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ra.neesen\Desktop\"/>
    </mc:Choice>
  </mc:AlternateContent>
  <bookViews>
    <workbookView xWindow="0" yWindow="0" windowWidth="19200" windowHeight="7050" tabRatio="889"/>
  </bookViews>
  <sheets>
    <sheet name="Demand Calcs" sheetId="11" r:id="rId1"/>
    <sheet name="Main" sheetId="54" r:id="rId2"/>
    <sheet name="CAF BLS  Attributions" sheetId="56" r:id="rId3"/>
    <sheet name="CAF BLS Adjustment" sheetId="13" r:id="rId4"/>
    <sheet name="HCLS Adjustment" sheetId="12" r:id="rId5"/>
    <sheet name="SVS Adjustment" sheetId="15" r:id="rId6"/>
    <sheet name="NECA 5 year Projections" sheetId="52" r:id="rId7"/>
  </sheets>
  <definedNames>
    <definedName name="_xlnm._FilterDatabase" localSheetId="2" hidden="1">'CAF BLS  Attributions'!$A$2:$I$439</definedName>
    <definedName name="_xlnm._FilterDatabase" localSheetId="3" hidden="1">'CAF BLS Adjustment'!$A$2:$J$439</definedName>
    <definedName name="_xlnm._FilterDatabase" localSheetId="4" hidden="1">'HCLS Adjustment'!$A$2:$F$444</definedName>
    <definedName name="_xlnm._FilterDatabase" localSheetId="1" hidden="1">Main!$A$3:$S$440</definedName>
    <definedName name="_xlnm._FilterDatabase" localSheetId="6" hidden="1">'NECA 5 year Projections'!$A$2:$E$435</definedName>
    <definedName name="_xlnm._FilterDatabase" localSheetId="5" hidden="1">'SVS Adjustment'!$A$2:$E$439</definedName>
    <definedName name="_xlnm.Print_Area" localSheetId="0">'Demand Calcs'!$A$2:$B$28</definedName>
    <definedName name="_xlnm.Print_Area" localSheetId="1">Main!$A$4:$S$440</definedName>
    <definedName name="_xlnm.Print_Titles" localSheetId="2">'CAF BLS  Attributions'!$2:$2</definedName>
    <definedName name="_xlnm.Print_Titles" localSheetId="1">Main!$1:$3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41" i="13" l="1"/>
  <c r="F441" i="13"/>
  <c r="K5" i="54"/>
  <c r="K6" i="54"/>
  <c r="K7" i="54"/>
  <c r="K8" i="54"/>
  <c r="K9" i="54"/>
  <c r="K10" i="54"/>
  <c r="K11" i="54"/>
  <c r="K12" i="54"/>
  <c r="K13" i="54"/>
  <c r="K14" i="54"/>
  <c r="K15" i="54"/>
  <c r="K16" i="54"/>
  <c r="K17" i="54"/>
  <c r="K18" i="54"/>
  <c r="K19" i="54"/>
  <c r="K20" i="54"/>
  <c r="K21" i="54"/>
  <c r="K22" i="54"/>
  <c r="K23" i="54"/>
  <c r="K24" i="54"/>
  <c r="K25" i="54"/>
  <c r="K26" i="54"/>
  <c r="K27" i="54"/>
  <c r="K28" i="54"/>
  <c r="K29" i="54"/>
  <c r="K30" i="54"/>
  <c r="K31" i="54"/>
  <c r="K32" i="54"/>
  <c r="K33" i="54"/>
  <c r="K34" i="54"/>
  <c r="K35" i="54"/>
  <c r="K36" i="54"/>
  <c r="K37" i="54"/>
  <c r="K38" i="54"/>
  <c r="K39" i="54"/>
  <c r="K40" i="54"/>
  <c r="K41" i="54"/>
  <c r="K42" i="54"/>
  <c r="K43" i="54"/>
  <c r="K44" i="54"/>
  <c r="K45" i="54"/>
  <c r="K46" i="54"/>
  <c r="K47" i="54"/>
  <c r="K48" i="54"/>
  <c r="K49" i="54"/>
  <c r="K50" i="54"/>
  <c r="K51" i="54"/>
  <c r="K52" i="54"/>
  <c r="K53" i="54"/>
  <c r="K54" i="54"/>
  <c r="K55" i="54"/>
  <c r="K56" i="54"/>
  <c r="K57" i="54"/>
  <c r="K58" i="54"/>
  <c r="K59" i="54"/>
  <c r="K60" i="54"/>
  <c r="K61" i="54"/>
  <c r="K62" i="54"/>
  <c r="K63" i="54"/>
  <c r="K64" i="54"/>
  <c r="K65" i="54"/>
  <c r="K66" i="54"/>
  <c r="K67" i="54"/>
  <c r="K68" i="54"/>
  <c r="K69" i="54"/>
  <c r="K70" i="54"/>
  <c r="K71" i="54"/>
  <c r="K72" i="54"/>
  <c r="K73" i="54"/>
  <c r="K74" i="54"/>
  <c r="K75" i="54"/>
  <c r="K76" i="54"/>
  <c r="K77" i="54"/>
  <c r="K78" i="54"/>
  <c r="K79" i="54"/>
  <c r="K80" i="54"/>
  <c r="K81" i="54"/>
  <c r="K82" i="54"/>
  <c r="K83" i="54"/>
  <c r="K84" i="54"/>
  <c r="K85" i="54"/>
  <c r="K86" i="54"/>
  <c r="K87" i="54"/>
  <c r="K88" i="54"/>
  <c r="K89" i="54"/>
  <c r="K90" i="54"/>
  <c r="K91" i="54"/>
  <c r="K92" i="54"/>
  <c r="K93" i="54"/>
  <c r="K94" i="54"/>
  <c r="K95" i="54"/>
  <c r="K96" i="54"/>
  <c r="K97" i="54"/>
  <c r="K98" i="54"/>
  <c r="K99" i="54"/>
  <c r="K100" i="54"/>
  <c r="K101" i="54"/>
  <c r="K102" i="54"/>
  <c r="K103" i="54"/>
  <c r="K104" i="54"/>
  <c r="K105" i="54"/>
  <c r="K106" i="54"/>
  <c r="K107" i="54"/>
  <c r="K108" i="54"/>
  <c r="K109" i="54"/>
  <c r="K110" i="54"/>
  <c r="K111" i="54"/>
  <c r="K112" i="54"/>
  <c r="K113" i="54"/>
  <c r="K114" i="54"/>
  <c r="K115" i="54"/>
  <c r="K116" i="54"/>
  <c r="K117" i="54"/>
  <c r="K118" i="54"/>
  <c r="K119" i="54"/>
  <c r="K120" i="54"/>
  <c r="K121" i="54"/>
  <c r="K122" i="54"/>
  <c r="K123" i="54"/>
  <c r="K124" i="54"/>
  <c r="K125" i="54"/>
  <c r="K126" i="54"/>
  <c r="K127" i="54"/>
  <c r="K128" i="54"/>
  <c r="K129" i="54"/>
  <c r="K130" i="54"/>
  <c r="K131" i="54"/>
  <c r="K132" i="54"/>
  <c r="K133" i="54"/>
  <c r="K134" i="54"/>
  <c r="K135" i="54"/>
  <c r="K136" i="54"/>
  <c r="K137" i="54"/>
  <c r="K138" i="54"/>
  <c r="K139" i="54"/>
  <c r="K140" i="54"/>
  <c r="K141" i="54"/>
  <c r="K142" i="54"/>
  <c r="K143" i="54"/>
  <c r="K144" i="54"/>
  <c r="K145" i="54"/>
  <c r="K146" i="54"/>
  <c r="K147" i="54"/>
  <c r="K148" i="54"/>
  <c r="K149" i="54"/>
  <c r="K150" i="54"/>
  <c r="K151" i="54"/>
  <c r="K152" i="54"/>
  <c r="K153" i="54"/>
  <c r="K154" i="54"/>
  <c r="K155" i="54"/>
  <c r="K156" i="54"/>
  <c r="K157" i="54"/>
  <c r="K158" i="54"/>
  <c r="K159" i="54"/>
  <c r="K160" i="54"/>
  <c r="K161" i="54"/>
  <c r="K162" i="54"/>
  <c r="K163" i="54"/>
  <c r="K164" i="54"/>
  <c r="K165" i="54"/>
  <c r="K166" i="54"/>
  <c r="K167" i="54"/>
  <c r="K168" i="54"/>
  <c r="K169" i="54"/>
  <c r="K170" i="54"/>
  <c r="K171" i="54"/>
  <c r="K172" i="54"/>
  <c r="K173" i="54"/>
  <c r="K174" i="54"/>
  <c r="K175" i="54"/>
  <c r="K176" i="54"/>
  <c r="K177" i="54"/>
  <c r="K178" i="54"/>
  <c r="K179" i="54"/>
  <c r="K180" i="54"/>
  <c r="K181" i="54"/>
  <c r="K182" i="54"/>
  <c r="K183" i="54"/>
  <c r="K184" i="54"/>
  <c r="K185" i="54"/>
  <c r="K186" i="54"/>
  <c r="K187" i="54"/>
  <c r="K188" i="54"/>
  <c r="K189" i="54"/>
  <c r="K190" i="54"/>
  <c r="K191" i="54"/>
  <c r="K192" i="54"/>
  <c r="K193" i="54"/>
  <c r="K194" i="54"/>
  <c r="K195" i="54"/>
  <c r="K196" i="54"/>
  <c r="K197" i="54"/>
  <c r="K198" i="54"/>
  <c r="K199" i="54"/>
  <c r="K200" i="54"/>
  <c r="K201" i="54"/>
  <c r="K202" i="54"/>
  <c r="K203" i="54"/>
  <c r="K204" i="54"/>
  <c r="K205" i="54"/>
  <c r="K206" i="54"/>
  <c r="K207" i="54"/>
  <c r="K208" i="54"/>
  <c r="K209" i="54"/>
  <c r="K210" i="54"/>
  <c r="K211" i="54"/>
  <c r="K212" i="54"/>
  <c r="K213" i="54"/>
  <c r="K214" i="54"/>
  <c r="K215" i="54"/>
  <c r="K216" i="54"/>
  <c r="K217" i="54"/>
  <c r="K218" i="54"/>
  <c r="K219" i="54"/>
  <c r="K220" i="54"/>
  <c r="K221" i="54"/>
  <c r="K222" i="54"/>
  <c r="K223" i="54"/>
  <c r="K224" i="54"/>
  <c r="K225" i="54"/>
  <c r="K226" i="54"/>
  <c r="K227" i="54"/>
  <c r="K228" i="54"/>
  <c r="K229" i="54"/>
  <c r="K230" i="54"/>
  <c r="K231" i="54"/>
  <c r="K232" i="54"/>
  <c r="K233" i="54"/>
  <c r="K234" i="54"/>
  <c r="K235" i="54"/>
  <c r="K236" i="54"/>
  <c r="K237" i="54"/>
  <c r="K238" i="54"/>
  <c r="K239" i="54"/>
  <c r="K240" i="54"/>
  <c r="K241" i="54"/>
  <c r="K242" i="54"/>
  <c r="K243" i="54"/>
  <c r="K244" i="54"/>
  <c r="K245" i="54"/>
  <c r="K246" i="54"/>
  <c r="K247" i="54"/>
  <c r="K248" i="54"/>
  <c r="K249" i="54"/>
  <c r="K250" i="54"/>
  <c r="K251" i="54"/>
  <c r="K252" i="54"/>
  <c r="K253" i="54"/>
  <c r="K254" i="54"/>
  <c r="K255" i="54"/>
  <c r="K256" i="54"/>
  <c r="K257" i="54"/>
  <c r="K258" i="54"/>
  <c r="K259" i="54"/>
  <c r="K260" i="54"/>
  <c r="K261" i="54"/>
  <c r="K262" i="54"/>
  <c r="K263" i="54"/>
  <c r="K264" i="54"/>
  <c r="K265" i="54"/>
  <c r="K266" i="54"/>
  <c r="K267" i="54"/>
  <c r="K268" i="54"/>
  <c r="K269" i="54"/>
  <c r="K270" i="54"/>
  <c r="K271" i="54"/>
  <c r="K272" i="54"/>
  <c r="K273" i="54"/>
  <c r="K274" i="54"/>
  <c r="K275" i="54"/>
  <c r="K276" i="54"/>
  <c r="K277" i="54"/>
  <c r="K278" i="54"/>
  <c r="K279" i="54"/>
  <c r="K280" i="54"/>
  <c r="K281" i="54"/>
  <c r="K282" i="54"/>
  <c r="K283" i="54"/>
  <c r="K284" i="54"/>
  <c r="K285" i="54"/>
  <c r="K286" i="54"/>
  <c r="K287" i="54"/>
  <c r="K288" i="54"/>
  <c r="K289" i="54"/>
  <c r="K290" i="54"/>
  <c r="K291" i="54"/>
  <c r="K292" i="54"/>
  <c r="K293" i="54"/>
  <c r="K294" i="54"/>
  <c r="K295" i="54"/>
  <c r="K296" i="54"/>
  <c r="K297" i="54"/>
  <c r="K298" i="54"/>
  <c r="K299" i="54"/>
  <c r="K300" i="54"/>
  <c r="K301" i="54"/>
  <c r="K302" i="54"/>
  <c r="K303" i="54"/>
  <c r="K304" i="54"/>
  <c r="K305" i="54"/>
  <c r="K306" i="54"/>
  <c r="K307" i="54"/>
  <c r="K308" i="54"/>
  <c r="K309" i="54"/>
  <c r="K310" i="54"/>
  <c r="K311" i="54"/>
  <c r="K312" i="54"/>
  <c r="K313" i="54"/>
  <c r="K314" i="54"/>
  <c r="K315" i="54"/>
  <c r="K316" i="54"/>
  <c r="K317" i="54"/>
  <c r="K318" i="54"/>
  <c r="K319" i="54"/>
  <c r="K320" i="54"/>
  <c r="K321" i="54"/>
  <c r="K322" i="54"/>
  <c r="K323" i="54"/>
  <c r="K324" i="54"/>
  <c r="K325" i="54"/>
  <c r="K326" i="54"/>
  <c r="K327" i="54"/>
  <c r="K328" i="54"/>
  <c r="K329" i="54"/>
  <c r="K330" i="54"/>
  <c r="K331" i="54"/>
  <c r="K332" i="54"/>
  <c r="K333" i="54"/>
  <c r="K334" i="54"/>
  <c r="K335" i="54"/>
  <c r="K336" i="54"/>
  <c r="K337" i="54"/>
  <c r="K338" i="54"/>
  <c r="K339" i="54"/>
  <c r="K340" i="54"/>
  <c r="K341" i="54"/>
  <c r="K342" i="54"/>
  <c r="K343" i="54"/>
  <c r="K344" i="54"/>
  <c r="K345" i="54"/>
  <c r="K346" i="54"/>
  <c r="K347" i="54"/>
  <c r="K348" i="54"/>
  <c r="K349" i="54"/>
  <c r="K350" i="54"/>
  <c r="K351" i="54"/>
  <c r="K352" i="54"/>
  <c r="K353" i="54"/>
  <c r="K354" i="54"/>
  <c r="K355" i="54"/>
  <c r="K356" i="54"/>
  <c r="K357" i="54"/>
  <c r="K358" i="54"/>
  <c r="K359" i="54"/>
  <c r="K360" i="54"/>
  <c r="K361" i="54"/>
  <c r="K362" i="54"/>
  <c r="K363" i="54"/>
  <c r="K364" i="54"/>
  <c r="K365" i="54"/>
  <c r="K366" i="54"/>
  <c r="K367" i="54"/>
  <c r="K368" i="54"/>
  <c r="K369" i="54"/>
  <c r="K370" i="54"/>
  <c r="K371" i="54"/>
  <c r="K372" i="54"/>
  <c r="K373" i="54"/>
  <c r="K374" i="54"/>
  <c r="K375" i="54"/>
  <c r="K376" i="54"/>
  <c r="K377" i="54"/>
  <c r="K378" i="54"/>
  <c r="K379" i="54"/>
  <c r="K380" i="54"/>
  <c r="K381" i="54"/>
  <c r="K382" i="54"/>
  <c r="K383" i="54"/>
  <c r="K384" i="54"/>
  <c r="K385" i="54"/>
  <c r="K386" i="54"/>
  <c r="K387" i="54"/>
  <c r="K388" i="54"/>
  <c r="K389" i="54"/>
  <c r="K390" i="54"/>
  <c r="K391" i="54"/>
  <c r="K392" i="54"/>
  <c r="K393" i="54"/>
  <c r="K394" i="54"/>
  <c r="K395" i="54"/>
  <c r="K396" i="54"/>
  <c r="K397" i="54"/>
  <c r="K398" i="54"/>
  <c r="K399" i="54"/>
  <c r="K400" i="54"/>
  <c r="K401" i="54"/>
  <c r="K402" i="54"/>
  <c r="K403" i="54"/>
  <c r="K404" i="54"/>
  <c r="K405" i="54"/>
  <c r="K406" i="54"/>
  <c r="K407" i="54"/>
  <c r="K408" i="54"/>
  <c r="K409" i="54"/>
  <c r="K410" i="54"/>
  <c r="K411" i="54"/>
  <c r="K412" i="54"/>
  <c r="K413" i="54"/>
  <c r="K414" i="54"/>
  <c r="K415" i="54"/>
  <c r="K416" i="54"/>
  <c r="K417" i="54"/>
  <c r="K418" i="54"/>
  <c r="K419" i="54"/>
  <c r="K420" i="54"/>
  <c r="K421" i="54"/>
  <c r="K422" i="54"/>
  <c r="K423" i="54"/>
  <c r="K424" i="54"/>
  <c r="K425" i="54"/>
  <c r="K426" i="54"/>
  <c r="K427" i="54"/>
  <c r="K428" i="54"/>
  <c r="K429" i="54"/>
  <c r="K430" i="54"/>
  <c r="K431" i="54"/>
  <c r="K432" i="54"/>
  <c r="K433" i="54"/>
  <c r="K434" i="54"/>
  <c r="K435" i="54"/>
  <c r="K436" i="54"/>
  <c r="K437" i="54"/>
  <c r="K438" i="54"/>
  <c r="K439" i="54"/>
  <c r="K440" i="54"/>
  <c r="K4" i="54"/>
  <c r="F38" i="56" l="1"/>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107" i="56"/>
  <c r="F108" i="56"/>
  <c r="F109" i="56"/>
  <c r="F110" i="56"/>
  <c r="F111" i="56"/>
  <c r="F112" i="56"/>
  <c r="F113" i="56"/>
  <c r="F114" i="56"/>
  <c r="F115" i="56"/>
  <c r="F116" i="56"/>
  <c r="F117" i="56"/>
  <c r="F118" i="56"/>
  <c r="F119" i="56"/>
  <c r="F120" i="56"/>
  <c r="F121" i="56"/>
  <c r="F122" i="56"/>
  <c r="F123" i="56"/>
  <c r="F124" i="56"/>
  <c r="F125" i="56"/>
  <c r="F126" i="56"/>
  <c r="F127" i="56"/>
  <c r="F128" i="56"/>
  <c r="F129" i="56"/>
  <c r="F130" i="56"/>
  <c r="F131" i="56"/>
  <c r="F132" i="56"/>
  <c r="F133" i="56"/>
  <c r="F134" i="56"/>
  <c r="F135" i="56"/>
  <c r="F136" i="56"/>
  <c r="F137" i="56"/>
  <c r="F138" i="56"/>
  <c r="F139" i="56"/>
  <c r="F140" i="56"/>
  <c r="F141" i="56"/>
  <c r="F142" i="56"/>
  <c r="F143" i="56"/>
  <c r="F144" i="56"/>
  <c r="F145" i="56"/>
  <c r="F146" i="56"/>
  <c r="F147" i="56"/>
  <c r="F148" i="56"/>
  <c r="F149" i="56"/>
  <c r="F150" i="56"/>
  <c r="F151" i="56"/>
  <c r="F152" i="56"/>
  <c r="F153" i="56"/>
  <c r="F154" i="56"/>
  <c r="F155" i="56"/>
  <c r="F156" i="56"/>
  <c r="F157" i="56"/>
  <c r="F158" i="56"/>
  <c r="F159" i="56"/>
  <c r="F160" i="56"/>
  <c r="F161" i="56"/>
  <c r="F162" i="56"/>
  <c r="F163" i="56"/>
  <c r="F164" i="56"/>
  <c r="F165" i="56"/>
  <c r="F166" i="56"/>
  <c r="F167" i="56"/>
  <c r="F168" i="56"/>
  <c r="F169" i="56"/>
  <c r="F170" i="56"/>
  <c r="F171" i="56"/>
  <c r="F172" i="56"/>
  <c r="F173" i="56"/>
  <c r="F174" i="56"/>
  <c r="F175" i="56"/>
  <c r="F176" i="56"/>
  <c r="F177" i="56"/>
  <c r="F178" i="56"/>
  <c r="F179" i="56"/>
  <c r="F180" i="56"/>
  <c r="F181" i="56"/>
  <c r="F182" i="56"/>
  <c r="F183" i="56"/>
  <c r="F184" i="56"/>
  <c r="F185" i="56"/>
  <c r="F186" i="56"/>
  <c r="F187" i="56"/>
  <c r="F188" i="56"/>
  <c r="F189" i="56"/>
  <c r="F190" i="56"/>
  <c r="F191" i="56"/>
  <c r="F192" i="56"/>
  <c r="F193" i="56"/>
  <c r="F194" i="56"/>
  <c r="F195" i="56"/>
  <c r="F196" i="56"/>
  <c r="F197" i="56"/>
  <c r="F198" i="56"/>
  <c r="F199" i="56"/>
  <c r="F200" i="56"/>
  <c r="F201" i="56"/>
  <c r="F202" i="56"/>
  <c r="F203" i="56"/>
  <c r="F204" i="56"/>
  <c r="F205" i="56"/>
  <c r="F206" i="56"/>
  <c r="F207" i="56"/>
  <c r="F208" i="56"/>
  <c r="F209" i="56"/>
  <c r="F210" i="56"/>
  <c r="F211" i="56"/>
  <c r="F212" i="56"/>
  <c r="F213" i="56"/>
  <c r="F214" i="56"/>
  <c r="F215" i="56"/>
  <c r="F216" i="56"/>
  <c r="F217" i="56"/>
  <c r="F218" i="56"/>
  <c r="F219" i="56"/>
  <c r="F220" i="56"/>
  <c r="F221" i="56"/>
  <c r="F222" i="56"/>
  <c r="F223" i="56"/>
  <c r="F224" i="56"/>
  <c r="F225" i="56"/>
  <c r="F226" i="56"/>
  <c r="F227" i="56"/>
  <c r="F228" i="56"/>
  <c r="F229" i="56"/>
  <c r="F230" i="56"/>
  <c r="F231" i="56"/>
  <c r="F232" i="56"/>
  <c r="F233" i="56"/>
  <c r="F234" i="56"/>
  <c r="F235" i="56"/>
  <c r="F236" i="56"/>
  <c r="F237" i="56"/>
  <c r="F238" i="56"/>
  <c r="F239" i="56"/>
  <c r="F240" i="56"/>
  <c r="F241" i="56"/>
  <c r="F242" i="56"/>
  <c r="F243" i="56"/>
  <c r="F244" i="56"/>
  <c r="F245" i="56"/>
  <c r="F246" i="56"/>
  <c r="F247" i="56"/>
  <c r="F248" i="56"/>
  <c r="F249" i="56"/>
  <c r="F250" i="56"/>
  <c r="F251" i="56"/>
  <c r="F252" i="56"/>
  <c r="F253" i="56"/>
  <c r="F254" i="56"/>
  <c r="F255" i="56"/>
  <c r="F256" i="56"/>
  <c r="F257" i="56"/>
  <c r="F258" i="56"/>
  <c r="F259" i="56"/>
  <c r="F260" i="56"/>
  <c r="F261" i="56"/>
  <c r="F262" i="56"/>
  <c r="F263" i="56"/>
  <c r="F264" i="56"/>
  <c r="F265" i="56"/>
  <c r="F266" i="56"/>
  <c r="F267" i="56"/>
  <c r="F268" i="56"/>
  <c r="F269" i="56"/>
  <c r="F270" i="56"/>
  <c r="F271" i="56"/>
  <c r="F272" i="56"/>
  <c r="F273" i="56"/>
  <c r="F274" i="56"/>
  <c r="F275" i="56"/>
  <c r="F276" i="56"/>
  <c r="F277" i="56"/>
  <c r="F278" i="56"/>
  <c r="F279" i="56"/>
  <c r="F280" i="56"/>
  <c r="F281" i="56"/>
  <c r="F282" i="56"/>
  <c r="F283" i="56"/>
  <c r="F284" i="56"/>
  <c r="F285" i="56"/>
  <c r="F286" i="56"/>
  <c r="F287" i="56"/>
  <c r="F288" i="56"/>
  <c r="F289" i="56"/>
  <c r="F290" i="56"/>
  <c r="F291" i="56"/>
  <c r="F292" i="56"/>
  <c r="F293" i="56"/>
  <c r="F294" i="56"/>
  <c r="F295" i="56"/>
  <c r="F296" i="56"/>
  <c r="F297" i="56"/>
  <c r="F298" i="56"/>
  <c r="F299" i="56"/>
  <c r="F300" i="56"/>
  <c r="F301" i="56"/>
  <c r="F302" i="56"/>
  <c r="F303" i="56"/>
  <c r="F304" i="56"/>
  <c r="F305" i="56"/>
  <c r="F306" i="56"/>
  <c r="F307" i="56"/>
  <c r="F308" i="56"/>
  <c r="F309" i="56"/>
  <c r="F310" i="56"/>
  <c r="F311" i="56"/>
  <c r="F312" i="56"/>
  <c r="F313" i="56"/>
  <c r="F314" i="56"/>
  <c r="F315" i="56"/>
  <c r="F316" i="56"/>
  <c r="F317" i="56"/>
  <c r="F318" i="56"/>
  <c r="F319" i="56"/>
  <c r="F320" i="56"/>
  <c r="F321" i="56"/>
  <c r="F322" i="56"/>
  <c r="F323" i="56"/>
  <c r="F324" i="56"/>
  <c r="F325" i="56"/>
  <c r="F326" i="56"/>
  <c r="F327" i="56"/>
  <c r="F328" i="56"/>
  <c r="F329" i="56"/>
  <c r="F330" i="56"/>
  <c r="F331" i="56"/>
  <c r="F332" i="56"/>
  <c r="F333" i="56"/>
  <c r="F334" i="56"/>
  <c r="F335" i="56"/>
  <c r="F336" i="56"/>
  <c r="F337" i="56"/>
  <c r="F338" i="56"/>
  <c r="F339" i="56"/>
  <c r="F340" i="56"/>
  <c r="F341" i="56"/>
  <c r="F342" i="56"/>
  <c r="F343" i="56"/>
  <c r="F344" i="56"/>
  <c r="F345" i="56"/>
  <c r="F346" i="56"/>
  <c r="F347" i="56"/>
  <c r="F348" i="56"/>
  <c r="F349" i="56"/>
  <c r="F350" i="56"/>
  <c r="F351" i="56"/>
  <c r="F352" i="56"/>
  <c r="F353" i="56"/>
  <c r="F354" i="56"/>
  <c r="F355" i="56"/>
  <c r="F356" i="56"/>
  <c r="F357" i="56"/>
  <c r="F358" i="56"/>
  <c r="F359" i="56"/>
  <c r="F360" i="56"/>
  <c r="F361" i="56"/>
  <c r="F362" i="56"/>
  <c r="F363" i="56"/>
  <c r="F364" i="56"/>
  <c r="F365" i="56"/>
  <c r="F366" i="56"/>
  <c r="F367" i="56"/>
  <c r="F368" i="56"/>
  <c r="F369" i="56"/>
  <c r="F370" i="56"/>
  <c r="F371" i="56"/>
  <c r="F372" i="56"/>
  <c r="F373" i="56"/>
  <c r="F374" i="56"/>
  <c r="F375" i="56"/>
  <c r="F376" i="56"/>
  <c r="F377" i="56"/>
  <c r="F378" i="56"/>
  <c r="F379" i="56"/>
  <c r="F380" i="56"/>
  <c r="F381" i="56"/>
  <c r="F382" i="56"/>
  <c r="F383" i="56"/>
  <c r="F384" i="56"/>
  <c r="F385" i="56"/>
  <c r="F386" i="56"/>
  <c r="F387" i="56"/>
  <c r="F388" i="56"/>
  <c r="F389" i="56"/>
  <c r="F390" i="56"/>
  <c r="F391" i="56"/>
  <c r="F392" i="56"/>
  <c r="F393" i="56"/>
  <c r="F394" i="56"/>
  <c r="F395" i="56"/>
  <c r="F396" i="56"/>
  <c r="F397" i="56"/>
  <c r="F398" i="56"/>
  <c r="F399" i="56"/>
  <c r="F400" i="56"/>
  <c r="F401" i="56"/>
  <c r="F402" i="56"/>
  <c r="F403" i="56"/>
  <c r="F404" i="56"/>
  <c r="F405" i="56"/>
  <c r="F406" i="56"/>
  <c r="F407" i="56"/>
  <c r="F408" i="56"/>
  <c r="F409" i="56"/>
  <c r="F410" i="56"/>
  <c r="F411" i="56"/>
  <c r="F412" i="56"/>
  <c r="F413" i="56"/>
  <c r="F414" i="56"/>
  <c r="F415" i="56"/>
  <c r="F416" i="56"/>
  <c r="F417" i="56"/>
  <c r="F418" i="56"/>
  <c r="F419" i="56"/>
  <c r="F420" i="56"/>
  <c r="F421" i="56"/>
  <c r="F422" i="56"/>
  <c r="F423" i="56"/>
  <c r="F424" i="56"/>
  <c r="F425" i="56"/>
  <c r="F426" i="56"/>
  <c r="F427" i="56"/>
  <c r="F428" i="56"/>
  <c r="F429" i="56"/>
  <c r="F430" i="56"/>
  <c r="F431" i="56"/>
  <c r="F432" i="56"/>
  <c r="F433" i="56"/>
  <c r="F434" i="56"/>
  <c r="F435" i="56"/>
  <c r="F436" i="56"/>
  <c r="F437" i="56"/>
  <c r="F438" i="56"/>
  <c r="F439" i="56"/>
  <c r="H4" i="13" l="1"/>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3" i="13"/>
  <c r="E390" i="54" l="1"/>
  <c r="F390" i="54"/>
  <c r="F446" i="12" l="1"/>
  <c r="E21" i="54" l="1"/>
  <c r="E441" i="15" l="1"/>
  <c r="B6" i="11" l="1"/>
  <c r="N5" i="54" l="1"/>
  <c r="N6" i="54"/>
  <c r="N7" i="54"/>
  <c r="N8" i="54"/>
  <c r="N9" i="54"/>
  <c r="N10" i="54"/>
  <c r="N11" i="54"/>
  <c r="N12" i="54"/>
  <c r="N13" i="54"/>
  <c r="N14" i="54"/>
  <c r="N15" i="54"/>
  <c r="N16" i="54"/>
  <c r="N17" i="54"/>
  <c r="N18" i="54"/>
  <c r="N19" i="54"/>
  <c r="N20" i="54"/>
  <c r="N21" i="54"/>
  <c r="N22" i="54"/>
  <c r="N23" i="54"/>
  <c r="N24" i="54"/>
  <c r="N25" i="54"/>
  <c r="N26" i="54"/>
  <c r="N27" i="54"/>
  <c r="N28" i="54"/>
  <c r="N29" i="54"/>
  <c r="N30" i="54"/>
  <c r="N31" i="54"/>
  <c r="N32" i="54"/>
  <c r="N33" i="54"/>
  <c r="N34" i="54"/>
  <c r="N35" i="54"/>
  <c r="N36" i="54"/>
  <c r="N37" i="54"/>
  <c r="N38" i="54"/>
  <c r="N39" i="54"/>
  <c r="N40" i="54"/>
  <c r="N41" i="54"/>
  <c r="N42" i="54"/>
  <c r="N43" i="54"/>
  <c r="N44" i="54"/>
  <c r="N45" i="54"/>
  <c r="N46" i="54"/>
  <c r="N47" i="54"/>
  <c r="N48" i="54"/>
  <c r="N49" i="54"/>
  <c r="N50" i="54"/>
  <c r="N51" i="54"/>
  <c r="N52" i="54"/>
  <c r="N53" i="54"/>
  <c r="N54" i="54"/>
  <c r="N55" i="54"/>
  <c r="N56" i="54"/>
  <c r="N57" i="54"/>
  <c r="N58" i="54"/>
  <c r="N59" i="54"/>
  <c r="N60" i="54"/>
  <c r="N61" i="54"/>
  <c r="N62" i="54"/>
  <c r="N63" i="54"/>
  <c r="N64" i="54"/>
  <c r="N65" i="54"/>
  <c r="N66" i="54"/>
  <c r="N67" i="54"/>
  <c r="N68" i="54"/>
  <c r="N69" i="54"/>
  <c r="N70" i="54"/>
  <c r="N71" i="54"/>
  <c r="N72" i="54"/>
  <c r="N73" i="54"/>
  <c r="N74" i="54"/>
  <c r="N75" i="54"/>
  <c r="N76" i="54"/>
  <c r="N77" i="54"/>
  <c r="N78" i="54"/>
  <c r="N79" i="54"/>
  <c r="N80" i="54"/>
  <c r="N81" i="54"/>
  <c r="N82" i="54"/>
  <c r="N83" i="54"/>
  <c r="N84" i="54"/>
  <c r="N85" i="54"/>
  <c r="N86" i="54"/>
  <c r="N87" i="54"/>
  <c r="N88" i="54"/>
  <c r="N89" i="54"/>
  <c r="N90" i="54"/>
  <c r="N91" i="54"/>
  <c r="N92" i="54"/>
  <c r="N93" i="54"/>
  <c r="N94" i="54"/>
  <c r="N95" i="54"/>
  <c r="N96" i="54"/>
  <c r="N97" i="54"/>
  <c r="N98" i="54"/>
  <c r="N99" i="54"/>
  <c r="N100" i="54"/>
  <c r="N101" i="54"/>
  <c r="N102" i="54"/>
  <c r="N103" i="54"/>
  <c r="N104" i="54"/>
  <c r="N105" i="54"/>
  <c r="N106" i="54"/>
  <c r="N107" i="54"/>
  <c r="N108" i="54"/>
  <c r="N109" i="54"/>
  <c r="N110" i="54"/>
  <c r="N111" i="54"/>
  <c r="N112" i="54"/>
  <c r="N113" i="54"/>
  <c r="N114" i="54"/>
  <c r="N115" i="54"/>
  <c r="N116" i="54"/>
  <c r="N117" i="54"/>
  <c r="N118" i="54"/>
  <c r="N119" i="54"/>
  <c r="N120" i="54"/>
  <c r="N121" i="54"/>
  <c r="N122" i="54"/>
  <c r="N123" i="54"/>
  <c r="N124" i="54"/>
  <c r="N125" i="54"/>
  <c r="N126" i="54"/>
  <c r="N127" i="54"/>
  <c r="N128" i="54"/>
  <c r="N129" i="54"/>
  <c r="N130" i="54"/>
  <c r="N131" i="54"/>
  <c r="N132" i="54"/>
  <c r="N133" i="54"/>
  <c r="N134" i="54"/>
  <c r="N135" i="54"/>
  <c r="N136" i="54"/>
  <c r="N137" i="54"/>
  <c r="N138" i="54"/>
  <c r="N139" i="54"/>
  <c r="N140" i="54"/>
  <c r="N141" i="54"/>
  <c r="N142" i="54"/>
  <c r="N143" i="54"/>
  <c r="N144" i="54"/>
  <c r="N145" i="54"/>
  <c r="N146" i="54"/>
  <c r="N147" i="54"/>
  <c r="N148" i="54"/>
  <c r="N149" i="54"/>
  <c r="N150" i="54"/>
  <c r="N151" i="54"/>
  <c r="N152" i="54"/>
  <c r="N153" i="54"/>
  <c r="N154" i="54"/>
  <c r="N155" i="54"/>
  <c r="N156" i="54"/>
  <c r="N157" i="54"/>
  <c r="N158" i="54"/>
  <c r="N159" i="54"/>
  <c r="N160" i="54"/>
  <c r="N161" i="54"/>
  <c r="N162" i="54"/>
  <c r="N163" i="54"/>
  <c r="N164" i="54"/>
  <c r="N165" i="54"/>
  <c r="N166" i="54"/>
  <c r="N167" i="54"/>
  <c r="N168" i="54"/>
  <c r="N169" i="54"/>
  <c r="N170" i="54"/>
  <c r="N171" i="54"/>
  <c r="N172" i="54"/>
  <c r="N173" i="54"/>
  <c r="N174" i="54"/>
  <c r="N175" i="54"/>
  <c r="N176" i="54"/>
  <c r="N177" i="54"/>
  <c r="N178" i="54"/>
  <c r="N179" i="54"/>
  <c r="N180" i="54"/>
  <c r="N181" i="54"/>
  <c r="N182" i="54"/>
  <c r="N183" i="54"/>
  <c r="N184" i="54"/>
  <c r="N185" i="54"/>
  <c r="N186" i="54"/>
  <c r="N187" i="54"/>
  <c r="N188" i="54"/>
  <c r="N189" i="54"/>
  <c r="N190" i="54"/>
  <c r="N191" i="54"/>
  <c r="N192" i="54"/>
  <c r="N193" i="54"/>
  <c r="N194" i="54"/>
  <c r="N195" i="54"/>
  <c r="N196" i="54"/>
  <c r="N197" i="54"/>
  <c r="N198" i="54"/>
  <c r="N199" i="54"/>
  <c r="N200" i="54"/>
  <c r="N201" i="54"/>
  <c r="N202" i="54"/>
  <c r="N203" i="54"/>
  <c r="N204" i="54"/>
  <c r="N205" i="54"/>
  <c r="N206" i="54"/>
  <c r="N207" i="54"/>
  <c r="N208" i="54"/>
  <c r="N209" i="54"/>
  <c r="N210" i="54"/>
  <c r="N211" i="54"/>
  <c r="N212" i="54"/>
  <c r="N213" i="54"/>
  <c r="N214" i="54"/>
  <c r="N215" i="54"/>
  <c r="N216" i="54"/>
  <c r="N217" i="54"/>
  <c r="N218" i="54"/>
  <c r="N219" i="54"/>
  <c r="N220" i="54"/>
  <c r="N221" i="54"/>
  <c r="N222" i="54"/>
  <c r="N223" i="54"/>
  <c r="N224" i="54"/>
  <c r="N225" i="54"/>
  <c r="N226" i="54"/>
  <c r="N227" i="54"/>
  <c r="N228" i="54"/>
  <c r="N229" i="54"/>
  <c r="N230" i="54"/>
  <c r="N231" i="54"/>
  <c r="N232" i="54"/>
  <c r="N233" i="54"/>
  <c r="N234" i="54"/>
  <c r="N235" i="54"/>
  <c r="N236" i="54"/>
  <c r="N237" i="54"/>
  <c r="N238" i="54"/>
  <c r="N239" i="54"/>
  <c r="N240" i="54"/>
  <c r="N241" i="54"/>
  <c r="N242" i="54"/>
  <c r="N243" i="54"/>
  <c r="N244" i="54"/>
  <c r="N245" i="54"/>
  <c r="N246" i="54"/>
  <c r="N247" i="54"/>
  <c r="N248" i="54"/>
  <c r="N249" i="54"/>
  <c r="N250" i="54"/>
  <c r="N251" i="54"/>
  <c r="N252" i="54"/>
  <c r="N253" i="54"/>
  <c r="N254" i="54"/>
  <c r="N255" i="54"/>
  <c r="N256" i="54"/>
  <c r="N257" i="54"/>
  <c r="N258" i="54"/>
  <c r="N259" i="54"/>
  <c r="N260" i="54"/>
  <c r="N261" i="54"/>
  <c r="N262" i="54"/>
  <c r="N263" i="54"/>
  <c r="N264" i="54"/>
  <c r="N265" i="54"/>
  <c r="N266" i="54"/>
  <c r="N267" i="54"/>
  <c r="N268" i="54"/>
  <c r="N269" i="54"/>
  <c r="N270" i="54"/>
  <c r="N271" i="54"/>
  <c r="N272" i="54"/>
  <c r="N273" i="54"/>
  <c r="N274" i="54"/>
  <c r="N275" i="54"/>
  <c r="N276" i="54"/>
  <c r="N277" i="54"/>
  <c r="N278" i="54"/>
  <c r="N279" i="54"/>
  <c r="N280" i="54"/>
  <c r="N281" i="54"/>
  <c r="N282" i="54"/>
  <c r="N283" i="54"/>
  <c r="N284" i="54"/>
  <c r="N285" i="54"/>
  <c r="N286" i="54"/>
  <c r="N287" i="54"/>
  <c r="N288" i="54"/>
  <c r="N289" i="54"/>
  <c r="N290" i="54"/>
  <c r="N291" i="54"/>
  <c r="N292" i="54"/>
  <c r="N293" i="54"/>
  <c r="N294" i="54"/>
  <c r="N295" i="54"/>
  <c r="N296" i="54"/>
  <c r="N297" i="54"/>
  <c r="N298" i="54"/>
  <c r="N299" i="54"/>
  <c r="N300" i="54"/>
  <c r="N301" i="54"/>
  <c r="N302" i="54"/>
  <c r="N303" i="54"/>
  <c r="N304" i="54"/>
  <c r="N305" i="54"/>
  <c r="N306" i="54"/>
  <c r="N307" i="54"/>
  <c r="N308" i="54"/>
  <c r="N309" i="54"/>
  <c r="N310" i="54"/>
  <c r="N311" i="54"/>
  <c r="N312" i="54"/>
  <c r="N313" i="54"/>
  <c r="N314" i="54"/>
  <c r="N315" i="54"/>
  <c r="N316" i="54"/>
  <c r="N317" i="54"/>
  <c r="N318" i="54"/>
  <c r="N319" i="54"/>
  <c r="N320" i="54"/>
  <c r="N321" i="54"/>
  <c r="N322" i="54"/>
  <c r="N323" i="54"/>
  <c r="N324" i="54"/>
  <c r="N325" i="54"/>
  <c r="N326" i="54"/>
  <c r="N327" i="54"/>
  <c r="N328" i="54"/>
  <c r="N329" i="54"/>
  <c r="N330" i="54"/>
  <c r="N331" i="54"/>
  <c r="N332" i="54"/>
  <c r="N333" i="54"/>
  <c r="N334" i="54"/>
  <c r="N335" i="54"/>
  <c r="N336" i="54"/>
  <c r="N337" i="54"/>
  <c r="N338" i="54"/>
  <c r="N339" i="54"/>
  <c r="N340" i="54"/>
  <c r="N341" i="54"/>
  <c r="N342" i="54"/>
  <c r="N343" i="54"/>
  <c r="N344" i="54"/>
  <c r="N345" i="54"/>
  <c r="N346" i="54"/>
  <c r="N347" i="54"/>
  <c r="N348" i="54"/>
  <c r="N349" i="54"/>
  <c r="N350" i="54"/>
  <c r="N351" i="54"/>
  <c r="N352" i="54"/>
  <c r="N353" i="54"/>
  <c r="N354" i="54"/>
  <c r="N355" i="54"/>
  <c r="N356" i="54"/>
  <c r="N357" i="54"/>
  <c r="N358" i="54"/>
  <c r="N359" i="54"/>
  <c r="N360" i="54"/>
  <c r="N361" i="54"/>
  <c r="N362" i="54"/>
  <c r="N363" i="54"/>
  <c r="N364" i="54"/>
  <c r="N365" i="54"/>
  <c r="N366" i="54"/>
  <c r="N367" i="54"/>
  <c r="N368" i="54"/>
  <c r="N369" i="54"/>
  <c r="N370" i="54"/>
  <c r="N371" i="54"/>
  <c r="N372" i="54"/>
  <c r="N373" i="54"/>
  <c r="N374" i="54"/>
  <c r="N375" i="54"/>
  <c r="N376" i="54"/>
  <c r="N377" i="54"/>
  <c r="N378" i="54"/>
  <c r="N379" i="54"/>
  <c r="N380" i="54"/>
  <c r="N381" i="54"/>
  <c r="N382" i="54"/>
  <c r="N383" i="54"/>
  <c r="N384" i="54"/>
  <c r="N385" i="54"/>
  <c r="N386" i="54"/>
  <c r="N387" i="54"/>
  <c r="N388" i="54"/>
  <c r="N389" i="54"/>
  <c r="N390" i="54"/>
  <c r="N391" i="54"/>
  <c r="N392" i="54"/>
  <c r="N393" i="54"/>
  <c r="N394" i="54"/>
  <c r="N395" i="54"/>
  <c r="N396" i="54"/>
  <c r="N397" i="54"/>
  <c r="N398" i="54"/>
  <c r="N399" i="54"/>
  <c r="N400" i="54"/>
  <c r="N401" i="54"/>
  <c r="N402" i="54"/>
  <c r="N403" i="54"/>
  <c r="N404" i="54"/>
  <c r="N405" i="54"/>
  <c r="N406" i="54"/>
  <c r="N407" i="54"/>
  <c r="N408" i="54"/>
  <c r="N409" i="54"/>
  <c r="N410" i="54"/>
  <c r="N411" i="54"/>
  <c r="N412" i="54"/>
  <c r="N413" i="54"/>
  <c r="N414" i="54"/>
  <c r="N415" i="54"/>
  <c r="N416" i="54"/>
  <c r="N417" i="54"/>
  <c r="N418" i="54"/>
  <c r="N419" i="54"/>
  <c r="N420" i="54"/>
  <c r="N421" i="54"/>
  <c r="N422" i="54"/>
  <c r="N423" i="54"/>
  <c r="N424" i="54"/>
  <c r="N425" i="54"/>
  <c r="N426" i="54"/>
  <c r="N427" i="54"/>
  <c r="N428" i="54"/>
  <c r="N429" i="54"/>
  <c r="N430" i="54"/>
  <c r="N431" i="54"/>
  <c r="N432" i="54"/>
  <c r="N433" i="54"/>
  <c r="N434" i="54"/>
  <c r="N435" i="54"/>
  <c r="N436" i="54"/>
  <c r="N437" i="54"/>
  <c r="N438" i="54"/>
  <c r="N439" i="54"/>
  <c r="N440" i="54"/>
  <c r="N4" i="54"/>
  <c r="E435" i="52" l="1"/>
  <c r="D435" i="52"/>
  <c r="C435" i="52"/>
  <c r="E439" i="56" l="1"/>
  <c r="E438" i="56"/>
  <c r="E437" i="56"/>
  <c r="E436" i="56"/>
  <c r="E435" i="56"/>
  <c r="E434" i="56"/>
  <c r="E433" i="56"/>
  <c r="E432" i="56"/>
  <c r="E431" i="56"/>
  <c r="E430" i="56"/>
  <c r="E429" i="56"/>
  <c r="E428" i="56"/>
  <c r="E427" i="56"/>
  <c r="E426" i="56"/>
  <c r="E425" i="56"/>
  <c r="E424" i="56"/>
  <c r="E423" i="56"/>
  <c r="E422" i="56"/>
  <c r="E421" i="56"/>
  <c r="E420" i="56"/>
  <c r="E419" i="56"/>
  <c r="E418" i="56"/>
  <c r="E417" i="56"/>
  <c r="E416" i="56"/>
  <c r="E415" i="56"/>
  <c r="E414" i="56"/>
  <c r="E413" i="56"/>
  <c r="E412" i="56"/>
  <c r="E411" i="56"/>
  <c r="E410" i="56"/>
  <c r="E409" i="56"/>
  <c r="E408" i="56"/>
  <c r="E407" i="56"/>
  <c r="E406" i="56"/>
  <c r="E405" i="56"/>
  <c r="E404" i="56"/>
  <c r="E403" i="56"/>
  <c r="E402" i="56"/>
  <c r="E401" i="56"/>
  <c r="E400" i="56"/>
  <c r="E399" i="56"/>
  <c r="E398" i="56"/>
  <c r="E397" i="56"/>
  <c r="E396" i="56"/>
  <c r="E395" i="56"/>
  <c r="E394" i="56"/>
  <c r="E393" i="56"/>
  <c r="E392" i="56"/>
  <c r="E391" i="56"/>
  <c r="E390" i="56"/>
  <c r="E389" i="56"/>
  <c r="E388" i="56"/>
  <c r="E387" i="56"/>
  <c r="E386" i="56"/>
  <c r="E385" i="56"/>
  <c r="E384" i="56"/>
  <c r="E383" i="56"/>
  <c r="E382" i="56"/>
  <c r="E381" i="56"/>
  <c r="E380" i="56"/>
  <c r="E379" i="56"/>
  <c r="E378" i="56"/>
  <c r="E377" i="56"/>
  <c r="E376" i="56"/>
  <c r="E375" i="56"/>
  <c r="E374" i="56"/>
  <c r="E373" i="56"/>
  <c r="E372" i="56"/>
  <c r="E371" i="56"/>
  <c r="E370" i="56"/>
  <c r="E369" i="56"/>
  <c r="E368" i="56"/>
  <c r="E367" i="56"/>
  <c r="E366" i="56"/>
  <c r="E365" i="56"/>
  <c r="E364" i="56"/>
  <c r="E363" i="56"/>
  <c r="E362" i="56"/>
  <c r="E361" i="56"/>
  <c r="E360" i="56"/>
  <c r="E359" i="56"/>
  <c r="E358" i="56"/>
  <c r="E357" i="56"/>
  <c r="E356" i="56"/>
  <c r="E355" i="56"/>
  <c r="E354" i="56"/>
  <c r="E353" i="56"/>
  <c r="E352" i="56"/>
  <c r="E351" i="56"/>
  <c r="E350" i="56"/>
  <c r="E349" i="56"/>
  <c r="E348" i="56"/>
  <c r="E347" i="56"/>
  <c r="E346" i="56"/>
  <c r="E345" i="56"/>
  <c r="E344" i="56"/>
  <c r="E343" i="56"/>
  <c r="E342" i="56"/>
  <c r="E341" i="56"/>
  <c r="E340" i="56"/>
  <c r="E339" i="56"/>
  <c r="E338" i="56"/>
  <c r="E337" i="56"/>
  <c r="E336" i="56"/>
  <c r="E335" i="56"/>
  <c r="E334" i="56"/>
  <c r="E333" i="56"/>
  <c r="E332" i="56"/>
  <c r="E331" i="56"/>
  <c r="E330" i="56"/>
  <c r="E329" i="56"/>
  <c r="E328" i="56"/>
  <c r="E327" i="56"/>
  <c r="E326" i="56"/>
  <c r="E325" i="56"/>
  <c r="E324" i="56"/>
  <c r="E323" i="56"/>
  <c r="E322" i="56"/>
  <c r="E321" i="56"/>
  <c r="E320" i="56"/>
  <c r="E319" i="56"/>
  <c r="E318" i="56"/>
  <c r="E317" i="56"/>
  <c r="E316" i="56"/>
  <c r="E315" i="56"/>
  <c r="E314" i="56"/>
  <c r="E313" i="56"/>
  <c r="E312" i="56"/>
  <c r="E311" i="56"/>
  <c r="E310" i="56"/>
  <c r="E309" i="56"/>
  <c r="E308" i="56"/>
  <c r="E307" i="56"/>
  <c r="E306" i="56"/>
  <c r="E305" i="56"/>
  <c r="E304" i="56"/>
  <c r="E303" i="56"/>
  <c r="E302" i="56"/>
  <c r="E301" i="56"/>
  <c r="E300" i="56"/>
  <c r="E299" i="56"/>
  <c r="E298" i="56"/>
  <c r="E297" i="56"/>
  <c r="E296" i="56"/>
  <c r="E295" i="56"/>
  <c r="E294" i="56"/>
  <c r="E293" i="56"/>
  <c r="E292" i="56"/>
  <c r="E291" i="56"/>
  <c r="E290" i="56"/>
  <c r="E289" i="56"/>
  <c r="E288" i="56"/>
  <c r="E287" i="56"/>
  <c r="E286" i="56"/>
  <c r="E285" i="56"/>
  <c r="E284" i="56"/>
  <c r="E283" i="56"/>
  <c r="E282" i="56"/>
  <c r="E281" i="56"/>
  <c r="E280" i="56"/>
  <c r="E279" i="56"/>
  <c r="E278" i="56"/>
  <c r="E277" i="56"/>
  <c r="E276" i="56"/>
  <c r="E275" i="56"/>
  <c r="E274" i="56"/>
  <c r="E273" i="56"/>
  <c r="E272" i="56"/>
  <c r="E271" i="56"/>
  <c r="E270" i="56"/>
  <c r="E269" i="56"/>
  <c r="E268" i="56"/>
  <c r="E267" i="56"/>
  <c r="E266" i="56"/>
  <c r="E265" i="56"/>
  <c r="E264" i="56"/>
  <c r="E263" i="56"/>
  <c r="E262" i="56"/>
  <c r="E261" i="56"/>
  <c r="E260" i="56"/>
  <c r="E259" i="56"/>
  <c r="E258" i="56"/>
  <c r="E257" i="56"/>
  <c r="E256" i="56"/>
  <c r="E255" i="56"/>
  <c r="E254" i="56"/>
  <c r="E253" i="56"/>
  <c r="E252" i="56"/>
  <c r="E251" i="56"/>
  <c r="E250" i="56"/>
  <c r="E249" i="56"/>
  <c r="E248" i="56"/>
  <c r="E247" i="56"/>
  <c r="E246" i="56"/>
  <c r="E245" i="56"/>
  <c r="E244" i="56"/>
  <c r="E243" i="56"/>
  <c r="E242" i="56"/>
  <c r="E241" i="56"/>
  <c r="E240" i="56"/>
  <c r="E239" i="56"/>
  <c r="E238" i="56"/>
  <c r="E237" i="56"/>
  <c r="E236" i="56"/>
  <c r="E235" i="56"/>
  <c r="E234" i="56"/>
  <c r="E233" i="56"/>
  <c r="E232" i="56"/>
  <c r="E231" i="56"/>
  <c r="E230" i="56"/>
  <c r="E229" i="56"/>
  <c r="E228" i="56"/>
  <c r="E227" i="56"/>
  <c r="E226" i="56"/>
  <c r="E225" i="56"/>
  <c r="E224" i="56"/>
  <c r="E223" i="56"/>
  <c r="E222" i="56"/>
  <c r="E221" i="56"/>
  <c r="E220" i="56"/>
  <c r="E219" i="56"/>
  <c r="E218" i="56"/>
  <c r="E217" i="56"/>
  <c r="E216" i="56"/>
  <c r="E215" i="56"/>
  <c r="E214" i="56"/>
  <c r="E213" i="56"/>
  <c r="E212" i="56"/>
  <c r="E211" i="56"/>
  <c r="E210" i="56"/>
  <c r="E209" i="56"/>
  <c r="E208" i="56"/>
  <c r="E207" i="56"/>
  <c r="E206" i="56"/>
  <c r="E205" i="56"/>
  <c r="E204" i="56"/>
  <c r="E203" i="56"/>
  <c r="E202" i="56"/>
  <c r="E201" i="56"/>
  <c r="E200" i="56"/>
  <c r="E199" i="56"/>
  <c r="E198" i="56"/>
  <c r="E197" i="56"/>
  <c r="E196" i="56"/>
  <c r="E195" i="56"/>
  <c r="E194" i="56"/>
  <c r="E193" i="56"/>
  <c r="E192" i="56"/>
  <c r="E191" i="56"/>
  <c r="E190" i="56"/>
  <c r="E189" i="56"/>
  <c r="E188" i="56"/>
  <c r="E187" i="56"/>
  <c r="E186" i="56"/>
  <c r="E185" i="56"/>
  <c r="E184" i="56"/>
  <c r="E183" i="56"/>
  <c r="E182" i="56"/>
  <c r="E181" i="56"/>
  <c r="E180" i="56"/>
  <c r="E179" i="56"/>
  <c r="E178" i="56"/>
  <c r="E177" i="56"/>
  <c r="E176" i="56"/>
  <c r="E175" i="56"/>
  <c r="E174" i="56"/>
  <c r="E173" i="56"/>
  <c r="E172" i="56"/>
  <c r="E171" i="56"/>
  <c r="E170" i="56"/>
  <c r="E169" i="56"/>
  <c r="E168" i="56"/>
  <c r="E167" i="56"/>
  <c r="E166" i="56"/>
  <c r="E165" i="56"/>
  <c r="E164" i="56"/>
  <c r="E163" i="56"/>
  <c r="E162" i="56"/>
  <c r="E161" i="56"/>
  <c r="E160" i="56"/>
  <c r="E159" i="56"/>
  <c r="E158" i="56"/>
  <c r="E157" i="56"/>
  <c r="E156" i="56"/>
  <c r="E155" i="56"/>
  <c r="E154" i="56"/>
  <c r="E153" i="56"/>
  <c r="E152" i="56"/>
  <c r="E151" i="56"/>
  <c r="E150" i="56"/>
  <c r="E149" i="56"/>
  <c r="E148" i="56"/>
  <c r="E147" i="56"/>
  <c r="E146" i="56"/>
  <c r="E145" i="56"/>
  <c r="E144" i="56"/>
  <c r="E143" i="56"/>
  <c r="E142" i="56"/>
  <c r="E141" i="56"/>
  <c r="E140" i="56"/>
  <c r="E139" i="56"/>
  <c r="E138" i="56"/>
  <c r="E137" i="56"/>
  <c r="E136" i="56"/>
  <c r="E135" i="56"/>
  <c r="E134" i="56"/>
  <c r="E133" i="56"/>
  <c r="E132" i="56"/>
  <c r="E131" i="56"/>
  <c r="E130" i="56"/>
  <c r="E129" i="56"/>
  <c r="E128" i="56"/>
  <c r="E127" i="56"/>
  <c r="E126" i="56"/>
  <c r="E125" i="56"/>
  <c r="E124" i="56"/>
  <c r="E123" i="56"/>
  <c r="E122" i="56"/>
  <c r="E121" i="56"/>
  <c r="E120" i="56"/>
  <c r="E119" i="56"/>
  <c r="E118" i="56"/>
  <c r="E117" i="56"/>
  <c r="E116" i="56"/>
  <c r="E115" i="56"/>
  <c r="E114" i="56"/>
  <c r="E113" i="56"/>
  <c r="E112" i="56"/>
  <c r="E111" i="56"/>
  <c r="E110" i="56"/>
  <c r="E109" i="56"/>
  <c r="E108" i="56"/>
  <c r="E107" i="56"/>
  <c r="E106" i="56"/>
  <c r="E105" i="56"/>
  <c r="E104" i="56"/>
  <c r="E103" i="56"/>
  <c r="E102" i="56"/>
  <c r="E101" i="56"/>
  <c r="E100" i="56"/>
  <c r="E99" i="56"/>
  <c r="E98" i="56"/>
  <c r="E97" i="56"/>
  <c r="E96" i="56"/>
  <c r="E95" i="56"/>
  <c r="E94" i="56"/>
  <c r="E93" i="56"/>
  <c r="E92" i="56"/>
  <c r="E91" i="56"/>
  <c r="E90" i="56"/>
  <c r="E89" i="56"/>
  <c r="E88" i="56"/>
  <c r="E87" i="56"/>
  <c r="E86" i="56"/>
  <c r="E85" i="56"/>
  <c r="E84" i="56"/>
  <c r="E83" i="56"/>
  <c r="E82" i="56"/>
  <c r="E81" i="56"/>
  <c r="E80" i="56"/>
  <c r="E79" i="56"/>
  <c r="E78" i="56"/>
  <c r="E77" i="56"/>
  <c r="E76" i="56"/>
  <c r="E75" i="56"/>
  <c r="E74" i="56"/>
  <c r="E73" i="56"/>
  <c r="E72" i="56"/>
  <c r="E71" i="56"/>
  <c r="E70" i="56"/>
  <c r="E69" i="56"/>
  <c r="E68" i="56"/>
  <c r="E67" i="56"/>
  <c r="E66" i="56"/>
  <c r="E65" i="56"/>
  <c r="E64" i="56"/>
  <c r="E63" i="56"/>
  <c r="E62" i="56"/>
  <c r="E61" i="56"/>
  <c r="E60" i="56"/>
  <c r="E59" i="56"/>
  <c r="E58" i="56"/>
  <c r="E57" i="56"/>
  <c r="E56" i="56"/>
  <c r="E55" i="56"/>
  <c r="E54" i="56"/>
  <c r="E53" i="56"/>
  <c r="E52" i="56"/>
  <c r="E51" i="56"/>
  <c r="E50" i="56"/>
  <c r="E49" i="56"/>
  <c r="E48" i="56"/>
  <c r="E47" i="56"/>
  <c r="E46" i="56"/>
  <c r="E45" i="56"/>
  <c r="E44" i="56"/>
  <c r="E43" i="56"/>
  <c r="E42" i="56"/>
  <c r="E41" i="56"/>
  <c r="E40" i="56"/>
  <c r="E39" i="56"/>
  <c r="E38" i="56"/>
  <c r="F37" i="56"/>
  <c r="E37" i="56"/>
  <c r="F36" i="56"/>
  <c r="E36" i="56"/>
  <c r="F35" i="56"/>
  <c r="E35" i="56"/>
  <c r="F34" i="56"/>
  <c r="E34" i="56"/>
  <c r="F33" i="56"/>
  <c r="E33" i="56"/>
  <c r="F32" i="56"/>
  <c r="E32" i="56"/>
  <c r="F31" i="56"/>
  <c r="E31" i="56"/>
  <c r="F30" i="56"/>
  <c r="E30" i="56"/>
  <c r="F29" i="56"/>
  <c r="E29" i="56"/>
  <c r="F28" i="56"/>
  <c r="E28" i="56"/>
  <c r="F27" i="56"/>
  <c r="E27" i="56"/>
  <c r="F26" i="56"/>
  <c r="E26" i="56"/>
  <c r="F25" i="56"/>
  <c r="E25" i="56"/>
  <c r="F24" i="56"/>
  <c r="E24" i="56"/>
  <c r="F23" i="56"/>
  <c r="E23" i="56"/>
  <c r="F22" i="56"/>
  <c r="E22" i="56"/>
  <c r="F21" i="56"/>
  <c r="E21" i="56"/>
  <c r="F20" i="56"/>
  <c r="E20" i="56"/>
  <c r="F19" i="56"/>
  <c r="E19" i="56"/>
  <c r="F18" i="56"/>
  <c r="E18" i="56"/>
  <c r="F17" i="56"/>
  <c r="E17" i="56"/>
  <c r="F16" i="56"/>
  <c r="E16" i="56"/>
  <c r="F15" i="56"/>
  <c r="E15" i="56"/>
  <c r="F14" i="56"/>
  <c r="E14" i="56"/>
  <c r="F13" i="56"/>
  <c r="E13" i="56"/>
  <c r="F12" i="56"/>
  <c r="E12" i="56"/>
  <c r="F11" i="56"/>
  <c r="E11" i="56"/>
  <c r="F10" i="56"/>
  <c r="E10" i="56"/>
  <c r="F9" i="56"/>
  <c r="E9" i="56"/>
  <c r="F8" i="56"/>
  <c r="E8" i="56"/>
  <c r="F7" i="56"/>
  <c r="E7" i="56"/>
  <c r="F6" i="56"/>
  <c r="E6" i="56"/>
  <c r="F5" i="56"/>
  <c r="E5" i="56"/>
  <c r="F4" i="56"/>
  <c r="E4" i="56"/>
  <c r="F3" i="56"/>
  <c r="E3" i="56"/>
  <c r="E441" i="56" l="1"/>
  <c r="F441" i="56"/>
  <c r="F5"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31" i="54"/>
  <c r="F32" i="54"/>
  <c r="F33" i="54"/>
  <c r="F34" i="54"/>
  <c r="F35" i="54"/>
  <c r="F36" i="54"/>
  <c r="F37" i="54"/>
  <c r="F38" i="54"/>
  <c r="F39" i="54"/>
  <c r="F40" i="54"/>
  <c r="F41" i="54"/>
  <c r="F42" i="54"/>
  <c r="F43" i="54"/>
  <c r="F44" i="54"/>
  <c r="F45" i="54"/>
  <c r="F46" i="54"/>
  <c r="F47" i="54"/>
  <c r="F48" i="54"/>
  <c r="F49" i="54"/>
  <c r="F50" i="54"/>
  <c r="F51" i="54"/>
  <c r="F52" i="54"/>
  <c r="F53" i="54"/>
  <c r="F54" i="54"/>
  <c r="F55" i="54"/>
  <c r="F56" i="54"/>
  <c r="F57" i="54"/>
  <c r="F58" i="54"/>
  <c r="F59" i="54"/>
  <c r="F60" i="54"/>
  <c r="F61" i="54"/>
  <c r="F62" i="54"/>
  <c r="F63" i="54"/>
  <c r="F64" i="54"/>
  <c r="F65" i="54"/>
  <c r="F66" i="54"/>
  <c r="F67" i="54"/>
  <c r="F68" i="54"/>
  <c r="F69" i="54"/>
  <c r="F70" i="54"/>
  <c r="F71" i="54"/>
  <c r="F72" i="54"/>
  <c r="F73" i="54"/>
  <c r="F74" i="54"/>
  <c r="F75" i="54"/>
  <c r="F76" i="54"/>
  <c r="F77" i="54"/>
  <c r="F78" i="54"/>
  <c r="F79" i="54"/>
  <c r="F80" i="54"/>
  <c r="F81" i="54"/>
  <c r="F82" i="54"/>
  <c r="F83" i="54"/>
  <c r="F84" i="54"/>
  <c r="F85" i="54"/>
  <c r="F86" i="54"/>
  <c r="F87" i="54"/>
  <c r="F88" i="54"/>
  <c r="F89" i="54"/>
  <c r="F90" i="54"/>
  <c r="F91" i="54"/>
  <c r="F92" i="54"/>
  <c r="F93" i="54"/>
  <c r="F94" i="54"/>
  <c r="F95" i="54"/>
  <c r="F96" i="54"/>
  <c r="F97" i="54"/>
  <c r="F98" i="54"/>
  <c r="F99" i="54"/>
  <c r="F100" i="54"/>
  <c r="F101" i="54"/>
  <c r="F102" i="54"/>
  <c r="F103" i="54"/>
  <c r="F104" i="54"/>
  <c r="F105" i="54"/>
  <c r="F106" i="54"/>
  <c r="F107" i="54"/>
  <c r="F108" i="54"/>
  <c r="F109" i="54"/>
  <c r="F110" i="54"/>
  <c r="F111" i="54"/>
  <c r="F112" i="54"/>
  <c r="F113" i="54"/>
  <c r="F114" i="54"/>
  <c r="F115" i="54"/>
  <c r="F116" i="54"/>
  <c r="F117" i="54"/>
  <c r="F118" i="54"/>
  <c r="F119" i="54"/>
  <c r="F120" i="54"/>
  <c r="F121" i="54"/>
  <c r="F122" i="54"/>
  <c r="F123" i="54"/>
  <c r="F124" i="54"/>
  <c r="F125" i="54"/>
  <c r="F126" i="54"/>
  <c r="F127" i="54"/>
  <c r="F128" i="54"/>
  <c r="F129" i="54"/>
  <c r="F130" i="54"/>
  <c r="F131" i="54"/>
  <c r="F132" i="54"/>
  <c r="F133" i="54"/>
  <c r="F134" i="54"/>
  <c r="F135" i="54"/>
  <c r="F136" i="54"/>
  <c r="F137" i="54"/>
  <c r="F138" i="54"/>
  <c r="F139" i="54"/>
  <c r="F140" i="54"/>
  <c r="F141" i="54"/>
  <c r="F142" i="54"/>
  <c r="F143" i="54"/>
  <c r="F144" i="54"/>
  <c r="F145" i="54"/>
  <c r="F146" i="54"/>
  <c r="F147" i="54"/>
  <c r="F148" i="54"/>
  <c r="F149" i="54"/>
  <c r="F150" i="54"/>
  <c r="F151" i="54"/>
  <c r="F152" i="54"/>
  <c r="F153" i="54"/>
  <c r="F154" i="54"/>
  <c r="F155" i="54"/>
  <c r="F156" i="54"/>
  <c r="F157" i="54"/>
  <c r="F158" i="54"/>
  <c r="F159" i="54"/>
  <c r="F160" i="54"/>
  <c r="F161" i="54"/>
  <c r="F162" i="54"/>
  <c r="F163" i="54"/>
  <c r="F164" i="54"/>
  <c r="F165" i="54"/>
  <c r="F166" i="54"/>
  <c r="F167" i="54"/>
  <c r="F168" i="54"/>
  <c r="F169" i="54"/>
  <c r="F170" i="54"/>
  <c r="F171" i="54"/>
  <c r="F172" i="54"/>
  <c r="F173" i="54"/>
  <c r="F174" i="54"/>
  <c r="F175" i="54"/>
  <c r="F176" i="54"/>
  <c r="F177" i="54"/>
  <c r="F178" i="54"/>
  <c r="F179" i="54"/>
  <c r="F180" i="54"/>
  <c r="F181" i="54"/>
  <c r="F182" i="54"/>
  <c r="F183" i="54"/>
  <c r="F184" i="54"/>
  <c r="F185" i="54"/>
  <c r="F186" i="54"/>
  <c r="F187" i="54"/>
  <c r="F188" i="54"/>
  <c r="F189" i="54"/>
  <c r="F190" i="54"/>
  <c r="F191" i="54"/>
  <c r="F192" i="54"/>
  <c r="F193" i="54"/>
  <c r="F194" i="54"/>
  <c r="F195" i="54"/>
  <c r="F196" i="54"/>
  <c r="F197" i="54"/>
  <c r="F198" i="54"/>
  <c r="F199" i="54"/>
  <c r="F200" i="54"/>
  <c r="F201" i="54"/>
  <c r="F202" i="54"/>
  <c r="F203" i="54"/>
  <c r="F204" i="54"/>
  <c r="F205" i="54"/>
  <c r="F206" i="54"/>
  <c r="F207" i="54"/>
  <c r="F208" i="54"/>
  <c r="F209" i="54"/>
  <c r="F210" i="54"/>
  <c r="F211" i="54"/>
  <c r="F212" i="54"/>
  <c r="F213" i="54"/>
  <c r="F214" i="54"/>
  <c r="F215" i="54"/>
  <c r="F216" i="54"/>
  <c r="F217" i="54"/>
  <c r="F218" i="54"/>
  <c r="F219" i="54"/>
  <c r="F220" i="54"/>
  <c r="F221" i="54"/>
  <c r="F222" i="54"/>
  <c r="F223" i="54"/>
  <c r="F224" i="54"/>
  <c r="F225" i="54"/>
  <c r="F226" i="54"/>
  <c r="F227" i="54"/>
  <c r="F228" i="54"/>
  <c r="F229" i="54"/>
  <c r="F230" i="54"/>
  <c r="F231" i="54"/>
  <c r="F232" i="54"/>
  <c r="F233" i="54"/>
  <c r="F234" i="54"/>
  <c r="F235" i="54"/>
  <c r="F236" i="54"/>
  <c r="F237" i="54"/>
  <c r="F238" i="54"/>
  <c r="F239" i="54"/>
  <c r="F240" i="54"/>
  <c r="F241" i="54"/>
  <c r="F242" i="54"/>
  <c r="F243" i="54"/>
  <c r="F244" i="54"/>
  <c r="F245" i="54"/>
  <c r="F246" i="54"/>
  <c r="F247" i="54"/>
  <c r="F248" i="54"/>
  <c r="F249" i="54"/>
  <c r="F250" i="54"/>
  <c r="F251" i="54"/>
  <c r="F252" i="54"/>
  <c r="F253" i="54"/>
  <c r="F254" i="54"/>
  <c r="F255" i="54"/>
  <c r="F256" i="54"/>
  <c r="F257" i="54"/>
  <c r="F258" i="54"/>
  <c r="F259" i="54"/>
  <c r="F260" i="54"/>
  <c r="F261" i="54"/>
  <c r="F262" i="54"/>
  <c r="F263" i="54"/>
  <c r="F264" i="54"/>
  <c r="F265" i="54"/>
  <c r="F266" i="54"/>
  <c r="F267" i="54"/>
  <c r="F268" i="54"/>
  <c r="F269" i="54"/>
  <c r="F270" i="54"/>
  <c r="F271" i="54"/>
  <c r="F272" i="54"/>
  <c r="F273" i="54"/>
  <c r="F274" i="54"/>
  <c r="F275" i="54"/>
  <c r="F276" i="54"/>
  <c r="F277" i="54"/>
  <c r="F278" i="54"/>
  <c r="F279" i="54"/>
  <c r="F280" i="54"/>
  <c r="F281" i="54"/>
  <c r="F282" i="54"/>
  <c r="F283" i="54"/>
  <c r="F284" i="54"/>
  <c r="F285" i="54"/>
  <c r="F286" i="54"/>
  <c r="F287" i="54"/>
  <c r="F288" i="54"/>
  <c r="F289" i="54"/>
  <c r="F290" i="54"/>
  <c r="F291" i="54"/>
  <c r="F292" i="54"/>
  <c r="F293" i="54"/>
  <c r="F294" i="54"/>
  <c r="F295" i="54"/>
  <c r="F296" i="54"/>
  <c r="F297" i="54"/>
  <c r="F298" i="54"/>
  <c r="F299" i="54"/>
  <c r="F300" i="54"/>
  <c r="F301" i="54"/>
  <c r="F302" i="54"/>
  <c r="F303" i="54"/>
  <c r="F304" i="54"/>
  <c r="F305" i="54"/>
  <c r="F306" i="54"/>
  <c r="F307" i="54"/>
  <c r="F308" i="54"/>
  <c r="F309" i="54"/>
  <c r="F310" i="54"/>
  <c r="F311" i="54"/>
  <c r="F312" i="54"/>
  <c r="F313" i="54"/>
  <c r="F314" i="54"/>
  <c r="F315" i="54"/>
  <c r="F316" i="54"/>
  <c r="F317" i="54"/>
  <c r="F318" i="54"/>
  <c r="F319" i="54"/>
  <c r="F320" i="54"/>
  <c r="F321" i="54"/>
  <c r="F322" i="54"/>
  <c r="F323" i="54"/>
  <c r="F324" i="54"/>
  <c r="F325" i="54"/>
  <c r="F326" i="54"/>
  <c r="F327" i="54"/>
  <c r="F328" i="54"/>
  <c r="F329" i="54"/>
  <c r="F330" i="54"/>
  <c r="F331" i="54"/>
  <c r="F332" i="54"/>
  <c r="F333" i="54"/>
  <c r="F334" i="54"/>
  <c r="F335" i="54"/>
  <c r="F336" i="54"/>
  <c r="F337" i="54"/>
  <c r="F338" i="54"/>
  <c r="F339" i="54"/>
  <c r="F340" i="54"/>
  <c r="F341" i="54"/>
  <c r="F342" i="54"/>
  <c r="F343" i="54"/>
  <c r="F344" i="54"/>
  <c r="F345" i="54"/>
  <c r="F346" i="54"/>
  <c r="F347" i="54"/>
  <c r="F348" i="54"/>
  <c r="F349" i="54"/>
  <c r="F350" i="54"/>
  <c r="F351" i="54"/>
  <c r="F352" i="54"/>
  <c r="F353" i="54"/>
  <c r="F354" i="54"/>
  <c r="F355" i="54"/>
  <c r="F356" i="54"/>
  <c r="F357" i="54"/>
  <c r="F358" i="54"/>
  <c r="F359" i="54"/>
  <c r="F360" i="54"/>
  <c r="F361" i="54"/>
  <c r="F362" i="54"/>
  <c r="F363" i="54"/>
  <c r="F364" i="54"/>
  <c r="F365" i="54"/>
  <c r="F366" i="54"/>
  <c r="F367" i="54"/>
  <c r="F368" i="54"/>
  <c r="F369" i="54"/>
  <c r="F370" i="54"/>
  <c r="F371" i="54"/>
  <c r="F372" i="54"/>
  <c r="F373" i="54"/>
  <c r="F374" i="54"/>
  <c r="F375" i="54"/>
  <c r="F376" i="54"/>
  <c r="F377" i="54"/>
  <c r="F378" i="54"/>
  <c r="F379" i="54"/>
  <c r="F380" i="54"/>
  <c r="F381" i="54"/>
  <c r="F382" i="54"/>
  <c r="F383" i="54"/>
  <c r="F384" i="54"/>
  <c r="F385" i="54"/>
  <c r="F386" i="54"/>
  <c r="F387" i="54"/>
  <c r="F388" i="54"/>
  <c r="F389" i="54"/>
  <c r="F391" i="54"/>
  <c r="F392" i="54"/>
  <c r="F393" i="54"/>
  <c r="F394" i="54"/>
  <c r="F395" i="54"/>
  <c r="F396" i="54"/>
  <c r="F397" i="54"/>
  <c r="F398" i="54"/>
  <c r="F399" i="54"/>
  <c r="F400" i="54"/>
  <c r="F401" i="54"/>
  <c r="F402" i="54"/>
  <c r="F403" i="54"/>
  <c r="F404" i="54"/>
  <c r="F405" i="54"/>
  <c r="F406" i="54"/>
  <c r="F407" i="54"/>
  <c r="F408" i="54"/>
  <c r="F409" i="54"/>
  <c r="F410" i="54"/>
  <c r="F411" i="54"/>
  <c r="F412" i="54"/>
  <c r="F413" i="54"/>
  <c r="F414" i="54"/>
  <c r="F415" i="54"/>
  <c r="F416" i="54"/>
  <c r="F417" i="54"/>
  <c r="F418" i="54"/>
  <c r="F419" i="54"/>
  <c r="F420" i="54"/>
  <c r="F421" i="54"/>
  <c r="F422" i="54"/>
  <c r="F423" i="54"/>
  <c r="F424" i="54"/>
  <c r="F425" i="54"/>
  <c r="F426" i="54"/>
  <c r="F427" i="54"/>
  <c r="F428" i="54"/>
  <c r="F429" i="54"/>
  <c r="F430" i="54"/>
  <c r="F431" i="54"/>
  <c r="F432" i="54"/>
  <c r="F433" i="54"/>
  <c r="F434" i="54"/>
  <c r="F435" i="54"/>
  <c r="F436" i="54"/>
  <c r="F437" i="54"/>
  <c r="F438" i="54"/>
  <c r="F439" i="54"/>
  <c r="F440" i="54"/>
  <c r="F4" i="54"/>
  <c r="O15" i="54" l="1"/>
  <c r="O40" i="54"/>
  <c r="O49" i="54"/>
  <c r="O54" i="54"/>
  <c r="O92" i="54"/>
  <c r="O100" i="54"/>
  <c r="O112" i="54"/>
  <c r="O149" i="54"/>
  <c r="O210" i="54"/>
  <c r="O252" i="54"/>
  <c r="O259" i="54"/>
  <c r="O274" i="54"/>
  <c r="O276" i="54"/>
  <c r="O301" i="54"/>
  <c r="O332" i="54"/>
  <c r="O333" i="54"/>
  <c r="O339" i="54"/>
  <c r="O341" i="54"/>
  <c r="O344" i="54"/>
  <c r="O347" i="54"/>
  <c r="O349" i="54"/>
  <c r="O370" i="54"/>
  <c r="O376" i="54"/>
  <c r="O389" i="54"/>
  <c r="O399" i="54"/>
  <c r="O407" i="54"/>
  <c r="O427" i="54"/>
  <c r="O428" i="54"/>
  <c r="O439" i="54"/>
  <c r="O4" i="54"/>
  <c r="G440" i="54" l="1"/>
  <c r="G439" i="54"/>
  <c r="G438" i="54"/>
  <c r="G437" i="54"/>
  <c r="G436" i="54"/>
  <c r="G435" i="54"/>
  <c r="G434" i="54"/>
  <c r="G433" i="54"/>
  <c r="G432" i="54"/>
  <c r="G431" i="54"/>
  <c r="G430" i="54"/>
  <c r="G429" i="54"/>
  <c r="G428" i="54"/>
  <c r="G427" i="54"/>
  <c r="G426" i="54"/>
  <c r="G425" i="54"/>
  <c r="G424" i="54"/>
  <c r="G423" i="54"/>
  <c r="G422" i="54"/>
  <c r="G421" i="54"/>
  <c r="G420" i="54"/>
  <c r="G419" i="54"/>
  <c r="G418" i="54"/>
  <c r="G417" i="54"/>
  <c r="G416" i="54"/>
  <c r="G415" i="54"/>
  <c r="G414" i="54"/>
  <c r="G413" i="54"/>
  <c r="G412" i="54"/>
  <c r="G411" i="54"/>
  <c r="G410" i="54"/>
  <c r="G409" i="54"/>
  <c r="G408" i="54"/>
  <c r="G407" i="54"/>
  <c r="G406" i="54"/>
  <c r="G405" i="54"/>
  <c r="G404" i="54"/>
  <c r="G403" i="54"/>
  <c r="G402" i="54"/>
  <c r="G401" i="54"/>
  <c r="G400" i="54"/>
  <c r="G399" i="54"/>
  <c r="G398" i="54"/>
  <c r="G397" i="54"/>
  <c r="G396" i="54"/>
  <c r="G395" i="54"/>
  <c r="G394" i="54"/>
  <c r="G393" i="54"/>
  <c r="G392" i="54"/>
  <c r="G391" i="54"/>
  <c r="G390" i="54"/>
  <c r="G389" i="54"/>
  <c r="G388" i="54"/>
  <c r="G387" i="54"/>
  <c r="G386" i="54"/>
  <c r="G385" i="54"/>
  <c r="G384" i="54"/>
  <c r="G383" i="54"/>
  <c r="G382" i="54"/>
  <c r="G381" i="54"/>
  <c r="G380" i="54"/>
  <c r="G379" i="54"/>
  <c r="G378" i="54"/>
  <c r="G377" i="54"/>
  <c r="G376" i="54"/>
  <c r="G375" i="54"/>
  <c r="G374" i="54"/>
  <c r="G373" i="54"/>
  <c r="G372" i="54"/>
  <c r="G371" i="54"/>
  <c r="G370" i="54"/>
  <c r="G369" i="54"/>
  <c r="G368" i="54"/>
  <c r="G367" i="54"/>
  <c r="G366" i="54"/>
  <c r="G365" i="54"/>
  <c r="G364" i="54"/>
  <c r="G363" i="54"/>
  <c r="G362" i="54"/>
  <c r="G361" i="54"/>
  <c r="G360" i="54"/>
  <c r="G359" i="54"/>
  <c r="G358" i="54"/>
  <c r="G357" i="54"/>
  <c r="G356" i="54"/>
  <c r="G355" i="54"/>
  <c r="G354" i="54"/>
  <c r="G353" i="54"/>
  <c r="G352" i="54"/>
  <c r="G351" i="54"/>
  <c r="G350" i="54"/>
  <c r="G349" i="54"/>
  <c r="G348" i="54"/>
  <c r="G347" i="54"/>
  <c r="G346" i="54"/>
  <c r="G345" i="54"/>
  <c r="G344" i="54"/>
  <c r="G343" i="54"/>
  <c r="G342" i="54"/>
  <c r="G341" i="54"/>
  <c r="G340" i="54"/>
  <c r="G339" i="54"/>
  <c r="G338" i="54"/>
  <c r="G337" i="54"/>
  <c r="G336" i="54"/>
  <c r="G335" i="54"/>
  <c r="G334" i="54"/>
  <c r="G333" i="54"/>
  <c r="G332" i="54"/>
  <c r="G331" i="54"/>
  <c r="G330" i="54"/>
  <c r="G329" i="54"/>
  <c r="G328" i="54"/>
  <c r="G327" i="54"/>
  <c r="G326" i="54"/>
  <c r="G325" i="54"/>
  <c r="G324" i="54"/>
  <c r="G323" i="54"/>
  <c r="G322" i="54"/>
  <c r="G321" i="54"/>
  <c r="G320" i="54"/>
  <c r="G319" i="54"/>
  <c r="G318" i="54"/>
  <c r="G317" i="54"/>
  <c r="G316" i="54"/>
  <c r="G315" i="54"/>
  <c r="G314" i="54"/>
  <c r="G313" i="54"/>
  <c r="G312" i="54"/>
  <c r="G311" i="54"/>
  <c r="G310" i="54"/>
  <c r="G309" i="54"/>
  <c r="G308" i="54"/>
  <c r="G307" i="54"/>
  <c r="G306" i="54"/>
  <c r="G305" i="54"/>
  <c r="G304" i="54"/>
  <c r="G303" i="54"/>
  <c r="G302" i="54"/>
  <c r="G301" i="54"/>
  <c r="G300" i="54"/>
  <c r="G299" i="54"/>
  <c r="G298" i="54"/>
  <c r="G297" i="54"/>
  <c r="G296" i="54"/>
  <c r="G295" i="54"/>
  <c r="G294" i="54"/>
  <c r="G293" i="54"/>
  <c r="G292" i="54"/>
  <c r="G291" i="54"/>
  <c r="G290" i="54"/>
  <c r="G289" i="54"/>
  <c r="G288" i="54"/>
  <c r="G287" i="54"/>
  <c r="G286" i="54"/>
  <c r="G285" i="54"/>
  <c r="G284" i="54"/>
  <c r="G283" i="54"/>
  <c r="G282" i="54"/>
  <c r="G281" i="54"/>
  <c r="G280" i="54"/>
  <c r="G279" i="54"/>
  <c r="G278" i="54"/>
  <c r="G277" i="54"/>
  <c r="G276" i="54"/>
  <c r="G275" i="54"/>
  <c r="G274" i="54"/>
  <c r="G273" i="54"/>
  <c r="G272" i="54"/>
  <c r="G271" i="54"/>
  <c r="G270" i="54"/>
  <c r="G269" i="54"/>
  <c r="G268" i="54"/>
  <c r="G267" i="54"/>
  <c r="G266" i="54"/>
  <c r="G265" i="54"/>
  <c r="G264" i="54"/>
  <c r="G263" i="54"/>
  <c r="G262" i="54"/>
  <c r="G261" i="54"/>
  <c r="G260" i="54"/>
  <c r="G259" i="54"/>
  <c r="G258" i="54"/>
  <c r="G257" i="54"/>
  <c r="G256" i="54"/>
  <c r="G255" i="54"/>
  <c r="G254" i="54"/>
  <c r="G253" i="54"/>
  <c r="G252" i="54"/>
  <c r="G251" i="54"/>
  <c r="G250" i="54"/>
  <c r="G249" i="54"/>
  <c r="G248" i="54"/>
  <c r="G247" i="54"/>
  <c r="G246" i="54"/>
  <c r="G245" i="54"/>
  <c r="G244" i="54"/>
  <c r="G243" i="54"/>
  <c r="G242" i="54"/>
  <c r="G241" i="54"/>
  <c r="G240" i="54"/>
  <c r="G239" i="54"/>
  <c r="G238" i="54"/>
  <c r="G237" i="54"/>
  <c r="G236" i="54"/>
  <c r="G235" i="54"/>
  <c r="G234" i="54"/>
  <c r="G233" i="54"/>
  <c r="G232" i="54"/>
  <c r="G231" i="54"/>
  <c r="G230" i="54"/>
  <c r="G229" i="54"/>
  <c r="G228" i="54"/>
  <c r="G227" i="54"/>
  <c r="G226" i="54"/>
  <c r="G225" i="54"/>
  <c r="G224" i="54"/>
  <c r="G223" i="54"/>
  <c r="G222" i="54"/>
  <c r="G221" i="54"/>
  <c r="G220" i="54"/>
  <c r="G219" i="54"/>
  <c r="G218" i="54"/>
  <c r="G217" i="54"/>
  <c r="G216" i="54"/>
  <c r="G215" i="54"/>
  <c r="G214" i="54"/>
  <c r="G213" i="54"/>
  <c r="G212" i="54"/>
  <c r="G211" i="54"/>
  <c r="G210" i="54"/>
  <c r="G209" i="54"/>
  <c r="G208" i="54"/>
  <c r="G207" i="54"/>
  <c r="G206" i="54"/>
  <c r="G205" i="54"/>
  <c r="G204" i="54"/>
  <c r="G203" i="54"/>
  <c r="G202" i="54"/>
  <c r="G201" i="54"/>
  <c r="G200" i="54"/>
  <c r="G199" i="54"/>
  <c r="G198" i="54"/>
  <c r="G197" i="54"/>
  <c r="G196" i="54"/>
  <c r="G195" i="54"/>
  <c r="G194" i="54"/>
  <c r="G193" i="54"/>
  <c r="G192" i="54"/>
  <c r="G191" i="54"/>
  <c r="G190" i="54"/>
  <c r="G189" i="54"/>
  <c r="G188" i="54"/>
  <c r="G187" i="54"/>
  <c r="G186" i="54"/>
  <c r="G185" i="54"/>
  <c r="G184" i="54"/>
  <c r="G183" i="54"/>
  <c r="G182" i="54"/>
  <c r="G181" i="54"/>
  <c r="G180" i="54"/>
  <c r="G179" i="54"/>
  <c r="G178" i="54"/>
  <c r="G177" i="54"/>
  <c r="G176" i="54"/>
  <c r="G175" i="54"/>
  <c r="G174" i="54"/>
  <c r="G173" i="54"/>
  <c r="G172" i="54"/>
  <c r="G171" i="54"/>
  <c r="G170" i="54"/>
  <c r="G169" i="54"/>
  <c r="G168" i="54"/>
  <c r="G167" i="54"/>
  <c r="G166" i="54"/>
  <c r="G165" i="54"/>
  <c r="G164" i="54"/>
  <c r="G163" i="54"/>
  <c r="G162" i="54"/>
  <c r="G161" i="54"/>
  <c r="G160" i="54"/>
  <c r="G159" i="54"/>
  <c r="G158" i="54"/>
  <c r="G157" i="54"/>
  <c r="G156" i="54"/>
  <c r="G155" i="54"/>
  <c r="G154" i="54"/>
  <c r="G153" i="54"/>
  <c r="G152" i="54"/>
  <c r="G151" i="54"/>
  <c r="G150" i="54"/>
  <c r="G149" i="54"/>
  <c r="G148" i="54"/>
  <c r="G147" i="54"/>
  <c r="G146" i="54"/>
  <c r="G145" i="54"/>
  <c r="G144" i="54"/>
  <c r="G143" i="54"/>
  <c r="G142" i="54"/>
  <c r="G141" i="54"/>
  <c r="G140" i="54"/>
  <c r="G139" i="54"/>
  <c r="G138" i="54"/>
  <c r="G137" i="54"/>
  <c r="G136" i="54"/>
  <c r="G135" i="54"/>
  <c r="G134" i="54"/>
  <c r="G133" i="54"/>
  <c r="G132" i="54"/>
  <c r="G131" i="54"/>
  <c r="G130" i="54"/>
  <c r="G129" i="54"/>
  <c r="G128" i="54"/>
  <c r="G127" i="54"/>
  <c r="G126" i="54"/>
  <c r="G125" i="54"/>
  <c r="G124" i="54"/>
  <c r="G123" i="54"/>
  <c r="G122" i="54"/>
  <c r="G121" i="54"/>
  <c r="G120" i="54"/>
  <c r="G119" i="54"/>
  <c r="G118" i="54"/>
  <c r="G117" i="54"/>
  <c r="G116" i="54"/>
  <c r="G115" i="54"/>
  <c r="G114" i="54"/>
  <c r="G113" i="54"/>
  <c r="G112" i="54"/>
  <c r="G111" i="54"/>
  <c r="G110" i="54"/>
  <c r="G109" i="54"/>
  <c r="G108" i="54"/>
  <c r="G107" i="54"/>
  <c r="G106" i="54"/>
  <c r="G105" i="54"/>
  <c r="G104" i="54"/>
  <c r="G103" i="54"/>
  <c r="G102" i="54"/>
  <c r="G101" i="54"/>
  <c r="G100" i="54"/>
  <c r="G99" i="54"/>
  <c r="G98" i="54"/>
  <c r="G97" i="54"/>
  <c r="G96" i="54"/>
  <c r="G95" i="54"/>
  <c r="G94" i="54"/>
  <c r="G93" i="54"/>
  <c r="G92" i="54"/>
  <c r="G91" i="54"/>
  <c r="G90" i="54"/>
  <c r="G89" i="54"/>
  <c r="G88" i="54"/>
  <c r="G87" i="54"/>
  <c r="G86" i="54"/>
  <c r="G85" i="54"/>
  <c r="G84" i="54"/>
  <c r="G83" i="54"/>
  <c r="G82" i="54"/>
  <c r="G81" i="54"/>
  <c r="G80" i="54"/>
  <c r="G79" i="54"/>
  <c r="G78" i="54"/>
  <c r="G77" i="54"/>
  <c r="G76" i="54"/>
  <c r="G75" i="54"/>
  <c r="G74" i="54"/>
  <c r="G73" i="54"/>
  <c r="G72" i="54"/>
  <c r="G71" i="54"/>
  <c r="G70" i="54"/>
  <c r="G69" i="54"/>
  <c r="G68" i="54"/>
  <c r="G67" i="54"/>
  <c r="G66" i="54"/>
  <c r="G65" i="54"/>
  <c r="G64" i="54"/>
  <c r="G63" i="54"/>
  <c r="G62" i="54"/>
  <c r="G61" i="54"/>
  <c r="G60" i="54"/>
  <c r="G59" i="54"/>
  <c r="G58" i="54"/>
  <c r="G57"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7" i="54"/>
  <c r="G26" i="54"/>
  <c r="G25" i="54"/>
  <c r="G24" i="54"/>
  <c r="G23" i="54"/>
  <c r="G22" i="54"/>
  <c r="G21" i="54"/>
  <c r="G20" i="54"/>
  <c r="G19" i="54"/>
  <c r="G18" i="54"/>
  <c r="G17" i="54"/>
  <c r="G16" i="54"/>
  <c r="G15" i="54"/>
  <c r="G14" i="54"/>
  <c r="G13" i="54"/>
  <c r="G12" i="54"/>
  <c r="G11" i="54"/>
  <c r="G10" i="54"/>
  <c r="G9" i="54"/>
  <c r="G8" i="54"/>
  <c r="G7" i="54"/>
  <c r="G6" i="54"/>
  <c r="G5" i="54"/>
  <c r="G4" i="54"/>
  <c r="N442" i="54"/>
  <c r="K442" i="54" l="1"/>
  <c r="F442" i="54"/>
  <c r="G442" i="54"/>
  <c r="E6" i="54" l="1"/>
  <c r="E8" i="54"/>
  <c r="E9" i="54"/>
  <c r="E10" i="54"/>
  <c r="E11" i="54"/>
  <c r="E12" i="54"/>
  <c r="E13" i="54"/>
  <c r="E15" i="54"/>
  <c r="E16" i="54"/>
  <c r="E17" i="54"/>
  <c r="E19" i="54"/>
  <c r="E20" i="54"/>
  <c r="E22" i="54"/>
  <c r="E23" i="54"/>
  <c r="E24" i="54"/>
  <c r="E26" i="54"/>
  <c r="E27" i="54"/>
  <c r="E28" i="54"/>
  <c r="E30" i="54"/>
  <c r="E31" i="54"/>
  <c r="E32" i="54"/>
  <c r="E34" i="54"/>
  <c r="E35" i="54"/>
  <c r="E37" i="54"/>
  <c r="E38" i="54"/>
  <c r="E39" i="54"/>
  <c r="E40" i="54"/>
  <c r="E41" i="54"/>
  <c r="E42" i="54"/>
  <c r="E44" i="54"/>
  <c r="E45" i="54"/>
  <c r="E46" i="54"/>
  <c r="E48" i="54"/>
  <c r="E49" i="54"/>
  <c r="E50" i="54"/>
  <c r="E52" i="54"/>
  <c r="E53" i="54"/>
  <c r="E55" i="54"/>
  <c r="E56" i="54"/>
  <c r="E58" i="54"/>
  <c r="E59" i="54"/>
  <c r="E61" i="54"/>
  <c r="E62" i="54"/>
  <c r="E63" i="54"/>
  <c r="E65" i="54"/>
  <c r="E66" i="54"/>
  <c r="E67" i="54"/>
  <c r="E69" i="54"/>
  <c r="E70" i="54"/>
  <c r="E71" i="54"/>
  <c r="E73" i="54"/>
  <c r="E74" i="54"/>
  <c r="E75" i="54"/>
  <c r="E77" i="54"/>
  <c r="E78" i="54"/>
  <c r="E79" i="54"/>
  <c r="E81" i="54"/>
  <c r="E82" i="54"/>
  <c r="E83" i="54"/>
  <c r="E85" i="54"/>
  <c r="E86" i="54"/>
  <c r="E87" i="54"/>
  <c r="E89" i="54"/>
  <c r="E90" i="54"/>
  <c r="E91" i="54"/>
  <c r="E93" i="54"/>
  <c r="E94" i="54"/>
  <c r="E96" i="54"/>
  <c r="E97" i="54"/>
  <c r="E98" i="54"/>
  <c r="E100" i="54"/>
  <c r="E101" i="54"/>
  <c r="E102" i="54"/>
  <c r="E104" i="54"/>
  <c r="E105" i="54"/>
  <c r="E107" i="54"/>
  <c r="E108" i="54"/>
  <c r="E110" i="54"/>
  <c r="E111" i="54"/>
  <c r="E113" i="54"/>
  <c r="E114" i="54"/>
  <c r="E115" i="54"/>
  <c r="E117" i="54"/>
  <c r="E118" i="54"/>
  <c r="E119" i="54"/>
  <c r="E120" i="54"/>
  <c r="E121" i="54"/>
  <c r="E123" i="54"/>
  <c r="E124" i="54"/>
  <c r="E125" i="54"/>
  <c r="E127" i="54"/>
  <c r="E128" i="54"/>
  <c r="E130" i="54"/>
  <c r="E131" i="54"/>
  <c r="E132" i="54"/>
  <c r="E134" i="54"/>
  <c r="E135" i="54"/>
  <c r="E137" i="54"/>
  <c r="E138" i="54"/>
  <c r="E139" i="54"/>
  <c r="E141" i="54"/>
  <c r="E142" i="54"/>
  <c r="E143" i="54"/>
  <c r="E145" i="54"/>
  <c r="E147" i="54"/>
  <c r="E148" i="54"/>
  <c r="E149" i="54"/>
  <c r="E151" i="54"/>
  <c r="E152" i="54"/>
  <c r="E153" i="54"/>
  <c r="E155" i="54"/>
  <c r="E156" i="54"/>
  <c r="E157" i="54"/>
  <c r="E159" i="54"/>
  <c r="E160" i="54"/>
  <c r="E161" i="54"/>
  <c r="E163" i="54"/>
  <c r="E164" i="54"/>
  <c r="E165" i="54"/>
  <c r="E167" i="54"/>
  <c r="E168" i="54"/>
  <c r="E169" i="54"/>
  <c r="E171" i="54"/>
  <c r="E172" i="54"/>
  <c r="E173" i="54"/>
  <c r="E175" i="54"/>
  <c r="E176" i="54"/>
  <c r="E178" i="54"/>
  <c r="E180" i="54"/>
  <c r="E181" i="54"/>
  <c r="E182" i="54"/>
  <c r="E184" i="54"/>
  <c r="E185" i="54"/>
  <c r="E186" i="54"/>
  <c r="E188" i="54"/>
  <c r="E189" i="54"/>
  <c r="E190" i="54"/>
  <c r="E191" i="54"/>
  <c r="E192" i="54"/>
  <c r="E193" i="54"/>
  <c r="E194" i="54"/>
  <c r="E195" i="54"/>
  <c r="E196" i="54"/>
  <c r="E197" i="54"/>
  <c r="E199" i="54"/>
  <c r="E200" i="54"/>
  <c r="E202" i="54"/>
  <c r="E203" i="54"/>
  <c r="E205" i="54"/>
  <c r="E206" i="54"/>
  <c r="E207" i="54"/>
  <c r="E208" i="54"/>
  <c r="E209" i="54"/>
  <c r="E212" i="54"/>
  <c r="E213" i="54"/>
  <c r="E214" i="54"/>
  <c r="E216" i="54"/>
  <c r="E217" i="54"/>
  <c r="E219" i="54"/>
  <c r="E220" i="54"/>
  <c r="E222" i="54"/>
  <c r="E223" i="54"/>
  <c r="E224" i="54"/>
  <c r="E226" i="54"/>
  <c r="E227" i="54"/>
  <c r="E229" i="54"/>
  <c r="E230" i="54"/>
  <c r="E231" i="54"/>
  <c r="E233" i="54"/>
  <c r="E234" i="54"/>
  <c r="E237" i="54"/>
  <c r="E238" i="54"/>
  <c r="E240" i="54"/>
  <c r="E242" i="54"/>
  <c r="E244" i="54"/>
  <c r="E245" i="54"/>
  <c r="E247" i="54"/>
  <c r="E248" i="54"/>
  <c r="E249" i="54"/>
  <c r="E250" i="54"/>
  <c r="E251" i="54"/>
  <c r="E254" i="54"/>
  <c r="E255" i="54"/>
  <c r="E256" i="54"/>
  <c r="E258" i="54"/>
  <c r="E259" i="54"/>
  <c r="E260" i="54"/>
  <c r="E262" i="54"/>
  <c r="E264" i="54"/>
  <c r="E265" i="54"/>
  <c r="E267" i="54"/>
  <c r="E268" i="54"/>
  <c r="E270" i="54"/>
  <c r="E271" i="54"/>
  <c r="E272" i="54"/>
  <c r="E274" i="54"/>
  <c r="E276" i="54"/>
  <c r="E277" i="54"/>
  <c r="E278" i="54"/>
  <c r="E279" i="54"/>
  <c r="E281" i="54"/>
  <c r="E282" i="54"/>
  <c r="E283" i="54"/>
  <c r="E285" i="54"/>
  <c r="E286" i="54"/>
  <c r="E287" i="54"/>
  <c r="E289" i="54"/>
  <c r="E290" i="54"/>
  <c r="E291" i="54"/>
  <c r="E292" i="54"/>
  <c r="E293" i="54"/>
  <c r="E295" i="54"/>
  <c r="E296" i="54"/>
  <c r="E297" i="54"/>
  <c r="E299" i="54"/>
  <c r="E300" i="54"/>
  <c r="E301" i="54"/>
  <c r="E302" i="54"/>
  <c r="E303" i="54"/>
  <c r="E305" i="54"/>
  <c r="E306" i="54"/>
  <c r="E308" i="54"/>
  <c r="E309" i="54"/>
  <c r="E310" i="54"/>
  <c r="E312" i="54"/>
  <c r="E313" i="54"/>
  <c r="E314" i="54"/>
  <c r="E315" i="54"/>
  <c r="E317" i="54"/>
  <c r="E318" i="54"/>
  <c r="E319" i="54"/>
  <c r="E320" i="54"/>
  <c r="E321" i="54"/>
  <c r="E322" i="54"/>
  <c r="E324" i="54"/>
  <c r="E325" i="54"/>
  <c r="E327" i="54"/>
  <c r="E328" i="54"/>
  <c r="E329" i="54"/>
  <c r="E330" i="54"/>
  <c r="E331" i="54"/>
  <c r="E332" i="54"/>
  <c r="E334" i="54"/>
  <c r="E336" i="54"/>
  <c r="E337" i="54"/>
  <c r="E338" i="54"/>
  <c r="E339" i="54"/>
  <c r="E341" i="54"/>
  <c r="E342" i="54"/>
  <c r="E344" i="54"/>
  <c r="E345" i="54"/>
  <c r="E346" i="54"/>
  <c r="E347" i="54"/>
  <c r="E348" i="54"/>
  <c r="E350" i="54"/>
  <c r="E351" i="54"/>
  <c r="E353" i="54"/>
  <c r="E354" i="54"/>
  <c r="E355" i="54"/>
  <c r="E356" i="54"/>
  <c r="E357" i="54"/>
  <c r="E359" i="54"/>
  <c r="E360" i="54"/>
  <c r="E361" i="54"/>
  <c r="E362" i="54"/>
  <c r="E364" i="54"/>
  <c r="E365" i="54"/>
  <c r="E367" i="54"/>
  <c r="E368" i="54"/>
  <c r="E369" i="54"/>
  <c r="E371" i="54"/>
  <c r="E372" i="54"/>
  <c r="E373" i="54"/>
  <c r="E375" i="54"/>
  <c r="E377" i="54"/>
  <c r="E378" i="54"/>
  <c r="E379" i="54"/>
  <c r="E380" i="54"/>
  <c r="E381" i="54"/>
  <c r="E382" i="54"/>
  <c r="E384" i="54"/>
  <c r="E385" i="54"/>
  <c r="E386" i="54"/>
  <c r="E388" i="54"/>
  <c r="E389" i="54"/>
  <c r="E392" i="54"/>
  <c r="E393" i="54"/>
  <c r="E394" i="54"/>
  <c r="E395" i="54"/>
  <c r="E396" i="54"/>
  <c r="E397" i="54"/>
  <c r="E399" i="54"/>
  <c r="E400" i="54"/>
  <c r="E401" i="54"/>
  <c r="E403" i="54"/>
  <c r="E404" i="54"/>
  <c r="E406" i="54"/>
  <c r="E408" i="54"/>
  <c r="E409" i="54"/>
  <c r="E411" i="54"/>
  <c r="E412" i="54"/>
  <c r="E413" i="54"/>
  <c r="E415" i="54"/>
  <c r="E416" i="54"/>
  <c r="E417" i="54"/>
  <c r="E419" i="54"/>
  <c r="E420" i="54"/>
  <c r="E421" i="54"/>
  <c r="E423" i="54"/>
  <c r="E424" i="54"/>
  <c r="E426" i="54"/>
  <c r="E428" i="54"/>
  <c r="E430" i="54"/>
  <c r="E431" i="54"/>
  <c r="E432" i="54"/>
  <c r="E433" i="54"/>
  <c r="E434" i="54"/>
  <c r="E436" i="54"/>
  <c r="E437" i="54"/>
  <c r="E439" i="54"/>
  <c r="E440" i="54"/>
  <c r="H423" i="54" l="1"/>
  <c r="H354" i="54"/>
  <c r="H250" i="54"/>
  <c r="H230" i="54"/>
  <c r="H223" i="54"/>
  <c r="H188" i="54"/>
  <c r="H148" i="54"/>
  <c r="H131" i="54"/>
  <c r="H111" i="54"/>
  <c r="H101" i="54"/>
  <c r="H90" i="54"/>
  <c r="H66" i="54"/>
  <c r="H45" i="54"/>
  <c r="H16" i="54"/>
  <c r="H430" i="54"/>
  <c r="H290" i="54"/>
  <c r="H249" i="54"/>
  <c r="H213" i="54"/>
  <c r="H171" i="54"/>
  <c r="H130" i="54"/>
  <c r="H89" i="54"/>
  <c r="H65" i="54"/>
  <c r="H44" i="54"/>
  <c r="H401" i="54"/>
  <c r="H372" i="54"/>
  <c r="H388" i="54"/>
  <c r="H378" i="54"/>
  <c r="H260" i="54"/>
  <c r="H222" i="54"/>
  <c r="H178" i="54"/>
  <c r="H159" i="54"/>
  <c r="H139" i="54"/>
  <c r="H100" i="54"/>
  <c r="H77" i="54"/>
  <c r="H15" i="54"/>
  <c r="H283" i="54"/>
  <c r="H259" i="54"/>
  <c r="H248" i="54"/>
  <c r="H220" i="54"/>
  <c r="H212" i="54"/>
  <c r="H169" i="54"/>
  <c r="H157" i="54"/>
  <c r="H118" i="54"/>
  <c r="H108" i="54"/>
  <c r="H87" i="54"/>
  <c r="H53" i="54"/>
  <c r="H42" i="54"/>
  <c r="H35" i="54"/>
  <c r="H24" i="54"/>
  <c r="H13" i="54"/>
  <c r="H351" i="54"/>
  <c r="H420" i="54"/>
  <c r="H377" i="54"/>
  <c r="H247" i="54"/>
  <c r="H127" i="54"/>
  <c r="H86" i="54"/>
  <c r="H52" i="54"/>
  <c r="H34" i="54"/>
  <c r="H300" i="54"/>
  <c r="H428" i="54"/>
  <c r="H392" i="54"/>
  <c r="H282" i="54"/>
  <c r="H96" i="54"/>
  <c r="H11" i="54"/>
  <c r="H315" i="54"/>
  <c r="H293" i="54"/>
  <c r="H278" i="54"/>
  <c r="H245" i="54"/>
  <c r="H182" i="54"/>
  <c r="H153" i="54"/>
  <c r="H115" i="54"/>
  <c r="H71" i="54"/>
  <c r="H50" i="54"/>
  <c r="H10" i="54"/>
  <c r="H365" i="54"/>
  <c r="H324" i="54"/>
  <c r="H244" i="54"/>
  <c r="H206" i="54"/>
  <c r="H191" i="54"/>
  <c r="H152" i="54"/>
  <c r="H135" i="54"/>
  <c r="H124" i="54"/>
  <c r="H114" i="54"/>
  <c r="H59" i="54"/>
  <c r="H49" i="54"/>
  <c r="H348" i="54"/>
  <c r="H205" i="54"/>
  <c r="H190" i="54"/>
  <c r="H141" i="54"/>
  <c r="H113" i="54"/>
  <c r="H93" i="54"/>
  <c r="H69" i="54"/>
  <c r="H48" i="54"/>
  <c r="H8" i="54"/>
  <c r="H267" i="54"/>
  <c r="H265" i="54"/>
  <c r="H251" i="54"/>
  <c r="H231" i="54"/>
  <c r="H195" i="54"/>
  <c r="H173" i="54"/>
  <c r="H149" i="54"/>
  <c r="H121" i="54"/>
  <c r="H102" i="54"/>
  <c r="H91" i="54"/>
  <c r="H67" i="54"/>
  <c r="H56" i="54"/>
  <c r="H46" i="54"/>
  <c r="H28" i="54"/>
  <c r="H17" i="54"/>
  <c r="H397" i="54"/>
  <c r="H313" i="54"/>
  <c r="H417" i="54"/>
  <c r="H357" i="54"/>
  <c r="H433" i="54"/>
  <c r="H406" i="54"/>
  <c r="H339" i="54"/>
  <c r="H292" i="54"/>
  <c r="H277" i="54"/>
  <c r="H426" i="54"/>
  <c r="H364" i="54"/>
  <c r="H347" i="54"/>
  <c r="H331" i="54"/>
  <c r="H314" i="54"/>
  <c r="H276" i="54"/>
  <c r="H233" i="54"/>
  <c r="H216" i="54"/>
  <c r="H151" i="54"/>
  <c r="H134" i="54"/>
  <c r="H104" i="54"/>
  <c r="H81" i="54"/>
  <c r="H58" i="54"/>
  <c r="H39" i="54"/>
  <c r="H30" i="54"/>
  <c r="J3" i="13"/>
  <c r="E4" i="54"/>
  <c r="J424" i="13"/>
  <c r="E425" i="54"/>
  <c r="J413" i="13"/>
  <c r="E414" i="54"/>
  <c r="J397" i="13"/>
  <c r="E398" i="54"/>
  <c r="H373" i="54"/>
  <c r="H161" i="54"/>
  <c r="H345" i="54"/>
  <c r="H330" i="54"/>
  <c r="H321" i="54"/>
  <c r="H312" i="54"/>
  <c r="H302" i="54"/>
  <c r="H295" i="54"/>
  <c r="H285" i="54"/>
  <c r="H274" i="54"/>
  <c r="H202" i="54"/>
  <c r="H172" i="54"/>
  <c r="H160" i="54"/>
  <c r="H120" i="54"/>
  <c r="H78" i="54"/>
  <c r="H38" i="54"/>
  <c r="H27" i="54"/>
  <c r="H6" i="54"/>
  <c r="H322" i="54"/>
  <c r="H203" i="54"/>
  <c r="H412" i="54"/>
  <c r="H361" i="54"/>
  <c r="H337" i="54"/>
  <c r="H395" i="54"/>
  <c r="H371" i="54"/>
  <c r="H353" i="54"/>
  <c r="H336" i="54"/>
  <c r="H264" i="54"/>
  <c r="H242" i="54"/>
  <c r="H229" i="54"/>
  <c r="H147" i="54"/>
  <c r="H119" i="54"/>
  <c r="H110" i="54"/>
  <c r="H55" i="54"/>
  <c r="H37" i="54"/>
  <c r="H346" i="54"/>
  <c r="H224" i="54"/>
  <c r="H440" i="54"/>
  <c r="H379" i="54"/>
  <c r="H439" i="54"/>
  <c r="H411" i="54"/>
  <c r="H360" i="54"/>
  <c r="H344" i="54"/>
  <c r="H320" i="54"/>
  <c r="H301" i="54"/>
  <c r="H26" i="54"/>
  <c r="J437" i="13"/>
  <c r="E438" i="54"/>
  <c r="J428" i="13"/>
  <c r="E429" i="54"/>
  <c r="J421" i="13"/>
  <c r="E422" i="54"/>
  <c r="J409" i="13"/>
  <c r="E410" i="54"/>
  <c r="J404" i="13"/>
  <c r="E405" i="54"/>
  <c r="J386" i="13"/>
  <c r="E387" i="54"/>
  <c r="J369" i="13"/>
  <c r="E370" i="54"/>
  <c r="J351" i="13"/>
  <c r="E352" i="54"/>
  <c r="J342" i="13"/>
  <c r="E343" i="54"/>
  <c r="J334" i="13"/>
  <c r="E335" i="54"/>
  <c r="J310" i="13"/>
  <c r="E311" i="54"/>
  <c r="J283" i="13"/>
  <c r="E284" i="54"/>
  <c r="J272" i="13"/>
  <c r="E273" i="54"/>
  <c r="J262" i="13"/>
  <c r="E263" i="54"/>
  <c r="J240" i="13"/>
  <c r="E241" i="54"/>
  <c r="J234" i="13"/>
  <c r="E235" i="54"/>
  <c r="J227" i="13"/>
  <c r="E228" i="54"/>
  <c r="J220" i="13"/>
  <c r="E221" i="54"/>
  <c r="J200" i="13"/>
  <c r="E201" i="54"/>
  <c r="J186" i="13"/>
  <c r="E187" i="54"/>
  <c r="J176" i="13"/>
  <c r="E177" i="54"/>
  <c r="J169" i="13"/>
  <c r="E170" i="54"/>
  <c r="J157" i="13"/>
  <c r="E158" i="54"/>
  <c r="J145" i="13"/>
  <c r="E146" i="54"/>
  <c r="J128" i="13"/>
  <c r="E129" i="54"/>
  <c r="J108" i="13"/>
  <c r="E109" i="54"/>
  <c r="J98" i="13"/>
  <c r="E99" i="54"/>
  <c r="J87" i="13"/>
  <c r="E88" i="54"/>
  <c r="J75" i="13"/>
  <c r="E76" i="54"/>
  <c r="J63" i="13"/>
  <c r="E64" i="54"/>
  <c r="J53" i="13"/>
  <c r="E54" i="54"/>
  <c r="J42" i="13"/>
  <c r="E43" i="54"/>
  <c r="J35" i="13"/>
  <c r="E36" i="54"/>
  <c r="J24" i="13"/>
  <c r="E25" i="54"/>
  <c r="J13" i="13"/>
  <c r="E14" i="54"/>
  <c r="J4" i="13"/>
  <c r="E5" i="54"/>
  <c r="H424" i="54"/>
  <c r="H338" i="54"/>
  <c r="H214" i="54"/>
  <c r="H421" i="54"/>
  <c r="H386" i="54"/>
  <c r="H359" i="54"/>
  <c r="H329" i="54"/>
  <c r="H319" i="54"/>
  <c r="H310" i="54"/>
  <c r="H279" i="54"/>
  <c r="H272" i="54"/>
  <c r="H255" i="54"/>
  <c r="H227" i="54"/>
  <c r="H209" i="54"/>
  <c r="H200" i="54"/>
  <c r="H194" i="54"/>
  <c r="H186" i="54"/>
  <c r="H176" i="54"/>
  <c r="H145" i="54"/>
  <c r="H128" i="54"/>
  <c r="H98" i="54"/>
  <c r="H75" i="54"/>
  <c r="H431" i="54"/>
  <c r="H355" i="54"/>
  <c r="H394" i="54"/>
  <c r="H369" i="54"/>
  <c r="H437" i="54"/>
  <c r="H409" i="54"/>
  <c r="H385" i="54"/>
  <c r="H368" i="54"/>
  <c r="H342" i="54"/>
  <c r="H318" i="54"/>
  <c r="H299" i="54"/>
  <c r="H271" i="54"/>
  <c r="H258" i="54"/>
  <c r="H254" i="54"/>
  <c r="H234" i="54"/>
  <c r="H208" i="54"/>
  <c r="H193" i="54"/>
  <c r="H185" i="54"/>
  <c r="H175" i="54"/>
  <c r="H168" i="54"/>
  <c r="H156" i="54"/>
  <c r="H138" i="54"/>
  <c r="H107" i="54"/>
  <c r="H97" i="54"/>
  <c r="H74" i="54"/>
  <c r="H62" i="54"/>
  <c r="H23" i="54"/>
  <c r="H12" i="54"/>
  <c r="H380" i="54"/>
  <c r="H291" i="54"/>
  <c r="H393" i="54"/>
  <c r="H350" i="54"/>
  <c r="H328" i="54"/>
  <c r="H436" i="54"/>
  <c r="H419" i="54"/>
  <c r="H403" i="54"/>
  <c r="H384" i="54"/>
  <c r="H341" i="54"/>
  <c r="H327" i="54"/>
  <c r="H308" i="54"/>
  <c r="H270" i="54"/>
  <c r="H240" i="54"/>
  <c r="H207" i="54"/>
  <c r="H199" i="54"/>
  <c r="H184" i="54"/>
  <c r="H167" i="54"/>
  <c r="H155" i="54"/>
  <c r="H137" i="54"/>
  <c r="H117" i="54"/>
  <c r="H85" i="54"/>
  <c r="H73" i="54"/>
  <c r="H389" i="54"/>
  <c r="H303" i="54"/>
  <c r="H189" i="54"/>
  <c r="H396" i="54"/>
  <c r="H404" i="54"/>
  <c r="H382" i="54"/>
  <c r="H309" i="54"/>
  <c r="H408" i="54"/>
  <c r="H367" i="54"/>
  <c r="H334" i="54"/>
  <c r="H317" i="54"/>
  <c r="H289" i="54"/>
  <c r="H219" i="54"/>
  <c r="H390" i="54"/>
  <c r="H325" i="54"/>
  <c r="H306" i="54"/>
  <c r="H297" i="54"/>
  <c r="H287" i="54"/>
  <c r="H268" i="54"/>
  <c r="H262" i="54"/>
  <c r="H238" i="54"/>
  <c r="H226" i="54"/>
  <c r="H192" i="54"/>
  <c r="H165" i="54"/>
  <c r="H143" i="54"/>
  <c r="H125" i="54"/>
  <c r="H105" i="54"/>
  <c r="H94" i="54"/>
  <c r="H83" i="54"/>
  <c r="H32" i="54"/>
  <c r="H20" i="54"/>
  <c r="H413" i="54"/>
  <c r="H434" i="54"/>
  <c r="H375" i="54"/>
  <c r="H416" i="54"/>
  <c r="H296" i="54"/>
  <c r="H281" i="54"/>
  <c r="H256" i="54"/>
  <c r="H217" i="54"/>
  <c r="H197" i="54"/>
  <c r="H181" i="54"/>
  <c r="H164" i="54"/>
  <c r="H142" i="54"/>
  <c r="H82" i="54"/>
  <c r="H70" i="54"/>
  <c r="H40" i="54"/>
  <c r="H31" i="54"/>
  <c r="H19" i="54"/>
  <c r="H9" i="54"/>
  <c r="H362" i="54"/>
  <c r="H381" i="54"/>
  <c r="H400" i="54"/>
  <c r="H356" i="54"/>
  <c r="H332" i="54"/>
  <c r="H305" i="54"/>
  <c r="H286" i="54"/>
  <c r="H432" i="54"/>
  <c r="H415" i="54"/>
  <c r="H399" i="54"/>
  <c r="H237" i="54"/>
  <c r="H196" i="54"/>
  <c r="H180" i="54"/>
  <c r="H163" i="54"/>
  <c r="H123" i="54"/>
  <c r="H132" i="54"/>
  <c r="H79" i="54"/>
  <c r="H63" i="54"/>
  <c r="H61" i="54"/>
  <c r="H41" i="54"/>
  <c r="H22" i="54"/>
  <c r="J434" i="13"/>
  <c r="E435" i="54"/>
  <c r="J426" i="13"/>
  <c r="E427" i="54"/>
  <c r="J417" i="13"/>
  <c r="E418" i="54"/>
  <c r="J406" i="13"/>
  <c r="E407" i="54"/>
  <c r="J401" i="13"/>
  <c r="E402" i="54"/>
  <c r="J390" i="13"/>
  <c r="E391" i="54"/>
  <c r="J382" i="13"/>
  <c r="E383" i="54"/>
  <c r="J375" i="13"/>
  <c r="E376" i="54"/>
  <c r="J365" i="13"/>
  <c r="E366" i="54"/>
  <c r="J357" i="13"/>
  <c r="E358" i="54"/>
  <c r="J348" i="13"/>
  <c r="E349" i="54"/>
  <c r="J339" i="13"/>
  <c r="E340" i="54"/>
  <c r="J332" i="13"/>
  <c r="E333" i="54"/>
  <c r="J325" i="13"/>
  <c r="E326" i="54"/>
  <c r="J315" i="13"/>
  <c r="E316" i="54"/>
  <c r="J306" i="13"/>
  <c r="E307" i="54"/>
  <c r="J297" i="13"/>
  <c r="E298" i="54"/>
  <c r="J293" i="13"/>
  <c r="E294" i="54"/>
  <c r="J287" i="13"/>
  <c r="E288" i="54"/>
  <c r="J268" i="13"/>
  <c r="E269" i="54"/>
  <c r="J256" i="13"/>
  <c r="E257" i="54"/>
  <c r="J252" i="13"/>
  <c r="E253" i="54"/>
  <c r="J245" i="13"/>
  <c r="E246" i="54"/>
  <c r="J238" i="13"/>
  <c r="E239" i="54"/>
  <c r="J217" i="13"/>
  <c r="E218" i="54"/>
  <c r="J210" i="13"/>
  <c r="E211" i="54"/>
  <c r="J197" i="13"/>
  <c r="E198" i="54"/>
  <c r="J182" i="13"/>
  <c r="E183" i="54"/>
  <c r="J165" i="13"/>
  <c r="E166" i="54"/>
  <c r="J153" i="13"/>
  <c r="E154" i="54"/>
  <c r="J143" i="13"/>
  <c r="E144" i="54"/>
  <c r="J135" i="13"/>
  <c r="E136" i="54"/>
  <c r="J125" i="13"/>
  <c r="E126" i="54"/>
  <c r="J115" i="13"/>
  <c r="E116" i="54"/>
  <c r="J105" i="13"/>
  <c r="E106" i="54"/>
  <c r="J94" i="13"/>
  <c r="E95" i="54"/>
  <c r="J83" i="13"/>
  <c r="E84" i="54"/>
  <c r="J71" i="13"/>
  <c r="E72" i="54"/>
  <c r="J59" i="13"/>
  <c r="E60" i="54"/>
  <c r="J50" i="13"/>
  <c r="E51" i="54"/>
  <c r="J32" i="13"/>
  <c r="E33" i="54"/>
  <c r="J20" i="13"/>
  <c r="J373" i="13"/>
  <c r="E374" i="54"/>
  <c r="J362" i="13"/>
  <c r="E363" i="54"/>
  <c r="J322" i="13"/>
  <c r="E323" i="54"/>
  <c r="J303" i="13"/>
  <c r="E304" i="54"/>
  <c r="J279" i="13"/>
  <c r="E280" i="54"/>
  <c r="J274" i="13"/>
  <c r="E275" i="54"/>
  <c r="J265" i="13"/>
  <c r="E266" i="54"/>
  <c r="J260" i="13"/>
  <c r="E261" i="54"/>
  <c r="J251" i="13"/>
  <c r="E252" i="54"/>
  <c r="J242" i="13"/>
  <c r="E243" i="54"/>
  <c r="J235" i="13"/>
  <c r="E236" i="54"/>
  <c r="J231" i="13"/>
  <c r="E232" i="54"/>
  <c r="J224" i="13"/>
  <c r="E225" i="54"/>
  <c r="J214" i="13"/>
  <c r="E215" i="54"/>
  <c r="J209" i="13"/>
  <c r="E210" i="54"/>
  <c r="J203" i="13"/>
  <c r="E204" i="54"/>
  <c r="J178" i="13"/>
  <c r="E179" i="54"/>
  <c r="J173" i="13"/>
  <c r="E174" i="54"/>
  <c r="J161" i="13"/>
  <c r="E162" i="54"/>
  <c r="J149" i="13"/>
  <c r="E150" i="54"/>
  <c r="J139" i="13"/>
  <c r="E140" i="54"/>
  <c r="J132" i="13"/>
  <c r="E133" i="54"/>
  <c r="J121" i="13"/>
  <c r="E122" i="54"/>
  <c r="J111" i="13"/>
  <c r="E112" i="54"/>
  <c r="J102" i="13"/>
  <c r="E103" i="54"/>
  <c r="J91" i="13"/>
  <c r="E92" i="54"/>
  <c r="J79" i="13"/>
  <c r="E80" i="54"/>
  <c r="J67" i="13"/>
  <c r="E68" i="54"/>
  <c r="J56" i="13"/>
  <c r="E57" i="54"/>
  <c r="J46" i="13"/>
  <c r="E47" i="54"/>
  <c r="J28" i="13"/>
  <c r="E29" i="54"/>
  <c r="J17" i="13"/>
  <c r="E18" i="54"/>
  <c r="J6" i="13"/>
  <c r="E7" i="54"/>
  <c r="J431" i="13"/>
  <c r="J438" i="13"/>
  <c r="J435" i="13"/>
  <c r="J427" i="13"/>
  <c r="J414" i="13"/>
  <c r="J407" i="13"/>
  <c r="J398" i="13"/>
  <c r="J391" i="13"/>
  <c r="J387" i="13"/>
  <c r="J370" i="13"/>
  <c r="J363" i="13"/>
  <c r="J352" i="13"/>
  <c r="J346" i="13"/>
  <c r="J340" i="13"/>
  <c r="J335" i="13"/>
  <c r="J330" i="13"/>
  <c r="J326" i="13"/>
  <c r="J316" i="13"/>
  <c r="J313" i="13"/>
  <c r="J307" i="13"/>
  <c r="J300" i="13"/>
  <c r="J289" i="13"/>
  <c r="J266" i="13"/>
  <c r="J259" i="13"/>
  <c r="J241" i="13"/>
  <c r="J236" i="13"/>
  <c r="J228" i="13"/>
  <c r="J218" i="13"/>
  <c r="J212" i="13"/>
  <c r="J206" i="13"/>
  <c r="J195" i="13"/>
  <c r="J183" i="13"/>
  <c r="J177" i="13"/>
  <c r="J166" i="13"/>
  <c r="J158" i="13"/>
  <c r="J150" i="13"/>
  <c r="J140" i="13"/>
  <c r="J136" i="13"/>
  <c r="J129" i="13"/>
  <c r="J118" i="13"/>
  <c r="J112" i="13"/>
  <c r="J99" i="13"/>
  <c r="J92" i="13"/>
  <c r="J84" i="13"/>
  <c r="J76" i="13"/>
  <c r="J68" i="13"/>
  <c r="J60" i="13"/>
  <c r="J54" i="13"/>
  <c r="J47" i="13"/>
  <c r="J43" i="13"/>
  <c r="J40" i="13"/>
  <c r="J36" i="13"/>
  <c r="J29" i="13"/>
  <c r="J25" i="13"/>
  <c r="J21" i="13"/>
  <c r="J14" i="13"/>
  <c r="J10" i="13"/>
  <c r="J7" i="13"/>
  <c r="J429" i="13"/>
  <c r="J425" i="13"/>
  <c r="J418" i="13"/>
  <c r="J410" i="13"/>
  <c r="J402" i="13"/>
  <c r="J394" i="13"/>
  <c r="J383" i="13"/>
  <c r="J377" i="13"/>
  <c r="J366" i="13"/>
  <c r="J359" i="13"/>
  <c r="J343" i="13"/>
  <c r="J333" i="13"/>
  <c r="J319" i="13"/>
  <c r="J288" i="13"/>
  <c r="J281" i="13"/>
  <c r="J275" i="13"/>
  <c r="J269" i="13"/>
  <c r="J263" i="13"/>
  <c r="J248" i="13"/>
  <c r="J239" i="13"/>
  <c r="J232" i="13"/>
  <c r="J221" i="13"/>
  <c r="J215" i="13"/>
  <c r="J204" i="13"/>
  <c r="J198" i="13"/>
  <c r="J189" i="13"/>
  <c r="J179" i="13"/>
  <c r="J170" i="13"/>
  <c r="J162" i="13"/>
  <c r="J154" i="13"/>
  <c r="J146" i="13"/>
  <c r="J138" i="13"/>
  <c r="J133" i="13"/>
  <c r="J122" i="13"/>
  <c r="J116" i="13"/>
  <c r="J109" i="13"/>
  <c r="J103" i="13"/>
  <c r="J95" i="13"/>
  <c r="J88" i="13"/>
  <c r="J80" i="13"/>
  <c r="J72" i="13"/>
  <c r="J64" i="13"/>
  <c r="J57" i="13"/>
  <c r="J38" i="13"/>
  <c r="J433" i="13"/>
  <c r="J416" i="13"/>
  <c r="J400" i="13"/>
  <c r="J388" i="13"/>
  <c r="J380" i="13"/>
  <c r="J356" i="13"/>
  <c r="J430" i="13"/>
  <c r="J423" i="13"/>
  <c r="J420" i="13"/>
  <c r="J412" i="13"/>
  <c r="J396" i="13"/>
  <c r="J393" i="13"/>
  <c r="J389" i="13"/>
  <c r="J385" i="13"/>
  <c r="J379" i="13"/>
  <c r="J374" i="13"/>
  <c r="J372" i="13"/>
  <c r="J368" i="13"/>
  <c r="J361" i="13"/>
  <c r="J358" i="13"/>
  <c r="J324" i="13"/>
  <c r="J314" i="13"/>
  <c r="J309" i="13"/>
  <c r="J296" i="13"/>
  <c r="J282" i="13"/>
  <c r="J278" i="13"/>
  <c r="J267" i="13"/>
  <c r="J261" i="13"/>
  <c r="J230" i="13"/>
  <c r="J225" i="13"/>
  <c r="J213" i="13"/>
  <c r="J208" i="13"/>
  <c r="J199" i="13"/>
  <c r="J193" i="13"/>
  <c r="J185" i="13"/>
  <c r="J172" i="13"/>
  <c r="J160" i="13"/>
  <c r="J144" i="13"/>
  <c r="J124" i="13"/>
  <c r="J114" i="13"/>
  <c r="J107" i="13"/>
  <c r="J97" i="13"/>
  <c r="J86" i="13"/>
  <c r="J78" i="13"/>
  <c r="J62" i="13"/>
  <c r="J41" i="13"/>
  <c r="J12" i="13"/>
  <c r="J354" i="13"/>
  <c r="J350" i="13"/>
  <c r="J345" i="13"/>
  <c r="J337" i="13"/>
  <c r="J328" i="13"/>
  <c r="J321" i="13"/>
  <c r="J318" i="13"/>
  <c r="J312" i="13"/>
  <c r="J305" i="13"/>
  <c r="J302" i="13"/>
  <c r="J299" i="13"/>
  <c r="J292" i="13"/>
  <c r="J290" i="13"/>
  <c r="J286" i="13"/>
  <c r="J277" i="13"/>
  <c r="J271" i="13"/>
  <c r="J264" i="13"/>
  <c r="J258" i="13"/>
  <c r="J254" i="13"/>
  <c r="J250" i="13"/>
  <c r="J247" i="13"/>
  <c r="J244" i="13"/>
  <c r="J237" i="13"/>
  <c r="J226" i="13"/>
  <c r="J223" i="13"/>
  <c r="J219" i="13"/>
  <c r="J211" i="13"/>
  <c r="J202" i="13"/>
  <c r="J194" i="13"/>
  <c r="J191" i="13"/>
  <c r="J188" i="13"/>
  <c r="J181" i="13"/>
  <c r="J175" i="13"/>
  <c r="J168" i="13"/>
  <c r="J164" i="13"/>
  <c r="J156" i="13"/>
  <c r="J152" i="13"/>
  <c r="J148" i="13"/>
  <c r="J142" i="13"/>
  <c r="J131" i="13"/>
  <c r="J127" i="13"/>
  <c r="J120" i="13"/>
  <c r="J117" i="13"/>
  <c r="J104" i="13"/>
  <c r="J101" i="13"/>
  <c r="J93" i="13"/>
  <c r="J90" i="13"/>
  <c r="J82" i="13"/>
  <c r="J74" i="13"/>
  <c r="J70" i="13"/>
  <c r="J66" i="13"/>
  <c r="J55" i="13"/>
  <c r="J52" i="13"/>
  <c r="J49" i="13"/>
  <c r="J45" i="13"/>
  <c r="J34" i="13"/>
  <c r="J31" i="13"/>
  <c r="J27" i="13"/>
  <c r="J23" i="13"/>
  <c r="J19" i="13"/>
  <c r="J16" i="13"/>
  <c r="J9" i="13"/>
  <c r="J439" i="13"/>
  <c r="J436" i="13"/>
  <c r="J432" i="13"/>
  <c r="J422" i="13"/>
  <c r="J419" i="13"/>
  <c r="J415" i="13"/>
  <c r="J411" i="13"/>
  <c r="J408" i="13"/>
  <c r="J405" i="13"/>
  <c r="J403" i="13"/>
  <c r="J399" i="13"/>
  <c r="J395" i="13"/>
  <c r="J392" i="13"/>
  <c r="J384" i="13"/>
  <c r="J381" i="13"/>
  <c r="J378" i="13"/>
  <c r="J376" i="13"/>
  <c r="J371" i="13"/>
  <c r="J367" i="13"/>
  <c r="J364" i="13"/>
  <c r="J360" i="13"/>
  <c r="J355" i="13"/>
  <c r="J353" i="13"/>
  <c r="J349" i="13"/>
  <c r="J347" i="13"/>
  <c r="J344" i="13"/>
  <c r="J341" i="13"/>
  <c r="J338" i="13"/>
  <c r="J336" i="13"/>
  <c r="J331" i="13"/>
  <c r="J329" i="13"/>
  <c r="J327" i="13"/>
  <c r="J323" i="13"/>
  <c r="J320" i="13"/>
  <c r="J317" i="13"/>
  <c r="J311" i="13"/>
  <c r="J308" i="13"/>
  <c r="J304" i="13"/>
  <c r="J301" i="13"/>
  <c r="J298" i="13"/>
  <c r="J295" i="13"/>
  <c r="J294" i="13"/>
  <c r="J291" i="13"/>
  <c r="J285" i="13"/>
  <c r="J284" i="13"/>
  <c r="J280" i="13"/>
  <c r="J276" i="13"/>
  <c r="J273" i="13"/>
  <c r="J270" i="13"/>
  <c r="J257" i="13"/>
  <c r="J255" i="13"/>
  <c r="J253" i="13"/>
  <c r="J249" i="13"/>
  <c r="J246" i="13"/>
  <c r="J243" i="13"/>
  <c r="J233" i="13"/>
  <c r="J229" i="13"/>
  <c r="J222" i="13"/>
  <c r="J216" i="13"/>
  <c r="J207" i="13"/>
  <c r="J205" i="13"/>
  <c r="J201" i="13"/>
  <c r="J196" i="13"/>
  <c r="J192" i="13"/>
  <c r="J190" i="13"/>
  <c r="J187" i="13"/>
  <c r="J184" i="13"/>
  <c r="J180" i="13"/>
  <c r="J174" i="13"/>
  <c r="J171" i="13"/>
  <c r="J167" i="13"/>
  <c r="J163" i="13"/>
  <c r="J159" i="13"/>
  <c r="J155" i="13"/>
  <c r="J151" i="13"/>
  <c r="J147" i="13"/>
  <c r="J141" i="13"/>
  <c r="J137" i="13"/>
  <c r="J134" i="13"/>
  <c r="J130" i="13"/>
  <c r="J126" i="13"/>
  <c r="J123" i="13"/>
  <c r="J119" i="13"/>
  <c r="J113" i="13"/>
  <c r="J110" i="13"/>
  <c r="J106" i="13"/>
  <c r="J100" i="13"/>
  <c r="J96" i="13"/>
  <c r="J89" i="13"/>
  <c r="J85" i="13"/>
  <c r="J81" i="13"/>
  <c r="J77" i="13"/>
  <c r="J73" i="13"/>
  <c r="J69" i="13"/>
  <c r="J65" i="13"/>
  <c r="J61" i="13"/>
  <c r="J58" i="13"/>
  <c r="J51" i="13"/>
  <c r="J48" i="13"/>
  <c r="J44" i="13"/>
  <c r="J39" i="13"/>
  <c r="J37" i="13"/>
  <c r="J33" i="13"/>
  <c r="J30" i="13"/>
  <c r="J26" i="13"/>
  <c r="J22" i="13"/>
  <c r="J18" i="13"/>
  <c r="J15" i="13"/>
  <c r="J11" i="13"/>
  <c r="J8" i="13"/>
  <c r="J5" i="13"/>
  <c r="L237" i="54" l="1"/>
  <c r="L125" i="54"/>
  <c r="L192" i="54"/>
  <c r="L226" i="54"/>
  <c r="L262" i="54"/>
  <c r="L189" i="54"/>
  <c r="L184" i="54"/>
  <c r="L23" i="54"/>
  <c r="L107" i="54"/>
  <c r="L234" i="54"/>
  <c r="L98" i="54"/>
  <c r="L227" i="54"/>
  <c r="L264" i="54"/>
  <c r="L78" i="54"/>
  <c r="L58" i="54"/>
  <c r="L102" i="54"/>
  <c r="L93" i="54"/>
  <c r="L205" i="54"/>
  <c r="L49" i="54"/>
  <c r="L124" i="54"/>
  <c r="L206" i="54"/>
  <c r="L153" i="54"/>
  <c r="L245" i="54"/>
  <c r="L52" i="54"/>
  <c r="L42" i="54"/>
  <c r="L77" i="54"/>
  <c r="L249" i="54"/>
  <c r="L111" i="54"/>
  <c r="L188" i="54"/>
  <c r="L250" i="54"/>
  <c r="L61" i="54"/>
  <c r="L40" i="54"/>
  <c r="L197" i="54"/>
  <c r="L83" i="54"/>
  <c r="L303" i="54"/>
  <c r="L62" i="54"/>
  <c r="L299" i="54"/>
  <c r="L128" i="54"/>
  <c r="L272" i="54"/>
  <c r="L119" i="54"/>
  <c r="L27" i="54"/>
  <c r="L120" i="54"/>
  <c r="L292" i="54"/>
  <c r="L56" i="54"/>
  <c r="L8" i="54"/>
  <c r="L71" i="54"/>
  <c r="L13" i="54"/>
  <c r="L53" i="54"/>
  <c r="L44" i="54"/>
  <c r="L290" i="54"/>
  <c r="L66" i="54"/>
  <c r="L22" i="54"/>
  <c r="L9" i="54"/>
  <c r="L164" i="54"/>
  <c r="L155" i="54"/>
  <c r="L240" i="54"/>
  <c r="L138" i="54"/>
  <c r="L175" i="54"/>
  <c r="L208" i="54"/>
  <c r="L200" i="54"/>
  <c r="L37" i="54"/>
  <c r="L38" i="54"/>
  <c r="L160" i="54"/>
  <c r="L104" i="54"/>
  <c r="L276" i="54"/>
  <c r="L17" i="54"/>
  <c r="L67" i="54"/>
  <c r="L48" i="54"/>
  <c r="L141" i="54"/>
  <c r="L115" i="54"/>
  <c r="L282" i="54"/>
  <c r="L87" i="54"/>
  <c r="L222" i="54"/>
  <c r="L82" i="54"/>
  <c r="L32" i="54"/>
  <c r="L287" i="54"/>
  <c r="L73" i="54"/>
  <c r="L12" i="54"/>
  <c r="L97" i="54"/>
  <c r="L258" i="54"/>
  <c r="L176" i="54"/>
  <c r="L255" i="54"/>
  <c r="L214" i="54"/>
  <c r="L285" i="54"/>
  <c r="L134" i="54"/>
  <c r="L233" i="54"/>
  <c r="L28" i="54"/>
  <c r="L169" i="54"/>
  <c r="L159" i="54"/>
  <c r="L89" i="54"/>
  <c r="L148" i="54"/>
  <c r="L79" i="54"/>
  <c r="L399" i="54"/>
  <c r="L400" i="54"/>
  <c r="L31" i="54"/>
  <c r="L181" i="54"/>
  <c r="L375" i="54"/>
  <c r="L297" i="54"/>
  <c r="L309" i="54"/>
  <c r="L137" i="54"/>
  <c r="L270" i="54"/>
  <c r="L341" i="54"/>
  <c r="L350" i="54"/>
  <c r="L156" i="54"/>
  <c r="L193" i="54"/>
  <c r="L369" i="54"/>
  <c r="L186" i="54"/>
  <c r="L386" i="54"/>
  <c r="L338" i="54"/>
  <c r="L132" i="54"/>
  <c r="L196" i="54"/>
  <c r="L415" i="54"/>
  <c r="L332" i="54"/>
  <c r="L142" i="54"/>
  <c r="L434" i="54"/>
  <c r="L413" i="54"/>
  <c r="L143" i="54"/>
  <c r="L238" i="54"/>
  <c r="L268" i="54"/>
  <c r="L306" i="54"/>
  <c r="L390" i="54"/>
  <c r="L289" i="54"/>
  <c r="L419" i="54"/>
  <c r="L393" i="54"/>
  <c r="L291" i="54"/>
  <c r="L168" i="54"/>
  <c r="L385" i="54"/>
  <c r="L394" i="54"/>
  <c r="L355" i="54"/>
  <c r="L194" i="54"/>
  <c r="L319" i="54"/>
  <c r="L421" i="54"/>
  <c r="L424" i="54"/>
  <c r="L26" i="54"/>
  <c r="L320" i="54"/>
  <c r="L439" i="54"/>
  <c r="L346" i="54"/>
  <c r="L229" i="54"/>
  <c r="L337" i="54"/>
  <c r="L203" i="54"/>
  <c r="L274" i="54"/>
  <c r="L295" i="54"/>
  <c r="L330" i="54"/>
  <c r="L81" i="54"/>
  <c r="L314" i="54"/>
  <c r="L406" i="54"/>
  <c r="L417" i="54"/>
  <c r="L173" i="54"/>
  <c r="L265" i="54"/>
  <c r="L113" i="54"/>
  <c r="L59" i="54"/>
  <c r="L135" i="54"/>
  <c r="L365" i="54"/>
  <c r="L182" i="54"/>
  <c r="L392" i="54"/>
  <c r="L86" i="54"/>
  <c r="L247" i="54"/>
  <c r="L420" i="54"/>
  <c r="L220" i="54"/>
  <c r="L283" i="54"/>
  <c r="L100" i="54"/>
  <c r="L378" i="54"/>
  <c r="L171" i="54"/>
  <c r="L131" i="54"/>
  <c r="L123" i="54"/>
  <c r="L356" i="54"/>
  <c r="L381" i="54"/>
  <c r="L281" i="54"/>
  <c r="L416" i="54"/>
  <c r="L94" i="54"/>
  <c r="L367" i="54"/>
  <c r="L389" i="54"/>
  <c r="L199" i="54"/>
  <c r="L308" i="54"/>
  <c r="L436" i="54"/>
  <c r="L74" i="54"/>
  <c r="L254" i="54"/>
  <c r="L409" i="54"/>
  <c r="L431" i="54"/>
  <c r="L145" i="54"/>
  <c r="L329" i="54"/>
  <c r="L344" i="54"/>
  <c r="L379" i="54"/>
  <c r="L147" i="54"/>
  <c r="L242" i="54"/>
  <c r="L336" i="54"/>
  <c r="L395" i="54"/>
  <c r="L361" i="54"/>
  <c r="L322" i="54"/>
  <c r="L202" i="54"/>
  <c r="L302" i="54"/>
  <c r="L345" i="54"/>
  <c r="L373" i="54"/>
  <c r="L30" i="54"/>
  <c r="L216" i="54"/>
  <c r="L331" i="54"/>
  <c r="L433" i="54"/>
  <c r="L121" i="54"/>
  <c r="L267" i="54"/>
  <c r="L152" i="54"/>
  <c r="L244" i="54"/>
  <c r="L10" i="54"/>
  <c r="L278" i="54"/>
  <c r="L11" i="54"/>
  <c r="L428" i="54"/>
  <c r="L34" i="54"/>
  <c r="L127" i="54"/>
  <c r="L24" i="54"/>
  <c r="L157" i="54"/>
  <c r="L248" i="54"/>
  <c r="L139" i="54"/>
  <c r="L388" i="54"/>
  <c r="L65" i="54"/>
  <c r="L430" i="54"/>
  <c r="L90" i="54"/>
  <c r="L223" i="54"/>
  <c r="L354" i="54"/>
  <c r="L63" i="54"/>
  <c r="L432" i="54"/>
  <c r="L70" i="54"/>
  <c r="L20" i="54"/>
  <c r="L165" i="54"/>
  <c r="L325" i="54"/>
  <c r="L382" i="54"/>
  <c r="L117" i="54"/>
  <c r="L380" i="54"/>
  <c r="L271" i="54"/>
  <c r="L318" i="54"/>
  <c r="L279" i="54"/>
  <c r="L163" i="54"/>
  <c r="L286" i="54"/>
  <c r="L19" i="54"/>
  <c r="L217" i="54"/>
  <c r="L256" i="54"/>
  <c r="L296" i="54"/>
  <c r="L105" i="54"/>
  <c r="L219" i="54"/>
  <c r="L317" i="54"/>
  <c r="L408" i="54"/>
  <c r="L404" i="54"/>
  <c r="L396" i="54"/>
  <c r="L167" i="54"/>
  <c r="L207" i="54"/>
  <c r="L327" i="54"/>
  <c r="L384" i="54"/>
  <c r="L328" i="54"/>
  <c r="L185" i="54"/>
  <c r="L342" i="54"/>
  <c r="L437" i="54"/>
  <c r="L75" i="54"/>
  <c r="L209" i="54"/>
  <c r="L359" i="54"/>
  <c r="L360" i="54"/>
  <c r="L440" i="54"/>
  <c r="L55" i="54"/>
  <c r="L353" i="54"/>
  <c r="L172" i="54"/>
  <c r="L312" i="54"/>
  <c r="L39" i="54"/>
  <c r="L347" i="54"/>
  <c r="L426" i="54"/>
  <c r="L339" i="54"/>
  <c r="L357" i="54"/>
  <c r="L313" i="54"/>
  <c r="L91" i="54"/>
  <c r="L195" i="54"/>
  <c r="L251" i="54"/>
  <c r="L69" i="54"/>
  <c r="L190" i="54"/>
  <c r="L348" i="54"/>
  <c r="L114" i="54"/>
  <c r="L191" i="54"/>
  <c r="L293" i="54"/>
  <c r="L351" i="54"/>
  <c r="L35" i="54"/>
  <c r="L108" i="54"/>
  <c r="L259" i="54"/>
  <c r="L15" i="54"/>
  <c r="L372" i="54"/>
  <c r="L213" i="54"/>
  <c r="L16" i="54"/>
  <c r="L101" i="54"/>
  <c r="L230" i="54"/>
  <c r="L423" i="54"/>
  <c r="L41" i="54"/>
  <c r="L180" i="54"/>
  <c r="L305" i="54"/>
  <c r="L362" i="54"/>
  <c r="L334" i="54"/>
  <c r="L85" i="54"/>
  <c r="L403" i="54"/>
  <c r="L368" i="54"/>
  <c r="L310" i="54"/>
  <c r="L301" i="54"/>
  <c r="L411" i="54"/>
  <c r="L224" i="54"/>
  <c r="L110" i="54"/>
  <c r="L371" i="54"/>
  <c r="L412" i="54"/>
  <c r="L6" i="54"/>
  <c r="L321" i="54"/>
  <c r="L161" i="54"/>
  <c r="L151" i="54"/>
  <c r="L364" i="54"/>
  <c r="L277" i="54"/>
  <c r="L397" i="54"/>
  <c r="L46" i="54"/>
  <c r="L149" i="54"/>
  <c r="L231" i="54"/>
  <c r="L324" i="54"/>
  <c r="L50" i="54"/>
  <c r="L315" i="54"/>
  <c r="L96" i="54"/>
  <c r="L300" i="54"/>
  <c r="L377" i="54"/>
  <c r="L118" i="54"/>
  <c r="L212" i="54"/>
  <c r="L178" i="54"/>
  <c r="L260" i="54"/>
  <c r="L401" i="54"/>
  <c r="L130" i="54"/>
  <c r="L45" i="54"/>
  <c r="H92" i="54"/>
  <c r="H304" i="54"/>
  <c r="H72" i="54"/>
  <c r="H136" i="54"/>
  <c r="H298" i="54"/>
  <c r="H349" i="54"/>
  <c r="H391" i="54"/>
  <c r="H43" i="54"/>
  <c r="H109" i="54"/>
  <c r="H170" i="54"/>
  <c r="H284" i="54"/>
  <c r="H422" i="54"/>
  <c r="H425" i="54"/>
  <c r="H21" i="54"/>
  <c r="H84" i="54"/>
  <c r="H239" i="54"/>
  <c r="H269" i="54"/>
  <c r="H402" i="54"/>
  <c r="H54" i="54"/>
  <c r="H177" i="54"/>
  <c r="H221" i="54"/>
  <c r="H335" i="54"/>
  <c r="H429" i="54"/>
  <c r="H144" i="54"/>
  <c r="H198" i="54"/>
  <c r="H307" i="54"/>
  <c r="H358" i="54"/>
  <c r="H103" i="54"/>
  <c r="H162" i="54"/>
  <c r="H210" i="54"/>
  <c r="H252" i="54"/>
  <c r="H280" i="54"/>
  <c r="H150" i="54"/>
  <c r="H374" i="54"/>
  <c r="H246" i="54"/>
  <c r="H366" i="54"/>
  <c r="H5" i="54"/>
  <c r="H64" i="54"/>
  <c r="H129" i="54"/>
  <c r="H187" i="54"/>
  <c r="H228" i="54"/>
  <c r="H343" i="54"/>
  <c r="H387" i="54"/>
  <c r="H438" i="54"/>
  <c r="E442" i="54"/>
  <c r="H4" i="54"/>
  <c r="H275" i="54"/>
  <c r="H323" i="54"/>
  <c r="H33" i="54"/>
  <c r="H154" i="54"/>
  <c r="H316" i="54"/>
  <c r="H407" i="54"/>
  <c r="H47" i="54"/>
  <c r="H112" i="54"/>
  <c r="H174" i="54"/>
  <c r="H215" i="54"/>
  <c r="H95" i="54"/>
  <c r="H106" i="54"/>
  <c r="H211" i="54"/>
  <c r="H326" i="54"/>
  <c r="H376" i="54"/>
  <c r="H14" i="54"/>
  <c r="H235" i="54"/>
  <c r="H263" i="54"/>
  <c r="H352" i="54"/>
  <c r="H398" i="54"/>
  <c r="H243" i="54"/>
  <c r="H363" i="54"/>
  <c r="H166" i="54"/>
  <c r="H253" i="54"/>
  <c r="H418" i="54"/>
  <c r="H76" i="54"/>
  <c r="H57" i="54"/>
  <c r="H122" i="54"/>
  <c r="H179" i="54"/>
  <c r="H225" i="54"/>
  <c r="H29" i="54"/>
  <c r="H218" i="54"/>
  <c r="H288" i="54"/>
  <c r="H427" i="54"/>
  <c r="H25" i="54"/>
  <c r="H88" i="54"/>
  <c r="H146" i="54"/>
  <c r="H201" i="54"/>
  <c r="H241" i="54"/>
  <c r="H273" i="54"/>
  <c r="H311" i="54"/>
  <c r="H405" i="54"/>
  <c r="H204" i="54"/>
  <c r="H51" i="54"/>
  <c r="H116" i="54"/>
  <c r="H257" i="54"/>
  <c r="H333" i="54"/>
  <c r="H7" i="54"/>
  <c r="H68" i="54"/>
  <c r="H133" i="54"/>
  <c r="H232" i="54"/>
  <c r="H261" i="54"/>
  <c r="H183" i="54"/>
  <c r="H294" i="54"/>
  <c r="H435" i="54"/>
  <c r="H36" i="54"/>
  <c r="H99" i="54"/>
  <c r="H158" i="54"/>
  <c r="H370" i="54"/>
  <c r="H410" i="54"/>
  <c r="H414" i="54"/>
  <c r="H60" i="54"/>
  <c r="H126" i="54"/>
  <c r="H340" i="54"/>
  <c r="H383" i="54"/>
  <c r="H18" i="54"/>
  <c r="H80" i="54"/>
  <c r="H140" i="54"/>
  <c r="H236" i="54"/>
  <c r="H266" i="54"/>
  <c r="L410" i="54" l="1"/>
  <c r="L333" i="54"/>
  <c r="L18" i="54"/>
  <c r="L99" i="54"/>
  <c r="L273" i="54"/>
  <c r="L88" i="54"/>
  <c r="L218" i="54"/>
  <c r="L280" i="54"/>
  <c r="L103" i="54"/>
  <c r="L429" i="54"/>
  <c r="L54" i="54"/>
  <c r="L84" i="54"/>
  <c r="L225" i="54"/>
  <c r="L352" i="54"/>
  <c r="L211" i="54"/>
  <c r="L316" i="54"/>
  <c r="L252" i="54"/>
  <c r="L144" i="54"/>
  <c r="L21" i="54"/>
  <c r="L170" i="54"/>
  <c r="L383" i="54"/>
  <c r="L179" i="54"/>
  <c r="L243" i="54"/>
  <c r="L263" i="54"/>
  <c r="L14" i="54"/>
  <c r="L95" i="54"/>
  <c r="L374" i="54"/>
  <c r="L335" i="54"/>
  <c r="L177" i="54"/>
  <c r="L269" i="54"/>
  <c r="L425" i="54"/>
  <c r="L109" i="54"/>
  <c r="L304" i="54"/>
  <c r="L340" i="54"/>
  <c r="L370" i="54"/>
  <c r="L166" i="54"/>
  <c r="L80" i="54"/>
  <c r="L294" i="54"/>
  <c r="L68" i="54"/>
  <c r="L204" i="54"/>
  <c r="L418" i="54"/>
  <c r="L398" i="54"/>
  <c r="L235" i="54"/>
  <c r="L376" i="54"/>
  <c r="L387" i="54"/>
  <c r="L5" i="54"/>
  <c r="L162" i="54"/>
  <c r="L72" i="54"/>
  <c r="L92" i="54"/>
  <c r="L198" i="54"/>
  <c r="L146" i="54"/>
  <c r="L122" i="54"/>
  <c r="L7" i="54"/>
  <c r="L407" i="54"/>
  <c r="L187" i="54"/>
  <c r="L405" i="54"/>
  <c r="L174" i="54"/>
  <c r="L323" i="54"/>
  <c r="L402" i="54"/>
  <c r="L158" i="54"/>
  <c r="L261" i="54"/>
  <c r="L257" i="54"/>
  <c r="L236" i="54"/>
  <c r="L126" i="54"/>
  <c r="L414" i="54"/>
  <c r="L232" i="54"/>
  <c r="L116" i="54"/>
  <c r="L57" i="54"/>
  <c r="L326" i="54"/>
  <c r="L215" i="54"/>
  <c r="L33" i="54"/>
  <c r="L343" i="54"/>
  <c r="L366" i="54"/>
  <c r="L391" i="54"/>
  <c r="L60" i="54"/>
  <c r="L36" i="54"/>
  <c r="L183" i="54"/>
  <c r="L51" i="54"/>
  <c r="L241" i="54"/>
  <c r="L25" i="54"/>
  <c r="L253" i="54"/>
  <c r="L363" i="54"/>
  <c r="L129" i="54"/>
  <c r="L246" i="54"/>
  <c r="L221" i="54"/>
  <c r="L349" i="54"/>
  <c r="L140" i="54"/>
  <c r="L435" i="54"/>
  <c r="L133" i="54"/>
  <c r="L201" i="54"/>
  <c r="L427" i="54"/>
  <c r="L76" i="54"/>
  <c r="L106" i="54"/>
  <c r="L112" i="54"/>
  <c r="L275" i="54"/>
  <c r="L438" i="54"/>
  <c r="L64" i="54"/>
  <c r="L210" i="54"/>
  <c r="L358" i="54"/>
  <c r="L284" i="54"/>
  <c r="L298" i="54"/>
  <c r="L136" i="54"/>
  <c r="L266" i="54"/>
  <c r="L311" i="54"/>
  <c r="L288" i="54"/>
  <c r="L29" i="54"/>
  <c r="L47" i="54"/>
  <c r="L154" i="54"/>
  <c r="L4" i="54"/>
  <c r="L228" i="54"/>
  <c r="L150" i="54"/>
  <c r="L307" i="54"/>
  <c r="L239" i="54"/>
  <c r="L422" i="54"/>
  <c r="L43" i="54"/>
  <c r="H442" i="54"/>
  <c r="L442" i="54" l="1"/>
  <c r="O74" i="54"/>
  <c r="O23" i="54"/>
  <c r="O67" i="54"/>
  <c r="O261" i="54"/>
  <c r="O58" i="54"/>
  <c r="O19" i="54"/>
  <c r="O204" i="54"/>
  <c r="O39" i="54"/>
  <c r="O205" i="54"/>
  <c r="O52" i="54"/>
  <c r="O125" i="54"/>
  <c r="O24" i="54"/>
  <c r="O408" i="54"/>
  <c r="O355" i="54"/>
  <c r="O229" i="54"/>
  <c r="O71" i="54"/>
  <c r="O154" i="54"/>
  <c r="O309" i="54"/>
  <c r="O263" i="54"/>
  <c r="O206" i="54"/>
  <c r="O213" i="54"/>
  <c r="O18" i="54"/>
  <c r="O436" i="54"/>
  <c r="O99" i="54"/>
  <c r="O432" i="54"/>
  <c r="O142" i="54"/>
  <c r="O101" i="54"/>
  <c r="O126" i="54"/>
  <c r="O222" i="54"/>
  <c r="O78" i="54"/>
  <c r="O57" i="54"/>
  <c r="O320" i="54"/>
  <c r="O292" i="54"/>
  <c r="O353" i="54"/>
  <c r="O143" i="54"/>
  <c r="O371" i="54"/>
  <c r="O11" i="54"/>
  <c r="O265" i="54"/>
  <c r="O22" i="54"/>
  <c r="O141" i="54"/>
  <c r="O430" i="54"/>
  <c r="O75" i="54"/>
  <c r="O38" i="54"/>
  <c r="O232" i="54"/>
  <c r="O405" i="54"/>
  <c r="O30" i="54"/>
  <c r="O160" i="54"/>
  <c r="O122" i="54"/>
  <c r="O69" i="54"/>
  <c r="O409" i="54"/>
  <c r="O233" i="54"/>
  <c r="O391" i="54"/>
  <c r="O248" i="54"/>
  <c r="O283" i="54"/>
  <c r="O115" i="54"/>
  <c r="O401" i="54"/>
  <c r="O321" i="54"/>
  <c r="O93" i="54"/>
  <c r="O224" i="54"/>
  <c r="O314" i="54"/>
  <c r="O413" i="54"/>
  <c r="O260" i="54"/>
  <c r="O34" i="54"/>
  <c r="O368" i="54"/>
  <c r="O214" i="54"/>
  <c r="O64" i="54"/>
  <c r="O268" i="54"/>
  <c r="O305" i="54"/>
  <c r="O176" i="54"/>
  <c r="O133" i="54"/>
  <c r="O7" i="54"/>
  <c r="I441" i="13" l="1"/>
  <c r="H441" i="13" l="1"/>
  <c r="J441" i="13" l="1"/>
  <c r="B7" i="11" l="1"/>
  <c r="B8" i="11" s="1"/>
  <c r="B10" i="11" s="1"/>
  <c r="B11" i="11" l="1"/>
  <c r="B12" i="11" s="1"/>
  <c r="B13" i="11" s="1"/>
  <c r="B15" i="11" l="1"/>
  <c r="I5" i="54"/>
  <c r="I7" i="54"/>
  <c r="J7" i="54" s="1"/>
  <c r="M7" i="54" s="1"/>
  <c r="D6" i="56" s="1"/>
  <c r="I14" i="54"/>
  <c r="I18" i="54"/>
  <c r="J18" i="54" s="1"/>
  <c r="M18" i="54" s="1"/>
  <c r="D17" i="56" s="1"/>
  <c r="I21" i="54"/>
  <c r="I25" i="54"/>
  <c r="I29" i="54"/>
  <c r="I33" i="54"/>
  <c r="I36" i="54"/>
  <c r="I43" i="54"/>
  <c r="I47" i="54"/>
  <c r="I51" i="54"/>
  <c r="I54" i="54"/>
  <c r="J54" i="54" s="1"/>
  <c r="M54" i="54" s="1"/>
  <c r="D53" i="56" s="1"/>
  <c r="I57" i="54"/>
  <c r="J57" i="54" s="1"/>
  <c r="M57" i="54" s="1"/>
  <c r="D56" i="56" s="1"/>
  <c r="I60" i="54"/>
  <c r="I64" i="54"/>
  <c r="J64" i="54" s="1"/>
  <c r="M64" i="54" s="1"/>
  <c r="D63" i="56" s="1"/>
  <c r="I68" i="54"/>
  <c r="I72" i="54"/>
  <c r="I76" i="54"/>
  <c r="I80" i="54"/>
  <c r="I84" i="54"/>
  <c r="I88" i="54"/>
  <c r="I92" i="54"/>
  <c r="J92" i="54" s="1"/>
  <c r="M92" i="54" s="1"/>
  <c r="D91" i="56" s="1"/>
  <c r="I95" i="54"/>
  <c r="I99" i="54"/>
  <c r="J99" i="54" s="1"/>
  <c r="M99" i="54" s="1"/>
  <c r="D98" i="56" s="1"/>
  <c r="I103" i="54"/>
  <c r="I106" i="54"/>
  <c r="I109" i="54"/>
  <c r="I112" i="54"/>
  <c r="J112" i="54" s="1"/>
  <c r="M112" i="54" s="1"/>
  <c r="D111" i="56" s="1"/>
  <c r="I116" i="54"/>
  <c r="I122" i="54"/>
  <c r="J122" i="54" s="1"/>
  <c r="M122" i="54" s="1"/>
  <c r="D121" i="56" s="1"/>
  <c r="I126" i="54"/>
  <c r="J126" i="54" s="1"/>
  <c r="M126" i="54" s="1"/>
  <c r="D125" i="56" s="1"/>
  <c r="I129" i="54"/>
  <c r="I133" i="54"/>
  <c r="J133" i="54" s="1"/>
  <c r="M133" i="54" s="1"/>
  <c r="D132" i="56" s="1"/>
  <c r="I136" i="54"/>
  <c r="I140" i="54"/>
  <c r="I144" i="54"/>
  <c r="I146" i="54"/>
  <c r="I150" i="54"/>
  <c r="I154" i="54"/>
  <c r="J154" i="54" s="1"/>
  <c r="M154" i="54" s="1"/>
  <c r="D153" i="56" s="1"/>
  <c r="I158" i="54"/>
  <c r="I162" i="54"/>
  <c r="I166" i="54"/>
  <c r="I170" i="54"/>
  <c r="I174" i="54"/>
  <c r="I177" i="54"/>
  <c r="I179" i="54"/>
  <c r="I183" i="54"/>
  <c r="I187" i="54"/>
  <c r="I198" i="54"/>
  <c r="I201" i="54"/>
  <c r="I204" i="54"/>
  <c r="J204" i="54" s="1"/>
  <c r="M204" i="54" s="1"/>
  <c r="D203" i="56" s="1"/>
  <c r="I210" i="54"/>
  <c r="J210" i="54" s="1"/>
  <c r="M210" i="54" s="1"/>
  <c r="D209" i="56" s="1"/>
  <c r="I211" i="54"/>
  <c r="I215" i="54"/>
  <c r="I218" i="54"/>
  <c r="I221" i="54"/>
  <c r="I225" i="54"/>
  <c r="I228" i="54"/>
  <c r="I232" i="54"/>
  <c r="J232" i="54" s="1"/>
  <c r="M232" i="54" s="1"/>
  <c r="D231" i="56" s="1"/>
  <c r="I235" i="54"/>
  <c r="I236" i="54"/>
  <c r="I239" i="54"/>
  <c r="I241" i="54"/>
  <c r="I243" i="54"/>
  <c r="I246" i="54"/>
  <c r="I252" i="54"/>
  <c r="J252" i="54" s="1"/>
  <c r="M252" i="54" s="1"/>
  <c r="D251" i="56" s="1"/>
  <c r="I253" i="54"/>
  <c r="I257" i="54"/>
  <c r="I261" i="54"/>
  <c r="J261" i="54" s="1"/>
  <c r="M261" i="54" s="1"/>
  <c r="D260" i="56" s="1"/>
  <c r="I263" i="54"/>
  <c r="J263" i="54" s="1"/>
  <c r="M263" i="54" s="1"/>
  <c r="D262" i="56" s="1"/>
  <c r="I266" i="54"/>
  <c r="I269" i="54"/>
  <c r="I273" i="54"/>
  <c r="I275" i="54"/>
  <c r="I280" i="54"/>
  <c r="I284" i="54"/>
  <c r="I288" i="54"/>
  <c r="I294" i="54"/>
  <c r="I298" i="54"/>
  <c r="I304" i="54"/>
  <c r="I307" i="54"/>
  <c r="I311" i="54"/>
  <c r="I316" i="54"/>
  <c r="I323" i="54"/>
  <c r="I326" i="54"/>
  <c r="I333" i="54"/>
  <c r="J333" i="54" s="1"/>
  <c r="M333" i="54" s="1"/>
  <c r="D332" i="56" s="1"/>
  <c r="I335" i="54"/>
  <c r="I340" i="54"/>
  <c r="I343" i="54"/>
  <c r="I349" i="54"/>
  <c r="J349" i="54" s="1"/>
  <c r="M349" i="54" s="1"/>
  <c r="D348" i="56" s="1"/>
  <c r="I352" i="54"/>
  <c r="I358" i="54"/>
  <c r="I363" i="54"/>
  <c r="I366" i="54"/>
  <c r="I370" i="54"/>
  <c r="J370" i="54" s="1"/>
  <c r="M370" i="54" s="1"/>
  <c r="D369" i="56" s="1"/>
  <c r="I374" i="54"/>
  <c r="I376" i="54"/>
  <c r="J376" i="54" s="1"/>
  <c r="M376" i="54" s="1"/>
  <c r="D375" i="56" s="1"/>
  <c r="I383" i="54"/>
  <c r="I387" i="54"/>
  <c r="I391" i="54"/>
  <c r="J391" i="54" s="1"/>
  <c r="M391" i="54" s="1"/>
  <c r="D390" i="56" s="1"/>
  <c r="I398" i="54"/>
  <c r="I402" i="54"/>
  <c r="I405" i="54"/>
  <c r="J405" i="54" s="1"/>
  <c r="M405" i="54" s="1"/>
  <c r="D404" i="56" s="1"/>
  <c r="I407" i="54"/>
  <c r="J407" i="54" s="1"/>
  <c r="M407" i="54" s="1"/>
  <c r="D406" i="56" s="1"/>
  <c r="I410" i="54"/>
  <c r="I414" i="54"/>
  <c r="I418" i="54"/>
  <c r="I422" i="54"/>
  <c r="I425" i="54"/>
  <c r="I427" i="54"/>
  <c r="J427" i="54" s="1"/>
  <c r="M427" i="54" s="1"/>
  <c r="D426" i="56" s="1"/>
  <c r="I429" i="54"/>
  <c r="I435" i="54"/>
  <c r="I438" i="54"/>
  <c r="I4" i="54"/>
  <c r="J4" i="54" s="1"/>
  <c r="I9" i="54"/>
  <c r="I23" i="54"/>
  <c r="J23" i="54" s="1"/>
  <c r="M23" i="54" s="1"/>
  <c r="D22" i="56" s="1"/>
  <c r="I31" i="54"/>
  <c r="I38" i="54"/>
  <c r="J38" i="54" s="1"/>
  <c r="M38" i="54" s="1"/>
  <c r="D37" i="56" s="1"/>
  <c r="I45" i="54"/>
  <c r="I52" i="54"/>
  <c r="J52" i="54" s="1"/>
  <c r="M52" i="54" s="1"/>
  <c r="D51" i="56" s="1"/>
  <c r="I59" i="54"/>
  <c r="I70" i="54"/>
  <c r="I78" i="54"/>
  <c r="J78" i="54" s="1"/>
  <c r="M78" i="54" s="1"/>
  <c r="D77" i="56" s="1"/>
  <c r="I86" i="54"/>
  <c r="I101" i="54"/>
  <c r="J101" i="54" s="1"/>
  <c r="M101" i="54" s="1"/>
  <c r="D100" i="56" s="1"/>
  <c r="I107" i="54"/>
  <c r="I114" i="54"/>
  <c r="I120" i="54"/>
  <c r="I131" i="54"/>
  <c r="I138" i="54"/>
  <c r="I142" i="54"/>
  <c r="J142" i="54" s="1"/>
  <c r="M142" i="54" s="1"/>
  <c r="D141" i="56" s="1"/>
  <c r="I148" i="54"/>
  <c r="I156" i="54"/>
  <c r="I164" i="54"/>
  <c r="I172" i="54"/>
  <c r="I175" i="54"/>
  <c r="I181" i="54"/>
  <c r="I188" i="54"/>
  <c r="I193" i="54"/>
  <c r="I197" i="54"/>
  <c r="I202" i="54"/>
  <c r="I208" i="54"/>
  <c r="I217" i="54"/>
  <c r="I223" i="54"/>
  <c r="I230" i="54"/>
  <c r="I234" i="54"/>
  <c r="I244" i="54"/>
  <c r="I247" i="54"/>
  <c r="I254" i="54"/>
  <c r="I256" i="54"/>
  <c r="I258" i="54"/>
  <c r="I271" i="54"/>
  <c r="I277" i="54"/>
  <c r="I286" i="54"/>
  <c r="I296" i="54"/>
  <c r="I305" i="54"/>
  <c r="J305" i="54" s="1"/>
  <c r="M305" i="54" s="1"/>
  <c r="D304" i="56" s="1"/>
  <c r="I312" i="54"/>
  <c r="I318" i="54"/>
  <c r="I324" i="54"/>
  <c r="I330" i="54"/>
  <c r="I339" i="54"/>
  <c r="J339" i="54" s="1"/>
  <c r="M339" i="54" s="1"/>
  <c r="D338" i="56" s="1"/>
  <c r="I345" i="54"/>
  <c r="I354" i="54"/>
  <c r="I365" i="54"/>
  <c r="I372" i="54"/>
  <c r="I379" i="54"/>
  <c r="I382" i="54"/>
  <c r="I393" i="54"/>
  <c r="I400" i="54"/>
  <c r="I409" i="54"/>
  <c r="J409" i="54" s="1"/>
  <c r="M409" i="54" s="1"/>
  <c r="D408" i="56" s="1"/>
  <c r="I416" i="54"/>
  <c r="I423" i="54"/>
  <c r="I433" i="54"/>
  <c r="I440" i="54"/>
  <c r="I10" i="54"/>
  <c r="I13" i="54"/>
  <c r="I17" i="54"/>
  <c r="I20" i="54"/>
  <c r="I24" i="54"/>
  <c r="J24" i="54" s="1"/>
  <c r="M24" i="54" s="1"/>
  <c r="D23" i="56" s="1"/>
  <c r="I28" i="54"/>
  <c r="I32" i="54"/>
  <c r="I35" i="54"/>
  <c r="I42" i="54"/>
  <c r="I50" i="54"/>
  <c r="I53" i="54"/>
  <c r="I56" i="54"/>
  <c r="I63" i="54"/>
  <c r="I67" i="54"/>
  <c r="J67" i="54" s="1"/>
  <c r="M67" i="54" s="1"/>
  <c r="D66" i="56" s="1"/>
  <c r="I71" i="54"/>
  <c r="J71" i="54" s="1"/>
  <c r="M71" i="54" s="1"/>
  <c r="D70" i="56" s="1"/>
  <c r="I75" i="54"/>
  <c r="J75" i="54" s="1"/>
  <c r="M75" i="54" s="1"/>
  <c r="D74" i="56" s="1"/>
  <c r="I79" i="54"/>
  <c r="I83" i="54"/>
  <c r="I91" i="54"/>
  <c r="I98" i="54"/>
  <c r="I105" i="54"/>
  <c r="I118" i="54"/>
  <c r="I125" i="54"/>
  <c r="J125" i="54" s="1"/>
  <c r="M125" i="54" s="1"/>
  <c r="D124" i="56" s="1"/>
  <c r="I132" i="54"/>
  <c r="I143" i="54"/>
  <c r="J143" i="54" s="1"/>
  <c r="M143" i="54" s="1"/>
  <c r="D142" i="56" s="1"/>
  <c r="I145" i="54"/>
  <c r="I149" i="54"/>
  <c r="J149" i="54" s="1"/>
  <c r="M149" i="54" s="1"/>
  <c r="D148" i="56" s="1"/>
  <c r="I153" i="54"/>
  <c r="I157" i="54"/>
  <c r="I161" i="54"/>
  <c r="I165" i="54"/>
  <c r="I169" i="54"/>
  <c r="I173" i="54"/>
  <c r="I176" i="54"/>
  <c r="J176" i="54" s="1"/>
  <c r="M176" i="54" s="1"/>
  <c r="D175" i="56" s="1"/>
  <c r="I182" i="54"/>
  <c r="I186" i="54"/>
  <c r="I189" i="54"/>
  <c r="I192" i="54"/>
  <c r="I194" i="54"/>
  <c r="I195" i="54"/>
  <c r="I200" i="54"/>
  <c r="I203" i="54"/>
  <c r="I209" i="54"/>
  <c r="I212" i="54"/>
  <c r="I214" i="54"/>
  <c r="J214" i="54" s="1"/>
  <c r="M214" i="54" s="1"/>
  <c r="D213" i="56" s="1"/>
  <c r="I220" i="54"/>
  <c r="I224" i="54"/>
  <c r="J224" i="54" s="1"/>
  <c r="M224" i="54" s="1"/>
  <c r="D223" i="56" s="1"/>
  <c r="I226" i="54"/>
  <c r="I227" i="54"/>
  <c r="I231" i="54"/>
  <c r="I238" i="54"/>
  <c r="I245" i="54"/>
  <c r="I248" i="54"/>
  <c r="J248" i="54" s="1"/>
  <c r="M248" i="54" s="1"/>
  <c r="D247" i="56" s="1"/>
  <c r="I251" i="54"/>
  <c r="I255" i="54"/>
  <c r="I259" i="54"/>
  <c r="J259" i="54" s="1"/>
  <c r="M259" i="54" s="1"/>
  <c r="D258" i="56" s="1"/>
  <c r="I262" i="54"/>
  <c r="I265" i="54"/>
  <c r="J265" i="54" s="1"/>
  <c r="M265" i="54" s="1"/>
  <c r="D264" i="56" s="1"/>
  <c r="I268" i="54"/>
  <c r="J268" i="54" s="1"/>
  <c r="M268" i="54" s="1"/>
  <c r="D267" i="56" s="1"/>
  <c r="I272" i="54"/>
  <c r="I278" i="54"/>
  <c r="I279" i="54"/>
  <c r="I283" i="54"/>
  <c r="J283" i="54" s="1"/>
  <c r="M283" i="54" s="1"/>
  <c r="D282" i="56" s="1"/>
  <c r="I287" i="54"/>
  <c r="I291" i="54"/>
  <c r="I293" i="54"/>
  <c r="I8" i="54"/>
  <c r="I11" i="54"/>
  <c r="J11" i="54" s="1"/>
  <c r="M11" i="54" s="1"/>
  <c r="D10" i="56" s="1"/>
  <c r="I15" i="54"/>
  <c r="J15" i="54" s="1"/>
  <c r="M15" i="54" s="1"/>
  <c r="D14" i="56" s="1"/>
  <c r="I22" i="54"/>
  <c r="J22" i="54" s="1"/>
  <c r="M22" i="54" s="1"/>
  <c r="D21" i="56" s="1"/>
  <c r="I26" i="54"/>
  <c r="I30" i="54"/>
  <c r="J30" i="54" s="1"/>
  <c r="M30" i="54" s="1"/>
  <c r="D29" i="56" s="1"/>
  <c r="I37" i="54"/>
  <c r="I39" i="54"/>
  <c r="J39" i="54" s="1"/>
  <c r="M39" i="54" s="1"/>
  <c r="D38" i="56" s="1"/>
  <c r="I41" i="54"/>
  <c r="I44" i="54"/>
  <c r="I48" i="54"/>
  <c r="I55" i="54"/>
  <c r="I58" i="54"/>
  <c r="J58" i="54" s="1"/>
  <c r="M58" i="54" s="1"/>
  <c r="D57" i="56" s="1"/>
  <c r="I61" i="54"/>
  <c r="I65" i="54"/>
  <c r="I69" i="54"/>
  <c r="J69" i="54" s="1"/>
  <c r="M69" i="54" s="1"/>
  <c r="D68" i="56" s="1"/>
  <c r="I73" i="54"/>
  <c r="I77" i="54"/>
  <c r="I81" i="54"/>
  <c r="I85" i="54"/>
  <c r="I89" i="54"/>
  <c r="I93" i="54"/>
  <c r="J93" i="54" s="1"/>
  <c r="M93" i="54" s="1"/>
  <c r="D92" i="56" s="1"/>
  <c r="I96" i="54"/>
  <c r="I100" i="54"/>
  <c r="J100" i="54" s="1"/>
  <c r="M100" i="54" s="1"/>
  <c r="D99" i="56" s="1"/>
  <c r="I104" i="54"/>
  <c r="I110" i="54"/>
  <c r="I113" i="54"/>
  <c r="I117" i="54"/>
  <c r="I119" i="54"/>
  <c r="I123" i="54"/>
  <c r="I130" i="54"/>
  <c r="I134" i="54"/>
  <c r="I137" i="54"/>
  <c r="I139" i="54"/>
  <c r="I141" i="54"/>
  <c r="J141" i="54" s="1"/>
  <c r="M141" i="54" s="1"/>
  <c r="D140" i="56" s="1"/>
  <c r="I147" i="54"/>
  <c r="I151" i="54"/>
  <c r="I155" i="54"/>
  <c r="I159" i="54"/>
  <c r="I163" i="54"/>
  <c r="I167" i="54"/>
  <c r="I171" i="54"/>
  <c r="I178" i="54"/>
  <c r="I180" i="54"/>
  <c r="I184" i="54"/>
  <c r="I190" i="54"/>
  <c r="I196" i="54"/>
  <c r="I199" i="54"/>
  <c r="I205" i="54"/>
  <c r="J205" i="54" s="1"/>
  <c r="M205" i="54" s="1"/>
  <c r="D204" i="56" s="1"/>
  <c r="I207" i="54"/>
  <c r="I213" i="54"/>
  <c r="J213" i="54" s="1"/>
  <c r="M213" i="54" s="1"/>
  <c r="D212" i="56" s="1"/>
  <c r="I216" i="54"/>
  <c r="I219" i="54"/>
  <c r="I222" i="54"/>
  <c r="J222" i="54" s="1"/>
  <c r="M222" i="54" s="1"/>
  <c r="D221" i="56" s="1"/>
  <c r="I229" i="54"/>
  <c r="J229" i="54" s="1"/>
  <c r="M229" i="54" s="1"/>
  <c r="D228" i="56" s="1"/>
  <c r="I233" i="54"/>
  <c r="J233" i="54" s="1"/>
  <c r="M233" i="54" s="1"/>
  <c r="D232" i="56" s="1"/>
  <c r="I237" i="54"/>
  <c r="I240" i="54"/>
  <c r="I242" i="54"/>
  <c r="I249" i="54"/>
  <c r="I260" i="54"/>
  <c r="J260" i="54" s="1"/>
  <c r="M260" i="54" s="1"/>
  <c r="D259" i="56" s="1"/>
  <c r="I264" i="54"/>
  <c r="I267" i="54"/>
  <c r="I270" i="54"/>
  <c r="I276" i="54"/>
  <c r="J276" i="54" s="1"/>
  <c r="M276" i="54" s="1"/>
  <c r="D275" i="56" s="1"/>
  <c r="I282" i="54"/>
  <c r="I289" i="54"/>
  <c r="I290" i="54"/>
  <c r="I301" i="54"/>
  <c r="J301" i="54" s="1"/>
  <c r="M301" i="54" s="1"/>
  <c r="D300" i="56" s="1"/>
  <c r="I308" i="54"/>
  <c r="I314" i="54"/>
  <c r="J314" i="54" s="1"/>
  <c r="M314" i="54" s="1"/>
  <c r="D313" i="56" s="1"/>
  <c r="I317" i="54"/>
  <c r="I320" i="54"/>
  <c r="J320" i="54" s="1"/>
  <c r="M320" i="54" s="1"/>
  <c r="D319" i="56" s="1"/>
  <c r="I327" i="54"/>
  <c r="I331" i="54"/>
  <c r="I334" i="54"/>
  <c r="I336" i="54"/>
  <c r="I341" i="54"/>
  <c r="J341" i="54" s="1"/>
  <c r="M341" i="54" s="1"/>
  <c r="D340" i="56" s="1"/>
  <c r="I344" i="54"/>
  <c r="J344" i="54" s="1"/>
  <c r="M344" i="54" s="1"/>
  <c r="D343" i="56" s="1"/>
  <c r="I347" i="54"/>
  <c r="J347" i="54" s="1"/>
  <c r="M347" i="54" s="1"/>
  <c r="D346" i="56" s="1"/>
  <c r="I353" i="54"/>
  <c r="J353" i="54" s="1"/>
  <c r="M353" i="54" s="1"/>
  <c r="D352" i="56" s="1"/>
  <c r="I360" i="54"/>
  <c r="I364" i="54"/>
  <c r="I367" i="54"/>
  <c r="I371" i="54"/>
  <c r="J371" i="54" s="1"/>
  <c r="M371" i="54" s="1"/>
  <c r="D370" i="56" s="1"/>
  <c r="I378" i="54"/>
  <c r="I384" i="54"/>
  <c r="I388" i="54"/>
  <c r="I392" i="54"/>
  <c r="I395" i="54"/>
  <c r="I399" i="54"/>
  <c r="J399" i="54" s="1"/>
  <c r="M399" i="54" s="1"/>
  <c r="D398" i="56" s="1"/>
  <c r="I403" i="54"/>
  <c r="I408" i="54"/>
  <c r="J408" i="54" s="1"/>
  <c r="M408" i="54" s="1"/>
  <c r="D407" i="56" s="1"/>
  <c r="I411" i="54"/>
  <c r="I415" i="54"/>
  <c r="I419" i="54"/>
  <c r="I426" i="54"/>
  <c r="I428" i="54"/>
  <c r="J428" i="54" s="1"/>
  <c r="M428" i="54" s="1"/>
  <c r="D427" i="56" s="1"/>
  <c r="I430" i="54"/>
  <c r="J430" i="54" s="1"/>
  <c r="M430" i="54" s="1"/>
  <c r="D429" i="56" s="1"/>
  <c r="I432" i="54"/>
  <c r="J432" i="54" s="1"/>
  <c r="M432" i="54" s="1"/>
  <c r="D431" i="56" s="1"/>
  <c r="I436" i="54"/>
  <c r="J436" i="54" s="1"/>
  <c r="M436" i="54" s="1"/>
  <c r="D435" i="56" s="1"/>
  <c r="I439" i="54"/>
  <c r="J439" i="54" s="1"/>
  <c r="M439" i="54" s="1"/>
  <c r="D438" i="56" s="1"/>
  <c r="I6" i="54"/>
  <c r="I12" i="54"/>
  <c r="I16" i="54"/>
  <c r="I19" i="54"/>
  <c r="J19" i="54" s="1"/>
  <c r="M19" i="54" s="1"/>
  <c r="D18" i="56" s="1"/>
  <c r="I27" i="54"/>
  <c r="I34" i="54"/>
  <c r="J34" i="54" s="1"/>
  <c r="M34" i="54" s="1"/>
  <c r="D33" i="56" s="1"/>
  <c r="I40" i="54"/>
  <c r="J40" i="54" s="1"/>
  <c r="M40" i="54" s="1"/>
  <c r="D39" i="56" s="1"/>
  <c r="I49" i="54"/>
  <c r="J49" i="54" s="1"/>
  <c r="M49" i="54" s="1"/>
  <c r="D48" i="56" s="1"/>
  <c r="I62" i="54"/>
  <c r="I66" i="54"/>
  <c r="I74" i="54"/>
  <c r="J74" i="54" s="1"/>
  <c r="M74" i="54" s="1"/>
  <c r="D73" i="56" s="1"/>
  <c r="I82" i="54"/>
  <c r="I90" i="54"/>
  <c r="I97" i="54"/>
  <c r="I111" i="54"/>
  <c r="I124" i="54"/>
  <c r="I127" i="54"/>
  <c r="I135" i="54"/>
  <c r="I152" i="54"/>
  <c r="I160" i="54"/>
  <c r="J160" i="54" s="1"/>
  <c r="M160" i="54" s="1"/>
  <c r="D159" i="56" s="1"/>
  <c r="I168" i="54"/>
  <c r="I185" i="54"/>
  <c r="I191" i="54"/>
  <c r="I206" i="54"/>
  <c r="J206" i="54" s="1"/>
  <c r="M206" i="54" s="1"/>
  <c r="D205" i="56" s="1"/>
  <c r="I250" i="54"/>
  <c r="I274" i="54"/>
  <c r="J274" i="54" s="1"/>
  <c r="M274" i="54" s="1"/>
  <c r="D273" i="56" s="1"/>
  <c r="I281" i="54"/>
  <c r="I285" i="54"/>
  <c r="I292" i="54"/>
  <c r="J292" i="54" s="1"/>
  <c r="M292" i="54" s="1"/>
  <c r="D291" i="56" s="1"/>
  <c r="I295" i="54"/>
  <c r="I299" i="54"/>
  <c r="I302" i="54"/>
  <c r="I309" i="54"/>
  <c r="J309" i="54" s="1"/>
  <c r="M309" i="54" s="1"/>
  <c r="D308" i="56" s="1"/>
  <c r="I321" i="54"/>
  <c r="J321" i="54" s="1"/>
  <c r="M321" i="54" s="1"/>
  <c r="D320" i="56" s="1"/>
  <c r="I328" i="54"/>
  <c r="I332" i="54"/>
  <c r="J332" i="54" s="1"/>
  <c r="M332" i="54" s="1"/>
  <c r="D331" i="56" s="1"/>
  <c r="I337" i="54"/>
  <c r="I342" i="54"/>
  <c r="I348" i="54"/>
  <c r="I350" i="54"/>
  <c r="I356" i="54"/>
  <c r="I361" i="54"/>
  <c r="I368" i="54"/>
  <c r="J368" i="54" s="1"/>
  <c r="M368" i="54" s="1"/>
  <c r="D367" i="56" s="1"/>
  <c r="I377" i="54"/>
  <c r="I385" i="54"/>
  <c r="I396" i="54"/>
  <c r="I404" i="54"/>
  <c r="I406" i="54"/>
  <c r="I412" i="54"/>
  <c r="I420" i="54"/>
  <c r="I437" i="54"/>
  <c r="I46" i="54"/>
  <c r="I87" i="54"/>
  <c r="I94" i="54"/>
  <c r="I102" i="54"/>
  <c r="I108" i="54"/>
  <c r="I115" i="54"/>
  <c r="J115" i="54" s="1"/>
  <c r="M115" i="54" s="1"/>
  <c r="D114" i="56" s="1"/>
  <c r="I121" i="54"/>
  <c r="I128" i="54"/>
  <c r="I300" i="54"/>
  <c r="I313" i="54"/>
  <c r="I325" i="54"/>
  <c r="I346" i="54"/>
  <c r="I357" i="54"/>
  <c r="I369" i="54"/>
  <c r="I380" i="54"/>
  <c r="I394" i="54"/>
  <c r="I417" i="54"/>
  <c r="I297" i="54"/>
  <c r="I303" i="54"/>
  <c r="I315" i="54"/>
  <c r="I329" i="54"/>
  <c r="I338" i="54"/>
  <c r="I359" i="54"/>
  <c r="I373" i="54"/>
  <c r="I381" i="54"/>
  <c r="I386" i="54"/>
  <c r="I397" i="54"/>
  <c r="I421" i="54"/>
  <c r="I431" i="54"/>
  <c r="I306" i="54"/>
  <c r="I319" i="54"/>
  <c r="I351" i="54"/>
  <c r="I362" i="54"/>
  <c r="I375" i="54"/>
  <c r="I389" i="54"/>
  <c r="J389" i="54" s="1"/>
  <c r="M389" i="54" s="1"/>
  <c r="D388" i="56" s="1"/>
  <c r="I401" i="54"/>
  <c r="J401" i="54" s="1"/>
  <c r="M401" i="54" s="1"/>
  <c r="D400" i="56" s="1"/>
  <c r="I424" i="54"/>
  <c r="I434" i="54"/>
  <c r="I310" i="54"/>
  <c r="I322" i="54"/>
  <c r="I355" i="54"/>
  <c r="J355" i="54" s="1"/>
  <c r="M355" i="54" s="1"/>
  <c r="D354" i="56" s="1"/>
  <c r="I390" i="54"/>
  <c r="I413" i="54"/>
  <c r="J413" i="54" s="1"/>
  <c r="M413" i="54" s="1"/>
  <c r="D412" i="56" s="1"/>
  <c r="J249" i="54" l="1"/>
  <c r="M249" i="54" s="1"/>
  <c r="D248" i="56" s="1"/>
  <c r="O249" i="54"/>
  <c r="J420" i="54"/>
  <c r="M420" i="54" s="1"/>
  <c r="D419" i="56" s="1"/>
  <c r="O420" i="54"/>
  <c r="J396" i="54"/>
  <c r="M396" i="54" s="1"/>
  <c r="D395" i="56" s="1"/>
  <c r="O396" i="54"/>
  <c r="J191" i="54"/>
  <c r="M191" i="54" s="1"/>
  <c r="D190" i="56" s="1"/>
  <c r="O191" i="54"/>
  <c r="J90" i="54"/>
  <c r="M90" i="54" s="1"/>
  <c r="D89" i="56" s="1"/>
  <c r="O90" i="54"/>
  <c r="J16" i="54"/>
  <c r="M16" i="54" s="1"/>
  <c r="D15" i="56" s="1"/>
  <c r="O16" i="54"/>
  <c r="J331" i="54"/>
  <c r="M331" i="54" s="1"/>
  <c r="D330" i="56" s="1"/>
  <c r="O331" i="54"/>
  <c r="J290" i="54"/>
  <c r="M290" i="54" s="1"/>
  <c r="D289" i="56" s="1"/>
  <c r="O290" i="54"/>
  <c r="J61" i="54"/>
  <c r="M61" i="54" s="1"/>
  <c r="D60" i="56" s="1"/>
  <c r="O61" i="54"/>
  <c r="J48" i="54"/>
  <c r="M48" i="54" s="1"/>
  <c r="D47" i="56" s="1"/>
  <c r="O48" i="54"/>
  <c r="J293" i="54"/>
  <c r="M293" i="54" s="1"/>
  <c r="D292" i="56" s="1"/>
  <c r="O293" i="54"/>
  <c r="J132" i="54"/>
  <c r="M132" i="54" s="1"/>
  <c r="D131" i="56" s="1"/>
  <c r="O132" i="54"/>
  <c r="J50" i="54"/>
  <c r="M50" i="54" s="1"/>
  <c r="D49" i="56" s="1"/>
  <c r="O50" i="54"/>
  <c r="J254" i="54"/>
  <c r="M254" i="54" s="1"/>
  <c r="D253" i="56" s="1"/>
  <c r="O254" i="54"/>
  <c r="J31" i="54"/>
  <c r="M31" i="54" s="1"/>
  <c r="D30" i="56" s="1"/>
  <c r="O31" i="54"/>
  <c r="J366" i="54"/>
  <c r="M366" i="54" s="1"/>
  <c r="D365" i="56" s="1"/>
  <c r="O366" i="54"/>
  <c r="J343" i="54"/>
  <c r="M343" i="54" s="1"/>
  <c r="D342" i="56" s="1"/>
  <c r="O343" i="54"/>
  <c r="J298" i="54"/>
  <c r="M298" i="54" s="1"/>
  <c r="D297" i="56" s="1"/>
  <c r="O298" i="54"/>
  <c r="J284" i="54"/>
  <c r="M284" i="54" s="1"/>
  <c r="D283" i="56" s="1"/>
  <c r="O284" i="54"/>
  <c r="J241" i="54"/>
  <c r="M241" i="54" s="1"/>
  <c r="D240" i="56" s="1"/>
  <c r="O241" i="54"/>
  <c r="J225" i="54"/>
  <c r="M225" i="54" s="1"/>
  <c r="D224" i="56" s="1"/>
  <c r="O225" i="54"/>
  <c r="J187" i="54"/>
  <c r="M187" i="54" s="1"/>
  <c r="D186" i="56" s="1"/>
  <c r="O187" i="54"/>
  <c r="J322" i="54"/>
  <c r="M322" i="54" s="1"/>
  <c r="D321" i="56" s="1"/>
  <c r="O322" i="54"/>
  <c r="J421" i="54"/>
  <c r="M421" i="54" s="1"/>
  <c r="D420" i="56" s="1"/>
  <c r="O421" i="54"/>
  <c r="J426" i="54"/>
  <c r="M426" i="54" s="1"/>
  <c r="D425" i="56" s="1"/>
  <c r="O426" i="54"/>
  <c r="J319" i="54"/>
  <c r="M319" i="54" s="1"/>
  <c r="D318" i="56" s="1"/>
  <c r="O319" i="54"/>
  <c r="J313" i="54"/>
  <c r="M313" i="54" s="1"/>
  <c r="D312" i="56" s="1"/>
  <c r="O313" i="54"/>
  <c r="J437" i="54"/>
  <c r="M437" i="54" s="1"/>
  <c r="D436" i="56" s="1"/>
  <c r="O437" i="54"/>
  <c r="J412" i="54"/>
  <c r="M412" i="54" s="1"/>
  <c r="D411" i="56" s="1"/>
  <c r="O412" i="54"/>
  <c r="J356" i="54"/>
  <c r="M356" i="54" s="1"/>
  <c r="D355" i="56" s="1"/>
  <c r="O356" i="54"/>
  <c r="J337" i="54"/>
  <c r="M337" i="54" s="1"/>
  <c r="D336" i="56" s="1"/>
  <c r="O337" i="54"/>
  <c r="J111" i="54"/>
  <c r="M111" i="54" s="1"/>
  <c r="D110" i="56" s="1"/>
  <c r="O111" i="54"/>
  <c r="J12" i="54"/>
  <c r="M12" i="54" s="1"/>
  <c r="D11" i="56" s="1"/>
  <c r="O12" i="54"/>
  <c r="J171" i="54"/>
  <c r="M171" i="54" s="1"/>
  <c r="D170" i="56" s="1"/>
  <c r="O171" i="54"/>
  <c r="J155" i="54"/>
  <c r="M155" i="54" s="1"/>
  <c r="D154" i="56" s="1"/>
  <c r="O155" i="54"/>
  <c r="J130" i="54"/>
  <c r="M130" i="54" s="1"/>
  <c r="D129" i="56" s="1"/>
  <c r="O130" i="54"/>
  <c r="J117" i="54"/>
  <c r="M117" i="54" s="1"/>
  <c r="D116" i="56" s="1"/>
  <c r="O117" i="54"/>
  <c r="J89" i="54"/>
  <c r="M89" i="54" s="1"/>
  <c r="D88" i="56" s="1"/>
  <c r="O89" i="54"/>
  <c r="J291" i="54"/>
  <c r="M291" i="54" s="1"/>
  <c r="D290" i="56" s="1"/>
  <c r="O291" i="54"/>
  <c r="J278" i="54"/>
  <c r="M278" i="54" s="1"/>
  <c r="D277" i="56" s="1"/>
  <c r="O278" i="54"/>
  <c r="J212" i="54"/>
  <c r="M212" i="54" s="1"/>
  <c r="D211" i="56" s="1"/>
  <c r="O212" i="54"/>
  <c r="J195" i="54"/>
  <c r="M195" i="54" s="1"/>
  <c r="D194" i="56" s="1"/>
  <c r="O195" i="54"/>
  <c r="J186" i="54"/>
  <c r="M186" i="54" s="1"/>
  <c r="D185" i="56" s="1"/>
  <c r="O186" i="54"/>
  <c r="J161" i="54"/>
  <c r="M161" i="54" s="1"/>
  <c r="D160" i="56" s="1"/>
  <c r="O161" i="54"/>
  <c r="J98" i="54"/>
  <c r="M98" i="54" s="1"/>
  <c r="D97" i="56" s="1"/>
  <c r="O98" i="54"/>
  <c r="J42" i="54"/>
  <c r="M42" i="54" s="1"/>
  <c r="D41" i="56" s="1"/>
  <c r="O42" i="54"/>
  <c r="J382" i="54"/>
  <c r="M382" i="54" s="1"/>
  <c r="D381" i="56" s="1"/>
  <c r="O382" i="54"/>
  <c r="J312" i="54"/>
  <c r="M312" i="54" s="1"/>
  <c r="D311" i="56" s="1"/>
  <c r="O312" i="54"/>
  <c r="J277" i="54"/>
  <c r="M277" i="54" s="1"/>
  <c r="D276" i="56" s="1"/>
  <c r="O277" i="54"/>
  <c r="J193" i="54"/>
  <c r="M193" i="54" s="1"/>
  <c r="D192" i="56" s="1"/>
  <c r="O193" i="54"/>
  <c r="J114" i="54"/>
  <c r="M114" i="54" s="1"/>
  <c r="D113" i="56" s="1"/>
  <c r="O114" i="54"/>
  <c r="J86" i="54"/>
  <c r="M86" i="54" s="1"/>
  <c r="D85" i="56" s="1"/>
  <c r="O86" i="54"/>
  <c r="J435" i="54"/>
  <c r="M435" i="54" s="1"/>
  <c r="D434" i="56" s="1"/>
  <c r="O435" i="54"/>
  <c r="J410" i="54"/>
  <c r="M410" i="54" s="1"/>
  <c r="D409" i="56" s="1"/>
  <c r="O410" i="54"/>
  <c r="J363" i="54"/>
  <c r="M363" i="54" s="1"/>
  <c r="D362" i="56" s="1"/>
  <c r="O363" i="54"/>
  <c r="J340" i="54"/>
  <c r="M340" i="54" s="1"/>
  <c r="D339" i="56" s="1"/>
  <c r="O340" i="54"/>
  <c r="J158" i="54"/>
  <c r="M158" i="54" s="1"/>
  <c r="D157" i="56" s="1"/>
  <c r="O158" i="54"/>
  <c r="J60" i="54"/>
  <c r="M60" i="54" s="1"/>
  <c r="D59" i="56" s="1"/>
  <c r="O60" i="54"/>
  <c r="J47" i="54"/>
  <c r="M47" i="54" s="1"/>
  <c r="D46" i="56" s="1"/>
  <c r="O47" i="54"/>
  <c r="J21" i="54"/>
  <c r="M21" i="54" s="1"/>
  <c r="D20" i="56" s="1"/>
  <c r="O21" i="54"/>
  <c r="J299" i="54"/>
  <c r="M299" i="54" s="1"/>
  <c r="D298" i="56" s="1"/>
  <c r="O299" i="54"/>
  <c r="J306" i="54"/>
  <c r="M306" i="54" s="1"/>
  <c r="D305" i="56" s="1"/>
  <c r="O306" i="54"/>
  <c r="J346" i="54"/>
  <c r="M346" i="54" s="1"/>
  <c r="D345" i="56" s="1"/>
  <c r="O346" i="54"/>
  <c r="J300" i="54"/>
  <c r="M300" i="54" s="1"/>
  <c r="D299" i="56" s="1"/>
  <c r="O300" i="54"/>
  <c r="J121" i="54"/>
  <c r="M121" i="54" s="1"/>
  <c r="D120" i="56" s="1"/>
  <c r="O121" i="54"/>
  <c r="J406" i="54"/>
  <c r="M406" i="54" s="1"/>
  <c r="D405" i="56" s="1"/>
  <c r="O406" i="54"/>
  <c r="J385" i="54"/>
  <c r="M385" i="54" s="1"/>
  <c r="D384" i="56" s="1"/>
  <c r="O385" i="54"/>
  <c r="J152" i="54"/>
  <c r="M152" i="54" s="1"/>
  <c r="D151" i="56" s="1"/>
  <c r="O152" i="54"/>
  <c r="J127" i="54"/>
  <c r="M127" i="54" s="1"/>
  <c r="D126" i="56" s="1"/>
  <c r="O127" i="54"/>
  <c r="J384" i="54"/>
  <c r="M384" i="54" s="1"/>
  <c r="D383" i="56" s="1"/>
  <c r="O384" i="54"/>
  <c r="J199" i="54"/>
  <c r="M199" i="54" s="1"/>
  <c r="D198" i="56" s="1"/>
  <c r="O199" i="54"/>
  <c r="J167" i="54"/>
  <c r="M167" i="54" s="1"/>
  <c r="D166" i="56" s="1"/>
  <c r="O167" i="54"/>
  <c r="J85" i="54"/>
  <c r="M85" i="54" s="1"/>
  <c r="D84" i="56" s="1"/>
  <c r="O85" i="54"/>
  <c r="J55" i="54"/>
  <c r="M55" i="54" s="1"/>
  <c r="D54" i="56" s="1"/>
  <c r="O55" i="54"/>
  <c r="J220" i="54"/>
  <c r="M220" i="54" s="1"/>
  <c r="D219" i="56" s="1"/>
  <c r="O220" i="54"/>
  <c r="J194" i="54"/>
  <c r="M194" i="54" s="1"/>
  <c r="D193" i="56" s="1"/>
  <c r="O194" i="54"/>
  <c r="J182" i="54"/>
  <c r="M182" i="54" s="1"/>
  <c r="D181" i="56" s="1"/>
  <c r="O182" i="54"/>
  <c r="J157" i="54"/>
  <c r="M157" i="54" s="1"/>
  <c r="D156" i="56" s="1"/>
  <c r="O157" i="54"/>
  <c r="J118" i="54"/>
  <c r="M118" i="54" s="1"/>
  <c r="D117" i="56" s="1"/>
  <c r="O118" i="54"/>
  <c r="J330" i="54"/>
  <c r="M330" i="54" s="1"/>
  <c r="D329" i="56" s="1"/>
  <c r="O330" i="54"/>
  <c r="J271" i="54"/>
  <c r="M271" i="54" s="1"/>
  <c r="D270" i="56" s="1"/>
  <c r="O271" i="54"/>
  <c r="J258" i="54"/>
  <c r="M258" i="54" s="1"/>
  <c r="D257" i="56" s="1"/>
  <c r="O258" i="54"/>
  <c r="J45" i="54"/>
  <c r="M45" i="54" s="1"/>
  <c r="D44" i="56" s="1"/>
  <c r="O45" i="54"/>
  <c r="J9" i="54"/>
  <c r="M9" i="54" s="1"/>
  <c r="D8" i="56" s="1"/>
  <c r="O9" i="54"/>
  <c r="J387" i="54"/>
  <c r="M387" i="54" s="1"/>
  <c r="D386" i="56" s="1"/>
  <c r="O387" i="54"/>
  <c r="J288" i="54"/>
  <c r="M288" i="54" s="1"/>
  <c r="D287" i="56" s="1"/>
  <c r="O288" i="54"/>
  <c r="J246" i="54"/>
  <c r="M246" i="54" s="1"/>
  <c r="D245" i="56" s="1"/>
  <c r="O246" i="54"/>
  <c r="J236" i="54"/>
  <c r="M236" i="54" s="1"/>
  <c r="D235" i="56" s="1"/>
  <c r="O236" i="54"/>
  <c r="J179" i="54"/>
  <c r="M179" i="54" s="1"/>
  <c r="D178" i="56" s="1"/>
  <c r="O179" i="54"/>
  <c r="J129" i="54"/>
  <c r="M129" i="54" s="1"/>
  <c r="D128" i="56" s="1"/>
  <c r="O129" i="54"/>
  <c r="J434" i="54"/>
  <c r="M434" i="54" s="1"/>
  <c r="D433" i="56" s="1"/>
  <c r="O434" i="54"/>
  <c r="J390" i="54"/>
  <c r="M390" i="54" s="1"/>
  <c r="D389" i="56" s="1"/>
  <c r="O390" i="54"/>
  <c r="J380" i="54"/>
  <c r="M380" i="54" s="1"/>
  <c r="D379" i="56" s="1"/>
  <c r="O380" i="54"/>
  <c r="J348" i="54"/>
  <c r="M348" i="54" s="1"/>
  <c r="D347" i="56" s="1"/>
  <c r="O348" i="54"/>
  <c r="J302" i="54"/>
  <c r="M302" i="54" s="1"/>
  <c r="D301" i="56" s="1"/>
  <c r="O302" i="54"/>
  <c r="J250" i="54"/>
  <c r="M250" i="54" s="1"/>
  <c r="D249" i="56" s="1"/>
  <c r="O250" i="54"/>
  <c r="J124" i="54"/>
  <c r="M124" i="54" s="1"/>
  <c r="D123" i="56" s="1"/>
  <c r="O124" i="54"/>
  <c r="J392" i="54"/>
  <c r="M392" i="54" s="1"/>
  <c r="D391" i="56" s="1"/>
  <c r="O392" i="54"/>
  <c r="J367" i="54"/>
  <c r="M367" i="54" s="1"/>
  <c r="D366" i="56" s="1"/>
  <c r="O367" i="54"/>
  <c r="J81" i="54"/>
  <c r="M81" i="54" s="1"/>
  <c r="D80" i="56" s="1"/>
  <c r="O81" i="54"/>
  <c r="J65" i="54"/>
  <c r="M65" i="54" s="1"/>
  <c r="D64" i="56" s="1"/>
  <c r="O65" i="54"/>
  <c r="J26" i="54"/>
  <c r="M26" i="54" s="1"/>
  <c r="D25" i="56" s="1"/>
  <c r="O26" i="54"/>
  <c r="J262" i="54"/>
  <c r="M262" i="54" s="1"/>
  <c r="D261" i="56" s="1"/>
  <c r="O262" i="54"/>
  <c r="J245" i="54"/>
  <c r="M245" i="54" s="1"/>
  <c r="D244" i="56" s="1"/>
  <c r="O245" i="54"/>
  <c r="J227" i="54"/>
  <c r="M227" i="54" s="1"/>
  <c r="D226" i="56" s="1"/>
  <c r="O227" i="54"/>
  <c r="J153" i="54"/>
  <c r="M153" i="54" s="1"/>
  <c r="D152" i="56" s="1"/>
  <c r="O153" i="54"/>
  <c r="J83" i="54"/>
  <c r="M83" i="54" s="1"/>
  <c r="D82" i="56" s="1"/>
  <c r="O83" i="54"/>
  <c r="J433" i="54"/>
  <c r="M433" i="54" s="1"/>
  <c r="D432" i="56" s="1"/>
  <c r="O433" i="54"/>
  <c r="J372" i="54"/>
  <c r="M372" i="54" s="1"/>
  <c r="D371" i="56" s="1"/>
  <c r="O372" i="54"/>
  <c r="J181" i="54"/>
  <c r="M181" i="54" s="1"/>
  <c r="D180" i="56" s="1"/>
  <c r="O181" i="54"/>
  <c r="J131" i="54"/>
  <c r="M131" i="54" s="1"/>
  <c r="D130" i="56" s="1"/>
  <c r="O131" i="54"/>
  <c r="J358" i="54"/>
  <c r="M358" i="54" s="1"/>
  <c r="D357" i="56" s="1"/>
  <c r="O358" i="54"/>
  <c r="J326" i="54"/>
  <c r="M326" i="54" s="1"/>
  <c r="D325" i="56" s="1"/>
  <c r="O326" i="54"/>
  <c r="J243" i="54"/>
  <c r="M243" i="54" s="1"/>
  <c r="D242" i="56" s="1"/>
  <c r="O243" i="54"/>
  <c r="J235" i="54"/>
  <c r="M235" i="54" s="1"/>
  <c r="D234" i="56" s="1"/>
  <c r="O235" i="54"/>
  <c r="J215" i="54"/>
  <c r="M215" i="54" s="1"/>
  <c r="D214" i="56" s="1"/>
  <c r="O215" i="54"/>
  <c r="J198" i="54"/>
  <c r="M198" i="54" s="1"/>
  <c r="D197" i="56" s="1"/>
  <c r="O198" i="54"/>
  <c r="J84" i="54"/>
  <c r="M84" i="54" s="1"/>
  <c r="D83" i="56" s="1"/>
  <c r="O84" i="54"/>
  <c r="O375" i="54"/>
  <c r="J375" i="54"/>
  <c r="M375" i="54" s="1"/>
  <c r="D374" i="56" s="1"/>
  <c r="J381" i="54"/>
  <c r="M381" i="54" s="1"/>
  <c r="D380" i="56" s="1"/>
  <c r="O381" i="54"/>
  <c r="J338" i="54"/>
  <c r="M338" i="54" s="1"/>
  <c r="D337" i="56" s="1"/>
  <c r="O338" i="54"/>
  <c r="J297" i="54"/>
  <c r="M297" i="54" s="1"/>
  <c r="D296" i="56" s="1"/>
  <c r="O297" i="54"/>
  <c r="O369" i="54"/>
  <c r="J369" i="54"/>
  <c r="M369" i="54" s="1"/>
  <c r="D368" i="56" s="1"/>
  <c r="J325" i="54"/>
  <c r="M325" i="54" s="1"/>
  <c r="D324" i="56" s="1"/>
  <c r="O325" i="54"/>
  <c r="O108" i="54"/>
  <c r="J108" i="54"/>
  <c r="M108" i="54" s="1"/>
  <c r="D107" i="56" s="1"/>
  <c r="J46" i="54"/>
  <c r="M46" i="54" s="1"/>
  <c r="D45" i="56" s="1"/>
  <c r="O46" i="54"/>
  <c r="R396" i="54"/>
  <c r="J361" i="54"/>
  <c r="M361" i="54" s="1"/>
  <c r="D360" i="56" s="1"/>
  <c r="O361" i="54"/>
  <c r="J342" i="54"/>
  <c r="M342" i="54" s="1"/>
  <c r="D341" i="56" s="1"/>
  <c r="O342" i="54"/>
  <c r="R321" i="54"/>
  <c r="S321" i="54"/>
  <c r="Q321" i="54"/>
  <c r="P321" i="54"/>
  <c r="O285" i="54"/>
  <c r="J285" i="54"/>
  <c r="M285" i="54" s="1"/>
  <c r="D284" i="56" s="1"/>
  <c r="O168" i="54"/>
  <c r="J168" i="54"/>
  <c r="M168" i="54" s="1"/>
  <c r="D167" i="56" s="1"/>
  <c r="J62" i="54"/>
  <c r="M62" i="54" s="1"/>
  <c r="D61" i="56" s="1"/>
  <c r="O62" i="54"/>
  <c r="Q40" i="54"/>
  <c r="R40" i="54"/>
  <c r="S40" i="54"/>
  <c r="P40" i="54"/>
  <c r="R436" i="54"/>
  <c r="S436" i="54"/>
  <c r="Q436" i="54"/>
  <c r="P436" i="54"/>
  <c r="J411" i="54"/>
  <c r="M411" i="54" s="1"/>
  <c r="D410" i="56" s="1"/>
  <c r="O411" i="54"/>
  <c r="J403" i="54"/>
  <c r="M403" i="54" s="1"/>
  <c r="D402" i="56" s="1"/>
  <c r="O403" i="54"/>
  <c r="J364" i="54"/>
  <c r="M364" i="54" s="1"/>
  <c r="D363" i="56" s="1"/>
  <c r="O364" i="54"/>
  <c r="R353" i="54"/>
  <c r="S353" i="54"/>
  <c r="Q353" i="54"/>
  <c r="P353" i="54"/>
  <c r="Q341" i="54"/>
  <c r="R341" i="54"/>
  <c r="S341" i="54"/>
  <c r="P341" i="54"/>
  <c r="S320" i="54"/>
  <c r="R320" i="54"/>
  <c r="Q320" i="54"/>
  <c r="P320" i="54"/>
  <c r="J308" i="54"/>
  <c r="M308" i="54" s="1"/>
  <c r="D307" i="56" s="1"/>
  <c r="O308" i="54"/>
  <c r="J282" i="54"/>
  <c r="M282" i="54" s="1"/>
  <c r="D281" i="56" s="1"/>
  <c r="O282" i="54"/>
  <c r="Q276" i="54"/>
  <c r="S276" i="54"/>
  <c r="R276" i="54"/>
  <c r="P276" i="54"/>
  <c r="J264" i="54"/>
  <c r="M264" i="54" s="1"/>
  <c r="D263" i="56" s="1"/>
  <c r="O264" i="54"/>
  <c r="R249" i="54"/>
  <c r="J240" i="54"/>
  <c r="M240" i="54" s="1"/>
  <c r="D239" i="56" s="1"/>
  <c r="O240" i="54"/>
  <c r="S233" i="54"/>
  <c r="R233" i="54"/>
  <c r="Q233" i="54"/>
  <c r="P233" i="54"/>
  <c r="R222" i="54"/>
  <c r="S222" i="54"/>
  <c r="Q222" i="54"/>
  <c r="P222" i="54"/>
  <c r="S205" i="54"/>
  <c r="R205" i="54"/>
  <c r="Q205" i="54"/>
  <c r="C204" i="56" s="1"/>
  <c r="P205" i="54"/>
  <c r="O184" i="54"/>
  <c r="J184" i="54"/>
  <c r="M184" i="54" s="1"/>
  <c r="D183" i="56" s="1"/>
  <c r="J159" i="54"/>
  <c r="M159" i="54" s="1"/>
  <c r="D158" i="56" s="1"/>
  <c r="O159" i="54"/>
  <c r="O134" i="54"/>
  <c r="J134" i="54"/>
  <c r="M134" i="54" s="1"/>
  <c r="D133" i="56" s="1"/>
  <c r="J119" i="54"/>
  <c r="M119" i="54" s="1"/>
  <c r="D118" i="56" s="1"/>
  <c r="O119" i="54"/>
  <c r="R93" i="54"/>
  <c r="S93" i="54"/>
  <c r="Q93" i="54"/>
  <c r="P93" i="54"/>
  <c r="O77" i="54"/>
  <c r="J77" i="54"/>
  <c r="M77" i="54" s="1"/>
  <c r="D76" i="56" s="1"/>
  <c r="J37" i="54"/>
  <c r="M37" i="54" s="1"/>
  <c r="D36" i="56" s="1"/>
  <c r="O37" i="54"/>
  <c r="R22" i="54"/>
  <c r="S22" i="54"/>
  <c r="Q22" i="54"/>
  <c r="P22" i="54"/>
  <c r="J8" i="54"/>
  <c r="M8" i="54" s="1"/>
  <c r="D7" i="56" s="1"/>
  <c r="O8" i="54"/>
  <c r="J279" i="54"/>
  <c r="M279" i="54" s="1"/>
  <c r="D278" i="56" s="1"/>
  <c r="O279" i="54"/>
  <c r="S268" i="54"/>
  <c r="R268" i="54"/>
  <c r="Q268" i="54"/>
  <c r="P268" i="54"/>
  <c r="Q259" i="54"/>
  <c r="R259" i="54"/>
  <c r="S259" i="54"/>
  <c r="P259" i="54"/>
  <c r="J226" i="54"/>
  <c r="M226" i="54" s="1"/>
  <c r="D225" i="56" s="1"/>
  <c r="O226" i="54"/>
  <c r="R214" i="54"/>
  <c r="S214" i="54"/>
  <c r="Q214" i="54"/>
  <c r="C213" i="56" s="1"/>
  <c r="P214" i="54"/>
  <c r="J209" i="54"/>
  <c r="M209" i="54" s="1"/>
  <c r="D208" i="56" s="1"/>
  <c r="O209" i="54"/>
  <c r="J189" i="54"/>
  <c r="M189" i="54" s="1"/>
  <c r="D188" i="56" s="1"/>
  <c r="O189" i="54"/>
  <c r="R176" i="54"/>
  <c r="S176" i="54"/>
  <c r="Q176" i="54"/>
  <c r="P176" i="54"/>
  <c r="J165" i="54"/>
  <c r="M165" i="54" s="1"/>
  <c r="D164" i="56" s="1"/>
  <c r="O165" i="54"/>
  <c r="Q149" i="54"/>
  <c r="C148" i="56" s="1"/>
  <c r="R149" i="54"/>
  <c r="S149" i="54"/>
  <c r="P149" i="54"/>
  <c r="J105" i="54"/>
  <c r="M105" i="54" s="1"/>
  <c r="D104" i="56" s="1"/>
  <c r="O105" i="54"/>
  <c r="J79" i="54"/>
  <c r="M79" i="54" s="1"/>
  <c r="D78" i="56" s="1"/>
  <c r="O79" i="54"/>
  <c r="J63" i="54"/>
  <c r="M63" i="54" s="1"/>
  <c r="D62" i="56" s="1"/>
  <c r="O63" i="54"/>
  <c r="J35" i="54"/>
  <c r="M35" i="54" s="1"/>
  <c r="D34" i="56" s="1"/>
  <c r="O35" i="54"/>
  <c r="J20" i="54"/>
  <c r="M20" i="54" s="1"/>
  <c r="D19" i="56" s="1"/>
  <c r="O20" i="54"/>
  <c r="J365" i="54"/>
  <c r="M365" i="54" s="1"/>
  <c r="D364" i="56" s="1"/>
  <c r="O365" i="54"/>
  <c r="Q339" i="54"/>
  <c r="C338" i="56" s="1"/>
  <c r="S339" i="54"/>
  <c r="R339" i="54"/>
  <c r="P339" i="54"/>
  <c r="J318" i="54"/>
  <c r="M318" i="54" s="1"/>
  <c r="D317" i="56" s="1"/>
  <c r="O318" i="54"/>
  <c r="J217" i="54"/>
  <c r="M217" i="54" s="1"/>
  <c r="D216" i="56" s="1"/>
  <c r="O217" i="54"/>
  <c r="O197" i="54"/>
  <c r="J197" i="54"/>
  <c r="M197" i="54" s="1"/>
  <c r="D196" i="56" s="1"/>
  <c r="J175" i="54"/>
  <c r="M175" i="54" s="1"/>
  <c r="D174" i="56" s="1"/>
  <c r="O175" i="54"/>
  <c r="J148" i="54"/>
  <c r="M148" i="54" s="1"/>
  <c r="D147" i="56" s="1"/>
  <c r="O148" i="54"/>
  <c r="J120" i="54"/>
  <c r="M120" i="54" s="1"/>
  <c r="D119" i="56" s="1"/>
  <c r="O120" i="54"/>
  <c r="J59" i="54"/>
  <c r="M59" i="54" s="1"/>
  <c r="D58" i="56" s="1"/>
  <c r="O59" i="54"/>
  <c r="O438" i="54"/>
  <c r="J438" i="54"/>
  <c r="M438" i="54" s="1"/>
  <c r="D437" i="56" s="1"/>
  <c r="Q427" i="54"/>
  <c r="C426" i="56" s="1"/>
  <c r="R427" i="54"/>
  <c r="S427" i="54"/>
  <c r="P427" i="54"/>
  <c r="O414" i="54"/>
  <c r="J414" i="54"/>
  <c r="M414" i="54" s="1"/>
  <c r="D413" i="56" s="1"/>
  <c r="R405" i="54"/>
  <c r="S405" i="54"/>
  <c r="Q405" i="54"/>
  <c r="P405" i="54"/>
  <c r="R391" i="54"/>
  <c r="S391" i="54"/>
  <c r="Q391" i="54"/>
  <c r="P391" i="54"/>
  <c r="Q333" i="54"/>
  <c r="C332" i="56" s="1"/>
  <c r="R333" i="54"/>
  <c r="S333" i="54"/>
  <c r="P333" i="54"/>
  <c r="J323" i="54"/>
  <c r="M323" i="54" s="1"/>
  <c r="D322" i="56" s="1"/>
  <c r="O323" i="54"/>
  <c r="J311" i="54"/>
  <c r="M311" i="54" s="1"/>
  <c r="D310" i="56" s="1"/>
  <c r="O311" i="54"/>
  <c r="J266" i="54"/>
  <c r="M266" i="54" s="1"/>
  <c r="D265" i="56" s="1"/>
  <c r="O266" i="54"/>
  <c r="O257" i="54"/>
  <c r="J257" i="54"/>
  <c r="M257" i="54" s="1"/>
  <c r="D256" i="56" s="1"/>
  <c r="Q252" i="54"/>
  <c r="R252" i="54"/>
  <c r="S252" i="54"/>
  <c r="P252" i="54"/>
  <c r="O162" i="54"/>
  <c r="J162" i="54"/>
  <c r="M162" i="54" s="1"/>
  <c r="D161" i="56" s="1"/>
  <c r="J146" i="54"/>
  <c r="M146" i="54" s="1"/>
  <c r="D145" i="56" s="1"/>
  <c r="O146" i="54"/>
  <c r="J136" i="54"/>
  <c r="M136" i="54" s="1"/>
  <c r="D135" i="56" s="1"/>
  <c r="O136" i="54"/>
  <c r="S122" i="54"/>
  <c r="R122" i="54"/>
  <c r="Q122" i="54"/>
  <c r="P122" i="54"/>
  <c r="J109" i="54"/>
  <c r="M109" i="54" s="1"/>
  <c r="D108" i="56" s="1"/>
  <c r="O109" i="54"/>
  <c r="J95" i="54"/>
  <c r="M95" i="54" s="1"/>
  <c r="D94" i="56" s="1"/>
  <c r="O95" i="54"/>
  <c r="J80" i="54"/>
  <c r="M80" i="54" s="1"/>
  <c r="D79" i="56" s="1"/>
  <c r="O80" i="54"/>
  <c r="R64" i="54"/>
  <c r="S64" i="54"/>
  <c r="Q64" i="54"/>
  <c r="C63" i="56" s="1"/>
  <c r="P64" i="54"/>
  <c r="J51" i="54"/>
  <c r="M51" i="54" s="1"/>
  <c r="D50" i="56" s="1"/>
  <c r="O51" i="54"/>
  <c r="O25" i="54"/>
  <c r="J25" i="54"/>
  <c r="M25" i="54" s="1"/>
  <c r="D24" i="56" s="1"/>
  <c r="J310" i="54"/>
  <c r="M310" i="54" s="1"/>
  <c r="D309" i="56" s="1"/>
  <c r="O310" i="54"/>
  <c r="R401" i="54"/>
  <c r="S401" i="54"/>
  <c r="Q401" i="54"/>
  <c r="P401" i="54"/>
  <c r="O362" i="54"/>
  <c r="J362" i="54"/>
  <c r="M362" i="54" s="1"/>
  <c r="D361" i="56" s="1"/>
  <c r="J373" i="54"/>
  <c r="M373" i="54" s="1"/>
  <c r="D372" i="56" s="1"/>
  <c r="O373" i="54"/>
  <c r="J329" i="54"/>
  <c r="M329" i="54" s="1"/>
  <c r="D328" i="56" s="1"/>
  <c r="O329" i="54"/>
  <c r="O394" i="54"/>
  <c r="J394" i="54"/>
  <c r="M394" i="54" s="1"/>
  <c r="D393" i="56" s="1"/>
  <c r="O357" i="54"/>
  <c r="J357" i="54"/>
  <c r="M357" i="54" s="1"/>
  <c r="D356" i="56" s="1"/>
  <c r="O128" i="54"/>
  <c r="J128" i="54"/>
  <c r="M128" i="54" s="1"/>
  <c r="D127" i="56" s="1"/>
  <c r="J102" i="54"/>
  <c r="M102" i="54" s="1"/>
  <c r="D101" i="56" s="1"/>
  <c r="O102" i="54"/>
  <c r="J377" i="54"/>
  <c r="M377" i="54" s="1"/>
  <c r="D376" i="56" s="1"/>
  <c r="O377" i="54"/>
  <c r="J295" i="54"/>
  <c r="M295" i="54" s="1"/>
  <c r="D294" i="56" s="1"/>
  <c r="O295" i="54"/>
  <c r="J281" i="54"/>
  <c r="M281" i="54" s="1"/>
  <c r="D280" i="56" s="1"/>
  <c r="O281" i="54"/>
  <c r="R206" i="54"/>
  <c r="S206" i="54"/>
  <c r="P206" i="54"/>
  <c r="Q206" i="54"/>
  <c r="J185" i="54"/>
  <c r="M185" i="54" s="1"/>
  <c r="D184" i="56" s="1"/>
  <c r="O185" i="54"/>
  <c r="R160" i="54"/>
  <c r="S160" i="54"/>
  <c r="Q160" i="54"/>
  <c r="C159" i="56" s="1"/>
  <c r="P160" i="54"/>
  <c r="O135" i="54"/>
  <c r="J135" i="54"/>
  <c r="M135" i="54" s="1"/>
  <c r="D134" i="56" s="1"/>
  <c r="J82" i="54"/>
  <c r="M82" i="54" s="1"/>
  <c r="D81" i="56" s="1"/>
  <c r="O82" i="54"/>
  <c r="R34" i="54"/>
  <c r="S34" i="54"/>
  <c r="P34" i="54"/>
  <c r="Q34" i="54"/>
  <c r="R432" i="54"/>
  <c r="S432" i="54"/>
  <c r="Q432" i="54"/>
  <c r="P432" i="54"/>
  <c r="R408" i="54"/>
  <c r="S408" i="54"/>
  <c r="Q408" i="54"/>
  <c r="P408" i="54"/>
  <c r="Q399" i="54"/>
  <c r="S399" i="54"/>
  <c r="R399" i="54"/>
  <c r="P399" i="54"/>
  <c r="J388" i="54"/>
  <c r="M388" i="54" s="1"/>
  <c r="D387" i="56" s="1"/>
  <c r="O388" i="54"/>
  <c r="O360" i="54"/>
  <c r="J360" i="54"/>
  <c r="M360" i="54" s="1"/>
  <c r="D359" i="56" s="1"/>
  <c r="O317" i="54"/>
  <c r="J317" i="54"/>
  <c r="M317" i="54" s="1"/>
  <c r="D316" i="56" s="1"/>
  <c r="J289" i="54"/>
  <c r="M289" i="54" s="1"/>
  <c r="D288" i="56" s="1"/>
  <c r="O289" i="54"/>
  <c r="O237" i="54"/>
  <c r="J237" i="54"/>
  <c r="M237" i="54" s="1"/>
  <c r="D236" i="56" s="1"/>
  <c r="R229" i="54"/>
  <c r="S229" i="54"/>
  <c r="Q229" i="54"/>
  <c r="P229" i="54"/>
  <c r="J219" i="54"/>
  <c r="M219" i="54" s="1"/>
  <c r="D218" i="56" s="1"/>
  <c r="O219" i="54"/>
  <c r="J180" i="54"/>
  <c r="M180" i="54" s="1"/>
  <c r="D179" i="56" s="1"/>
  <c r="O180" i="54"/>
  <c r="R141" i="54"/>
  <c r="S141" i="54"/>
  <c r="Q141" i="54"/>
  <c r="P141" i="54"/>
  <c r="J104" i="54"/>
  <c r="M104" i="54" s="1"/>
  <c r="D103" i="56" s="1"/>
  <c r="O104" i="54"/>
  <c r="J73" i="54"/>
  <c r="M73" i="54" s="1"/>
  <c r="D72" i="56" s="1"/>
  <c r="O73" i="54"/>
  <c r="S58" i="54"/>
  <c r="R58" i="54"/>
  <c r="Q58" i="54"/>
  <c r="P58" i="54"/>
  <c r="J44" i="54"/>
  <c r="M44" i="54" s="1"/>
  <c r="D43" i="56" s="1"/>
  <c r="O44" i="54"/>
  <c r="R283" i="54"/>
  <c r="S283" i="54"/>
  <c r="P283" i="54"/>
  <c r="Q283" i="54"/>
  <c r="R265" i="54"/>
  <c r="S265" i="54"/>
  <c r="Q265" i="54"/>
  <c r="C264" i="56" s="1"/>
  <c r="G264" i="56" s="1"/>
  <c r="P265" i="54"/>
  <c r="J251" i="54"/>
  <c r="M251" i="54" s="1"/>
  <c r="D250" i="56" s="1"/>
  <c r="O251" i="54"/>
  <c r="R224" i="54"/>
  <c r="S224" i="54"/>
  <c r="Q224" i="54"/>
  <c r="P224" i="54"/>
  <c r="O145" i="54"/>
  <c r="J145" i="54"/>
  <c r="M145" i="54" s="1"/>
  <c r="D144" i="56" s="1"/>
  <c r="R125" i="54"/>
  <c r="S125" i="54"/>
  <c r="P125" i="54"/>
  <c r="Q125" i="54"/>
  <c r="R75" i="54"/>
  <c r="S75" i="54"/>
  <c r="Q75" i="54"/>
  <c r="C74" i="56" s="1"/>
  <c r="P75" i="54"/>
  <c r="O32" i="54"/>
  <c r="J32" i="54"/>
  <c r="M32" i="54" s="1"/>
  <c r="D31" i="56" s="1"/>
  <c r="J17" i="54"/>
  <c r="M17" i="54" s="1"/>
  <c r="D16" i="56" s="1"/>
  <c r="O17" i="54"/>
  <c r="J423" i="54"/>
  <c r="M423" i="54" s="1"/>
  <c r="D422" i="56" s="1"/>
  <c r="O423" i="54"/>
  <c r="J400" i="54"/>
  <c r="M400" i="54" s="1"/>
  <c r="D399" i="56" s="1"/>
  <c r="O400" i="54"/>
  <c r="O247" i="54"/>
  <c r="J247" i="54"/>
  <c r="M247" i="54" s="1"/>
  <c r="D246" i="56" s="1"/>
  <c r="J234" i="54"/>
  <c r="M234" i="54" s="1"/>
  <c r="D233" i="56" s="1"/>
  <c r="O234" i="54"/>
  <c r="O172" i="54"/>
  <c r="J172" i="54"/>
  <c r="M172" i="54" s="1"/>
  <c r="D171" i="56" s="1"/>
  <c r="R142" i="54"/>
  <c r="S142" i="54"/>
  <c r="P142" i="54"/>
  <c r="Q142" i="54"/>
  <c r="R52" i="54"/>
  <c r="S52" i="54"/>
  <c r="Q52" i="54"/>
  <c r="P52" i="54"/>
  <c r="S23" i="54"/>
  <c r="R23" i="54"/>
  <c r="Q23" i="54"/>
  <c r="P23" i="54"/>
  <c r="J425" i="54"/>
  <c r="M425" i="54" s="1"/>
  <c r="D424" i="56" s="1"/>
  <c r="O425" i="54"/>
  <c r="J402" i="54"/>
  <c r="M402" i="54" s="1"/>
  <c r="D401" i="56" s="1"/>
  <c r="O402" i="54"/>
  <c r="Q376" i="54"/>
  <c r="R376" i="54"/>
  <c r="S376" i="54"/>
  <c r="P376" i="54"/>
  <c r="O352" i="54"/>
  <c r="J352" i="54"/>
  <c r="M352" i="54" s="1"/>
  <c r="D351" i="56" s="1"/>
  <c r="J307" i="54"/>
  <c r="M307" i="54" s="1"/>
  <c r="D306" i="56" s="1"/>
  <c r="O307" i="54"/>
  <c r="J275" i="54"/>
  <c r="M275" i="54" s="1"/>
  <c r="D274" i="56" s="1"/>
  <c r="O275" i="54"/>
  <c r="R263" i="54"/>
  <c r="S263" i="54"/>
  <c r="Q263" i="54"/>
  <c r="C262" i="56" s="1"/>
  <c r="P263" i="54"/>
  <c r="J239" i="54"/>
  <c r="M239" i="54" s="1"/>
  <c r="D238" i="56" s="1"/>
  <c r="O239" i="54"/>
  <c r="S232" i="54"/>
  <c r="R232" i="54"/>
  <c r="Q232" i="54"/>
  <c r="C231" i="56" s="1"/>
  <c r="P232" i="54"/>
  <c r="J221" i="54"/>
  <c r="M221" i="54" s="1"/>
  <c r="D220" i="56" s="1"/>
  <c r="O221" i="54"/>
  <c r="O211" i="54"/>
  <c r="J211" i="54"/>
  <c r="M211" i="54" s="1"/>
  <c r="D210" i="56" s="1"/>
  <c r="R204" i="54"/>
  <c r="S204" i="54"/>
  <c r="Q204" i="54"/>
  <c r="C203" i="56" s="1"/>
  <c r="P204" i="54"/>
  <c r="J183" i="54"/>
  <c r="M183" i="54" s="1"/>
  <c r="D182" i="56" s="1"/>
  <c r="O183" i="54"/>
  <c r="J174" i="54"/>
  <c r="M174" i="54" s="1"/>
  <c r="D173" i="56" s="1"/>
  <c r="O174" i="54"/>
  <c r="O144" i="54"/>
  <c r="J144" i="54"/>
  <c r="M144" i="54" s="1"/>
  <c r="D143" i="56" s="1"/>
  <c r="R133" i="54"/>
  <c r="S133" i="54"/>
  <c r="Q133" i="54"/>
  <c r="P133" i="54"/>
  <c r="O106" i="54"/>
  <c r="J106" i="54"/>
  <c r="M106" i="54" s="1"/>
  <c r="D105" i="56" s="1"/>
  <c r="Q92" i="54"/>
  <c r="R92" i="54"/>
  <c r="S92" i="54"/>
  <c r="P92" i="54"/>
  <c r="J76" i="54"/>
  <c r="M76" i="54" s="1"/>
  <c r="D75" i="56" s="1"/>
  <c r="O76" i="54"/>
  <c r="J36" i="54"/>
  <c r="M36" i="54" s="1"/>
  <c r="D35" i="56" s="1"/>
  <c r="O36" i="54"/>
  <c r="R7" i="54"/>
  <c r="S7" i="54"/>
  <c r="P7" i="54"/>
  <c r="Q7" i="54"/>
  <c r="R413" i="54"/>
  <c r="S413" i="54"/>
  <c r="P413" i="54"/>
  <c r="Q413" i="54"/>
  <c r="S355" i="54"/>
  <c r="R355" i="54"/>
  <c r="Q355" i="54"/>
  <c r="P355" i="54"/>
  <c r="Q389" i="54"/>
  <c r="R389" i="54"/>
  <c r="S389" i="54"/>
  <c r="P389" i="54"/>
  <c r="O351" i="54"/>
  <c r="J351" i="54"/>
  <c r="M351" i="54" s="1"/>
  <c r="D350" i="56" s="1"/>
  <c r="J397" i="54"/>
  <c r="M397" i="54" s="1"/>
  <c r="D396" i="56" s="1"/>
  <c r="O397" i="54"/>
  <c r="J359" i="54"/>
  <c r="M359" i="54" s="1"/>
  <c r="D358" i="56" s="1"/>
  <c r="O359" i="54"/>
  <c r="J315" i="54"/>
  <c r="M315" i="54" s="1"/>
  <c r="D314" i="56" s="1"/>
  <c r="O315" i="54"/>
  <c r="O94" i="54"/>
  <c r="J94" i="54"/>
  <c r="M94" i="54" s="1"/>
  <c r="D93" i="56" s="1"/>
  <c r="O350" i="54"/>
  <c r="J350" i="54"/>
  <c r="M350" i="54" s="1"/>
  <c r="D349" i="56" s="1"/>
  <c r="Q332" i="54"/>
  <c r="R332" i="54"/>
  <c r="S332" i="54"/>
  <c r="P332" i="54"/>
  <c r="S309" i="54"/>
  <c r="R309" i="54"/>
  <c r="Q309" i="54"/>
  <c r="C308" i="56" s="1"/>
  <c r="P309" i="54"/>
  <c r="R292" i="54"/>
  <c r="S292" i="54"/>
  <c r="Q292" i="54"/>
  <c r="C291" i="56" s="1"/>
  <c r="G291" i="56" s="1"/>
  <c r="P292" i="54"/>
  <c r="R74" i="54"/>
  <c r="S74" i="54"/>
  <c r="Q74" i="54"/>
  <c r="C73" i="56" s="1"/>
  <c r="P74" i="54"/>
  <c r="R49" i="54"/>
  <c r="S49" i="54"/>
  <c r="Q49" i="54"/>
  <c r="C48" i="56" s="1"/>
  <c r="P49" i="54"/>
  <c r="O27" i="54"/>
  <c r="J27" i="54"/>
  <c r="M27" i="54" s="1"/>
  <c r="D26" i="56" s="1"/>
  <c r="J6" i="54"/>
  <c r="M6" i="54" s="1"/>
  <c r="D5" i="56" s="1"/>
  <c r="O6" i="54"/>
  <c r="S430" i="54"/>
  <c r="R430" i="54"/>
  <c r="Q430" i="54"/>
  <c r="C429" i="56" s="1"/>
  <c r="G429" i="56" s="1"/>
  <c r="P430" i="54"/>
  <c r="J419" i="54"/>
  <c r="M419" i="54" s="1"/>
  <c r="D418" i="56" s="1"/>
  <c r="O419" i="54"/>
  <c r="J395" i="54"/>
  <c r="M395" i="54" s="1"/>
  <c r="D394" i="56" s="1"/>
  <c r="O395" i="54"/>
  <c r="S371" i="54"/>
  <c r="R371" i="54"/>
  <c r="Q371" i="54"/>
  <c r="C370" i="56" s="1"/>
  <c r="P371" i="54"/>
  <c r="Q347" i="54"/>
  <c r="S347" i="54"/>
  <c r="R347" i="54"/>
  <c r="P347" i="54"/>
  <c r="O336" i="54"/>
  <c r="J336" i="54"/>
  <c r="M336" i="54" s="1"/>
  <c r="D335" i="56" s="1"/>
  <c r="J327" i="54"/>
  <c r="M327" i="54" s="1"/>
  <c r="D326" i="56" s="1"/>
  <c r="O327" i="54"/>
  <c r="R314" i="54"/>
  <c r="S314" i="54"/>
  <c r="Q314" i="54"/>
  <c r="C313" i="56" s="1"/>
  <c r="P314" i="54"/>
  <c r="Q301" i="54"/>
  <c r="R301" i="54"/>
  <c r="S301" i="54"/>
  <c r="P301" i="54"/>
  <c r="J270" i="54"/>
  <c r="M270" i="54" s="1"/>
  <c r="D269" i="56" s="1"/>
  <c r="O270" i="54"/>
  <c r="O216" i="54"/>
  <c r="J216" i="54"/>
  <c r="M216" i="54" s="1"/>
  <c r="D215" i="56" s="1"/>
  <c r="O190" i="54"/>
  <c r="J190" i="54"/>
  <c r="M190" i="54" s="1"/>
  <c r="D189" i="56" s="1"/>
  <c r="J178" i="54"/>
  <c r="M178" i="54" s="1"/>
  <c r="D177" i="56" s="1"/>
  <c r="O178" i="54"/>
  <c r="J151" i="54"/>
  <c r="M151" i="54" s="1"/>
  <c r="D150" i="56" s="1"/>
  <c r="O151" i="54"/>
  <c r="O139" i="54"/>
  <c r="J139" i="54"/>
  <c r="M139" i="54" s="1"/>
  <c r="D138" i="56" s="1"/>
  <c r="J113" i="54"/>
  <c r="M113" i="54" s="1"/>
  <c r="D112" i="56" s="1"/>
  <c r="O113" i="54"/>
  <c r="Q100" i="54"/>
  <c r="S100" i="54"/>
  <c r="R100" i="54"/>
  <c r="P100" i="54"/>
  <c r="R69" i="54"/>
  <c r="S69" i="54"/>
  <c r="P69" i="54"/>
  <c r="Q69" i="54"/>
  <c r="J41" i="54"/>
  <c r="M41" i="54" s="1"/>
  <c r="D40" i="56" s="1"/>
  <c r="O41" i="54"/>
  <c r="S30" i="54"/>
  <c r="R30" i="54"/>
  <c r="Q30" i="54"/>
  <c r="P30" i="54"/>
  <c r="Q15" i="54"/>
  <c r="R15" i="54"/>
  <c r="S15" i="54"/>
  <c r="P15" i="54"/>
  <c r="S248" i="54"/>
  <c r="R248" i="54"/>
  <c r="Q248" i="54"/>
  <c r="C247" i="56" s="1"/>
  <c r="P248" i="54"/>
  <c r="J238" i="54"/>
  <c r="M238" i="54" s="1"/>
  <c r="D237" i="56" s="1"/>
  <c r="O238" i="54"/>
  <c r="O231" i="54"/>
  <c r="J231" i="54"/>
  <c r="M231" i="54" s="1"/>
  <c r="D230" i="56" s="1"/>
  <c r="J203" i="54"/>
  <c r="M203" i="54" s="1"/>
  <c r="D202" i="56" s="1"/>
  <c r="O203" i="54"/>
  <c r="J173" i="54"/>
  <c r="M173" i="54" s="1"/>
  <c r="D172" i="56" s="1"/>
  <c r="O173" i="54"/>
  <c r="R143" i="54"/>
  <c r="S143" i="54"/>
  <c r="Q143" i="54"/>
  <c r="P143" i="54"/>
  <c r="J91" i="54"/>
  <c r="M91" i="54" s="1"/>
  <c r="D90" i="56" s="1"/>
  <c r="O91" i="54"/>
  <c r="R71" i="54"/>
  <c r="S71" i="54"/>
  <c r="Q71" i="54"/>
  <c r="P71" i="54"/>
  <c r="O56" i="54"/>
  <c r="J56" i="54"/>
  <c r="M56" i="54" s="1"/>
  <c r="D55" i="56" s="1"/>
  <c r="O28" i="54"/>
  <c r="J28" i="54"/>
  <c r="M28" i="54" s="1"/>
  <c r="D27" i="56" s="1"/>
  <c r="O13" i="54"/>
  <c r="J13" i="54"/>
  <c r="M13" i="54" s="1"/>
  <c r="D12" i="56" s="1"/>
  <c r="O440" i="54"/>
  <c r="J440" i="54"/>
  <c r="M440" i="54" s="1"/>
  <c r="D439" i="56" s="1"/>
  <c r="O416" i="54"/>
  <c r="J416" i="54"/>
  <c r="M416" i="54" s="1"/>
  <c r="D415" i="56" s="1"/>
  <c r="J393" i="54"/>
  <c r="M393" i="54" s="1"/>
  <c r="D392" i="56" s="1"/>
  <c r="O393" i="54"/>
  <c r="J379" i="54"/>
  <c r="M379" i="54" s="1"/>
  <c r="D378" i="56" s="1"/>
  <c r="O379" i="54"/>
  <c r="J354" i="54"/>
  <c r="M354" i="54" s="1"/>
  <c r="D353" i="56" s="1"/>
  <c r="O354" i="54"/>
  <c r="R305" i="54"/>
  <c r="S305" i="54"/>
  <c r="P305" i="54"/>
  <c r="Q305" i="54"/>
  <c r="J286" i="54"/>
  <c r="M286" i="54" s="1"/>
  <c r="D285" i="56" s="1"/>
  <c r="O286" i="54"/>
  <c r="J244" i="54"/>
  <c r="M244" i="54" s="1"/>
  <c r="D243" i="56" s="1"/>
  <c r="O244" i="54"/>
  <c r="J230" i="54"/>
  <c r="M230" i="54" s="1"/>
  <c r="D229" i="56" s="1"/>
  <c r="O230" i="54"/>
  <c r="J208" i="54"/>
  <c r="M208" i="54" s="1"/>
  <c r="D207" i="56" s="1"/>
  <c r="O208" i="54"/>
  <c r="O188" i="54"/>
  <c r="J188" i="54"/>
  <c r="M188" i="54" s="1"/>
  <c r="D187" i="56" s="1"/>
  <c r="O164" i="54"/>
  <c r="J164" i="54"/>
  <c r="M164" i="54" s="1"/>
  <c r="D163" i="56" s="1"/>
  <c r="J138" i="54"/>
  <c r="M138" i="54" s="1"/>
  <c r="D137" i="56" s="1"/>
  <c r="O138" i="54"/>
  <c r="O107" i="54"/>
  <c r="J107" i="54"/>
  <c r="M107" i="54" s="1"/>
  <c r="D106" i="56" s="1"/>
  <c r="R78" i="54"/>
  <c r="S78" i="54"/>
  <c r="Q78" i="54"/>
  <c r="P78" i="54"/>
  <c r="J422" i="54"/>
  <c r="M422" i="54" s="1"/>
  <c r="D421" i="56" s="1"/>
  <c r="O422" i="54"/>
  <c r="Q407" i="54"/>
  <c r="R407" i="54"/>
  <c r="S407" i="54"/>
  <c r="P407" i="54"/>
  <c r="O398" i="54"/>
  <c r="J398" i="54"/>
  <c r="M398" i="54" s="1"/>
  <c r="D397" i="56" s="1"/>
  <c r="J374" i="54"/>
  <c r="M374" i="54" s="1"/>
  <c r="D373" i="56" s="1"/>
  <c r="O374" i="54"/>
  <c r="Q349" i="54"/>
  <c r="R349" i="54"/>
  <c r="S349" i="54"/>
  <c r="P349" i="54"/>
  <c r="J316" i="54"/>
  <c r="M316" i="54" s="1"/>
  <c r="D315" i="56" s="1"/>
  <c r="O316" i="54"/>
  <c r="J304" i="54"/>
  <c r="M304" i="54" s="1"/>
  <c r="D303" i="56" s="1"/>
  <c r="O304" i="54"/>
  <c r="J280" i="54"/>
  <c r="M280" i="54" s="1"/>
  <c r="D279" i="56" s="1"/>
  <c r="O280" i="54"/>
  <c r="J273" i="54"/>
  <c r="M273" i="54" s="1"/>
  <c r="D272" i="56" s="1"/>
  <c r="O273" i="54"/>
  <c r="J228" i="54"/>
  <c r="M228" i="54" s="1"/>
  <c r="D227" i="56" s="1"/>
  <c r="O228" i="54"/>
  <c r="J218" i="54"/>
  <c r="M218" i="54" s="1"/>
  <c r="D217" i="56" s="1"/>
  <c r="O218" i="54"/>
  <c r="Q210" i="54"/>
  <c r="C209" i="56" s="1"/>
  <c r="R210" i="54"/>
  <c r="S210" i="54"/>
  <c r="P210" i="54"/>
  <c r="J201" i="54"/>
  <c r="M201" i="54" s="1"/>
  <c r="D200" i="56" s="1"/>
  <c r="O201" i="54"/>
  <c r="J170" i="54"/>
  <c r="M170" i="54" s="1"/>
  <c r="D169" i="56" s="1"/>
  <c r="O170" i="54"/>
  <c r="R154" i="54"/>
  <c r="S154" i="54"/>
  <c r="Q154" i="54"/>
  <c r="P154" i="54"/>
  <c r="J140" i="54"/>
  <c r="M140" i="54" s="1"/>
  <c r="D139" i="56" s="1"/>
  <c r="O140" i="54"/>
  <c r="J116" i="54"/>
  <c r="M116" i="54" s="1"/>
  <c r="D115" i="56" s="1"/>
  <c r="O116" i="54"/>
  <c r="J103" i="54"/>
  <c r="M103" i="54" s="1"/>
  <c r="D102" i="56" s="1"/>
  <c r="O103" i="54"/>
  <c r="O88" i="54"/>
  <c r="J88" i="54"/>
  <c r="M88" i="54" s="1"/>
  <c r="D87" i="56" s="1"/>
  <c r="J72" i="54"/>
  <c r="M72" i="54" s="1"/>
  <c r="D71" i="56" s="1"/>
  <c r="O72" i="54"/>
  <c r="S57" i="54"/>
  <c r="R57" i="54"/>
  <c r="Q57" i="54"/>
  <c r="P57" i="54"/>
  <c r="J43" i="54"/>
  <c r="M43" i="54" s="1"/>
  <c r="D42" i="56" s="1"/>
  <c r="O43" i="54"/>
  <c r="O33" i="54"/>
  <c r="J33" i="54"/>
  <c r="M33" i="54" s="1"/>
  <c r="D32" i="56" s="1"/>
  <c r="R18" i="54"/>
  <c r="S18" i="54"/>
  <c r="P18" i="54"/>
  <c r="Q18" i="54"/>
  <c r="O5" i="54"/>
  <c r="J5" i="54"/>
  <c r="M5" i="54" s="1"/>
  <c r="D4" i="56" s="1"/>
  <c r="J424" i="54"/>
  <c r="M424" i="54" s="1"/>
  <c r="D423" i="56" s="1"/>
  <c r="O424" i="54"/>
  <c r="O431" i="54"/>
  <c r="J431" i="54"/>
  <c r="M431" i="54" s="1"/>
  <c r="D430" i="56" s="1"/>
  <c r="J386" i="54"/>
  <c r="M386" i="54" s="1"/>
  <c r="D385" i="56" s="1"/>
  <c r="O386" i="54"/>
  <c r="O303" i="54"/>
  <c r="J303" i="54"/>
  <c r="M303" i="54" s="1"/>
  <c r="D302" i="56" s="1"/>
  <c r="J417" i="54"/>
  <c r="M417" i="54" s="1"/>
  <c r="D416" i="56" s="1"/>
  <c r="O417" i="54"/>
  <c r="S115" i="54"/>
  <c r="R115" i="54"/>
  <c r="Q115" i="54"/>
  <c r="P115" i="54"/>
  <c r="J87" i="54"/>
  <c r="M87" i="54" s="1"/>
  <c r="D86" i="56" s="1"/>
  <c r="O87" i="54"/>
  <c r="J404" i="54"/>
  <c r="M404" i="54" s="1"/>
  <c r="D403" i="56" s="1"/>
  <c r="O404" i="54"/>
  <c r="S368" i="54"/>
  <c r="R368" i="54"/>
  <c r="Q368" i="54"/>
  <c r="C367" i="56" s="1"/>
  <c r="P368" i="54"/>
  <c r="J328" i="54"/>
  <c r="M328" i="54" s="1"/>
  <c r="D327" i="56" s="1"/>
  <c r="O328" i="54"/>
  <c r="Q274" i="54"/>
  <c r="S274" i="54"/>
  <c r="R274" i="54"/>
  <c r="P274" i="54"/>
  <c r="O97" i="54"/>
  <c r="J97" i="54"/>
  <c r="M97" i="54" s="1"/>
  <c r="D96" i="56" s="1"/>
  <c r="J66" i="54"/>
  <c r="M66" i="54" s="1"/>
  <c r="D65" i="56" s="1"/>
  <c r="O66" i="54"/>
  <c r="R19" i="54"/>
  <c r="S19" i="54"/>
  <c r="Q19" i="54"/>
  <c r="C18" i="56" s="1"/>
  <c r="P19" i="54"/>
  <c r="Q439" i="54"/>
  <c r="R439" i="54"/>
  <c r="S439" i="54"/>
  <c r="P439" i="54"/>
  <c r="Q428" i="54"/>
  <c r="R428" i="54"/>
  <c r="S428" i="54"/>
  <c r="P428" i="54"/>
  <c r="J415" i="54"/>
  <c r="M415" i="54" s="1"/>
  <c r="D414" i="56" s="1"/>
  <c r="O415" i="54"/>
  <c r="J378" i="54"/>
  <c r="M378" i="54" s="1"/>
  <c r="D377" i="56" s="1"/>
  <c r="O378" i="54"/>
  <c r="Q344" i="54"/>
  <c r="C343" i="56" s="1"/>
  <c r="R344" i="54"/>
  <c r="S344" i="54"/>
  <c r="P344" i="54"/>
  <c r="J334" i="54"/>
  <c r="M334" i="54" s="1"/>
  <c r="D333" i="56" s="1"/>
  <c r="O334" i="54"/>
  <c r="J267" i="54"/>
  <c r="M267" i="54" s="1"/>
  <c r="D266" i="56" s="1"/>
  <c r="O267" i="54"/>
  <c r="R260" i="54"/>
  <c r="S260" i="54"/>
  <c r="P260" i="54"/>
  <c r="Q260" i="54"/>
  <c r="J242" i="54"/>
  <c r="M242" i="54" s="1"/>
  <c r="D241" i="56" s="1"/>
  <c r="O242" i="54"/>
  <c r="R213" i="54"/>
  <c r="S213" i="54"/>
  <c r="Q213" i="54"/>
  <c r="P213" i="54"/>
  <c r="J207" i="54"/>
  <c r="M207" i="54" s="1"/>
  <c r="D206" i="56" s="1"/>
  <c r="O207" i="54"/>
  <c r="O196" i="54"/>
  <c r="J196" i="54"/>
  <c r="M196" i="54" s="1"/>
  <c r="D195" i="56" s="1"/>
  <c r="O163" i="54"/>
  <c r="J163" i="54"/>
  <c r="M163" i="54" s="1"/>
  <c r="D162" i="56" s="1"/>
  <c r="J147" i="54"/>
  <c r="M147" i="54" s="1"/>
  <c r="D146" i="56" s="1"/>
  <c r="O147" i="54"/>
  <c r="J137" i="54"/>
  <c r="M137" i="54" s="1"/>
  <c r="D136" i="56" s="1"/>
  <c r="O137" i="54"/>
  <c r="J123" i="54"/>
  <c r="M123" i="54" s="1"/>
  <c r="D122" i="56" s="1"/>
  <c r="O123" i="54"/>
  <c r="O110" i="54"/>
  <c r="J110" i="54"/>
  <c r="M110" i="54" s="1"/>
  <c r="D109" i="56" s="1"/>
  <c r="J96" i="54"/>
  <c r="M96" i="54" s="1"/>
  <c r="D95" i="56" s="1"/>
  <c r="O96" i="54"/>
  <c r="R39" i="54"/>
  <c r="S39" i="54"/>
  <c r="Q39" i="54"/>
  <c r="P39" i="54"/>
  <c r="R11" i="54"/>
  <c r="S11" i="54"/>
  <c r="Q11" i="54"/>
  <c r="P11" i="54"/>
  <c r="J287" i="54"/>
  <c r="M287" i="54" s="1"/>
  <c r="D286" i="56" s="1"/>
  <c r="O287" i="54"/>
  <c r="J272" i="54"/>
  <c r="M272" i="54" s="1"/>
  <c r="D271" i="56" s="1"/>
  <c r="O272" i="54"/>
  <c r="O255" i="54"/>
  <c r="J255" i="54"/>
  <c r="M255" i="54" s="1"/>
  <c r="D254" i="56" s="1"/>
  <c r="J200" i="54"/>
  <c r="M200" i="54" s="1"/>
  <c r="D199" i="56" s="1"/>
  <c r="O200" i="54"/>
  <c r="J192" i="54"/>
  <c r="M192" i="54" s="1"/>
  <c r="D191" i="56" s="1"/>
  <c r="O192" i="54"/>
  <c r="J169" i="54"/>
  <c r="M169" i="54" s="1"/>
  <c r="D168" i="56" s="1"/>
  <c r="O169" i="54"/>
  <c r="S67" i="54"/>
  <c r="R67" i="54"/>
  <c r="Q67" i="54"/>
  <c r="P67" i="54"/>
  <c r="J53" i="54"/>
  <c r="M53" i="54" s="1"/>
  <c r="D52" i="56" s="1"/>
  <c r="O53" i="54"/>
  <c r="R24" i="54"/>
  <c r="S24" i="54"/>
  <c r="Q24" i="54"/>
  <c r="P24" i="54"/>
  <c r="J10" i="54"/>
  <c r="M10" i="54" s="1"/>
  <c r="D9" i="56" s="1"/>
  <c r="O10" i="54"/>
  <c r="S409" i="54"/>
  <c r="R409" i="54"/>
  <c r="Q409" i="54"/>
  <c r="P409" i="54"/>
  <c r="J345" i="54"/>
  <c r="M345" i="54" s="1"/>
  <c r="D344" i="56" s="1"/>
  <c r="O345" i="54"/>
  <c r="J324" i="54"/>
  <c r="M324" i="54" s="1"/>
  <c r="D323" i="56" s="1"/>
  <c r="O324" i="54"/>
  <c r="J296" i="54"/>
  <c r="M296" i="54" s="1"/>
  <c r="D295" i="56" s="1"/>
  <c r="O296" i="54"/>
  <c r="J256" i="54"/>
  <c r="M256" i="54" s="1"/>
  <c r="D255" i="56" s="1"/>
  <c r="O256" i="54"/>
  <c r="J223" i="54"/>
  <c r="M223" i="54" s="1"/>
  <c r="D222" i="56" s="1"/>
  <c r="O223" i="54"/>
  <c r="J202" i="54"/>
  <c r="M202" i="54" s="1"/>
  <c r="D201" i="56" s="1"/>
  <c r="O202" i="54"/>
  <c r="J156" i="54"/>
  <c r="M156" i="54" s="1"/>
  <c r="D155" i="56" s="1"/>
  <c r="O156" i="54"/>
  <c r="R101" i="54"/>
  <c r="S101" i="54"/>
  <c r="Q101" i="54"/>
  <c r="P101" i="54"/>
  <c r="J70" i="54"/>
  <c r="M70" i="54" s="1"/>
  <c r="D69" i="56" s="1"/>
  <c r="O70" i="54"/>
  <c r="R38" i="54"/>
  <c r="S38" i="54"/>
  <c r="Q38" i="54"/>
  <c r="P38" i="54"/>
  <c r="M4" i="54"/>
  <c r="D3" i="56" s="1"/>
  <c r="O429" i="54"/>
  <c r="J429" i="54"/>
  <c r="M429" i="54" s="1"/>
  <c r="D428" i="56" s="1"/>
  <c r="J418" i="54"/>
  <c r="M418" i="54" s="1"/>
  <c r="D417" i="56" s="1"/>
  <c r="O418" i="54"/>
  <c r="J383" i="54"/>
  <c r="M383" i="54" s="1"/>
  <c r="D382" i="56" s="1"/>
  <c r="O383" i="54"/>
  <c r="Q370" i="54"/>
  <c r="R370" i="54"/>
  <c r="S370" i="54"/>
  <c r="P370" i="54"/>
  <c r="J335" i="54"/>
  <c r="M335" i="54" s="1"/>
  <c r="D334" i="56" s="1"/>
  <c r="O335" i="54"/>
  <c r="J294" i="54"/>
  <c r="M294" i="54" s="1"/>
  <c r="D293" i="56" s="1"/>
  <c r="O294" i="54"/>
  <c r="J269" i="54"/>
  <c r="M269" i="54" s="1"/>
  <c r="D268" i="56" s="1"/>
  <c r="O269" i="54"/>
  <c r="R261" i="54"/>
  <c r="S261" i="54"/>
  <c r="Q261" i="54"/>
  <c r="P261" i="54"/>
  <c r="J253" i="54"/>
  <c r="M253" i="54" s="1"/>
  <c r="D252" i="56" s="1"/>
  <c r="O253" i="54"/>
  <c r="J177" i="54"/>
  <c r="M177" i="54" s="1"/>
  <c r="D176" i="56" s="1"/>
  <c r="O177" i="54"/>
  <c r="J166" i="54"/>
  <c r="M166" i="54" s="1"/>
  <c r="D165" i="56" s="1"/>
  <c r="O166" i="54"/>
  <c r="J150" i="54"/>
  <c r="M150" i="54" s="1"/>
  <c r="D149" i="56" s="1"/>
  <c r="O150" i="54"/>
  <c r="S126" i="54"/>
  <c r="R126" i="54"/>
  <c r="Q126" i="54"/>
  <c r="P126" i="54"/>
  <c r="Q112" i="54"/>
  <c r="S112" i="54"/>
  <c r="R112" i="54"/>
  <c r="P112" i="54"/>
  <c r="S99" i="54"/>
  <c r="R99" i="54"/>
  <c r="P99" i="54"/>
  <c r="Q99" i="54"/>
  <c r="O68" i="54"/>
  <c r="J68" i="54"/>
  <c r="M68" i="54" s="1"/>
  <c r="D67" i="56" s="1"/>
  <c r="Q54" i="54"/>
  <c r="S54" i="54"/>
  <c r="R54" i="54"/>
  <c r="P54" i="54"/>
  <c r="J29" i="54"/>
  <c r="M29" i="54" s="1"/>
  <c r="D28" i="56" s="1"/>
  <c r="O29" i="54"/>
  <c r="O14" i="54"/>
  <c r="J14" i="54"/>
  <c r="M14" i="54" s="1"/>
  <c r="D13" i="56" s="1"/>
  <c r="H264" i="56" l="1"/>
  <c r="H429" i="56"/>
  <c r="I429" i="56" s="1"/>
  <c r="H291" i="56"/>
  <c r="I291" i="56" s="1"/>
  <c r="R225" i="54"/>
  <c r="S61" i="54"/>
  <c r="R331" i="54"/>
  <c r="R313" i="54"/>
  <c r="Q249" i="54"/>
  <c r="C248" i="56" s="1"/>
  <c r="G248" i="56" s="1"/>
  <c r="Q293" i="54"/>
  <c r="S249" i="54"/>
  <c r="R90" i="54"/>
  <c r="Q331" i="54"/>
  <c r="C330" i="56" s="1"/>
  <c r="G330" i="56" s="1"/>
  <c r="S331" i="54"/>
  <c r="Q396" i="54"/>
  <c r="Q298" i="54"/>
  <c r="C297" i="56" s="1"/>
  <c r="G297" i="56" s="1"/>
  <c r="H297" i="56" s="1"/>
  <c r="I297" i="56" s="1"/>
  <c r="Q45" i="54"/>
  <c r="C44" i="56" s="1"/>
  <c r="G44" i="56" s="1"/>
  <c r="H44" i="56" s="1"/>
  <c r="I44" i="56" s="1"/>
  <c r="S31" i="54"/>
  <c r="Q90" i="54"/>
  <c r="C89" i="56" s="1"/>
  <c r="G89" i="56" s="1"/>
  <c r="H89" i="56" s="1"/>
  <c r="I89" i="56" s="1"/>
  <c r="R343" i="54"/>
  <c r="S90" i="54"/>
  <c r="S396" i="54"/>
  <c r="S193" i="54"/>
  <c r="R12" i="54"/>
  <c r="Q284" i="54"/>
  <c r="C283" i="56" s="1"/>
  <c r="G283" i="56" s="1"/>
  <c r="H283" i="56" s="1"/>
  <c r="I283" i="56" s="1"/>
  <c r="S343" i="54"/>
  <c r="Q50" i="54"/>
  <c r="C49" i="56" s="1"/>
  <c r="G49" i="56" s="1"/>
  <c r="H49" i="56" s="1"/>
  <c r="S293" i="54"/>
  <c r="R61" i="54"/>
  <c r="Q31" i="54"/>
  <c r="C30" i="56" s="1"/>
  <c r="G30" i="56" s="1"/>
  <c r="H30" i="56" s="1"/>
  <c r="I30" i="56" s="1"/>
  <c r="S50" i="54"/>
  <c r="R293" i="54"/>
  <c r="S277" i="54"/>
  <c r="Q225" i="54"/>
  <c r="C224" i="56" s="1"/>
  <c r="G224" i="56" s="1"/>
  <c r="H224" i="56" s="1"/>
  <c r="I224" i="56" s="1"/>
  <c r="Q343" i="54"/>
  <c r="C342" i="56" s="1"/>
  <c r="G342" i="56" s="1"/>
  <c r="H342" i="56" s="1"/>
  <c r="I342" i="56" s="1"/>
  <c r="R31" i="54"/>
  <c r="R50" i="54"/>
  <c r="Q61" i="54"/>
  <c r="C60" i="56" s="1"/>
  <c r="G60" i="56" s="1"/>
  <c r="H60" i="56" s="1"/>
  <c r="I60" i="56" s="1"/>
  <c r="R89" i="54"/>
  <c r="R111" i="54"/>
  <c r="R254" i="54"/>
  <c r="R420" i="54"/>
  <c r="Q187" i="54"/>
  <c r="C186" i="56" s="1"/>
  <c r="G186" i="56" s="1"/>
  <c r="H186" i="56" s="1"/>
  <c r="I186" i="56" s="1"/>
  <c r="R366" i="54"/>
  <c r="Q254" i="54"/>
  <c r="C253" i="56" s="1"/>
  <c r="G253" i="56" s="1"/>
  <c r="H253" i="56" s="1"/>
  <c r="I253" i="56" s="1"/>
  <c r="Q421" i="54"/>
  <c r="C420" i="56" s="1"/>
  <c r="G420" i="56" s="1"/>
  <c r="H420" i="56" s="1"/>
  <c r="I420" i="56" s="1"/>
  <c r="S406" i="54"/>
  <c r="Q130" i="54"/>
  <c r="C129" i="56" s="1"/>
  <c r="G129" i="56" s="1"/>
  <c r="H129" i="56" s="1"/>
  <c r="I129" i="56" s="1"/>
  <c r="S55" i="54"/>
  <c r="R60" i="54"/>
  <c r="S195" i="54"/>
  <c r="Q89" i="54"/>
  <c r="C88" i="56" s="1"/>
  <c r="G88" i="56" s="1"/>
  <c r="H88" i="56" s="1"/>
  <c r="I88" i="56" s="1"/>
  <c r="S130" i="54"/>
  <c r="S157" i="54"/>
  <c r="Q21" i="54"/>
  <c r="C20" i="56" s="1"/>
  <c r="G20" i="56" s="1"/>
  <c r="H20" i="56" s="1"/>
  <c r="I20" i="56" s="1"/>
  <c r="Q241" i="54"/>
  <c r="C240" i="56" s="1"/>
  <c r="G240" i="56" s="1"/>
  <c r="H240" i="56" s="1"/>
  <c r="I240" i="56" s="1"/>
  <c r="R243" i="54"/>
  <c r="Q152" i="54"/>
  <c r="C151" i="56" s="1"/>
  <c r="G151" i="56" s="1"/>
  <c r="H151" i="56" s="1"/>
  <c r="I151" i="56" s="1"/>
  <c r="Q86" i="54"/>
  <c r="C85" i="56" s="1"/>
  <c r="G85" i="56" s="1"/>
  <c r="H85" i="56" s="1"/>
  <c r="I85" i="56" s="1"/>
  <c r="R171" i="54"/>
  <c r="S356" i="54"/>
  <c r="S437" i="54"/>
  <c r="Q319" i="54"/>
  <c r="C318" i="56" s="1"/>
  <c r="G318" i="56" s="1"/>
  <c r="H318" i="56" s="1"/>
  <c r="S187" i="54"/>
  <c r="R16" i="54"/>
  <c r="S191" i="54"/>
  <c r="Q60" i="54"/>
  <c r="C59" i="56" s="1"/>
  <c r="G59" i="56" s="1"/>
  <c r="H59" i="56" s="1"/>
  <c r="I59" i="56" s="1"/>
  <c r="S410" i="54"/>
  <c r="S312" i="54"/>
  <c r="Q195" i="54"/>
  <c r="C194" i="56" s="1"/>
  <c r="G194" i="56" s="1"/>
  <c r="H194" i="56" s="1"/>
  <c r="R278" i="54"/>
  <c r="R437" i="54"/>
  <c r="R319" i="54"/>
  <c r="P298" i="54"/>
  <c r="S132" i="54"/>
  <c r="R191" i="54"/>
  <c r="S306" i="54"/>
  <c r="R410" i="54"/>
  <c r="S86" i="54"/>
  <c r="Q42" i="54"/>
  <c r="C41" i="56" s="1"/>
  <c r="G41" i="56" s="1"/>
  <c r="H41" i="56" s="1"/>
  <c r="I41" i="56" s="1"/>
  <c r="Q161" i="54"/>
  <c r="C160" i="56" s="1"/>
  <c r="G160" i="56" s="1"/>
  <c r="H160" i="56" s="1"/>
  <c r="I160" i="56" s="1"/>
  <c r="R195" i="54"/>
  <c r="S278" i="54"/>
  <c r="Q171" i="54"/>
  <c r="C170" i="56" s="1"/>
  <c r="G170" i="56" s="1"/>
  <c r="H170" i="56" s="1"/>
  <c r="Q111" i="54"/>
  <c r="C110" i="56" s="1"/>
  <c r="G110" i="56" s="1"/>
  <c r="H110" i="56" s="1"/>
  <c r="I110" i="56" s="1"/>
  <c r="Q356" i="54"/>
  <c r="C355" i="56" s="1"/>
  <c r="G355" i="56" s="1"/>
  <c r="H355" i="56" s="1"/>
  <c r="I355" i="56" s="1"/>
  <c r="S319" i="54"/>
  <c r="R187" i="54"/>
  <c r="R241" i="54"/>
  <c r="S298" i="54"/>
  <c r="Q366" i="54"/>
  <c r="C365" i="56" s="1"/>
  <c r="G365" i="56" s="1"/>
  <c r="H365" i="56" s="1"/>
  <c r="I365" i="56" s="1"/>
  <c r="S48" i="54"/>
  <c r="S290" i="54"/>
  <c r="S300" i="54"/>
  <c r="Q340" i="54"/>
  <c r="C339" i="56" s="1"/>
  <c r="G339" i="56" s="1"/>
  <c r="H339" i="56" s="1"/>
  <c r="I339" i="56" s="1"/>
  <c r="Q312" i="54"/>
  <c r="C311" i="56" s="1"/>
  <c r="G311" i="56" s="1"/>
  <c r="H311" i="56" s="1"/>
  <c r="I311" i="56" s="1"/>
  <c r="R42" i="54"/>
  <c r="S161" i="54"/>
  <c r="S89" i="54"/>
  <c r="S171" i="54"/>
  <c r="S111" i="54"/>
  <c r="P356" i="54"/>
  <c r="S366" i="54"/>
  <c r="Q132" i="54"/>
  <c r="C131" i="56" s="1"/>
  <c r="G131" i="56" s="1"/>
  <c r="H131" i="56" s="1"/>
  <c r="Q48" i="54"/>
  <c r="C47" i="56" s="1"/>
  <c r="G47" i="56" s="1"/>
  <c r="H47" i="56" s="1"/>
  <c r="I47" i="56" s="1"/>
  <c r="R290" i="54"/>
  <c r="S16" i="54"/>
  <c r="S420" i="54"/>
  <c r="R421" i="54"/>
  <c r="S215" i="54"/>
  <c r="R198" i="54"/>
  <c r="S9" i="54"/>
  <c r="S258" i="54"/>
  <c r="R167" i="54"/>
  <c r="R152" i="54"/>
  <c r="Q406" i="54"/>
  <c r="C405" i="56" s="1"/>
  <c r="G405" i="56" s="1"/>
  <c r="H405" i="56" s="1"/>
  <c r="I405" i="56" s="1"/>
  <c r="R300" i="54"/>
  <c r="R306" i="54"/>
  <c r="S21" i="54"/>
  <c r="S60" i="54"/>
  <c r="S340" i="54"/>
  <c r="R86" i="54"/>
  <c r="R193" i="54"/>
  <c r="R312" i="54"/>
  <c r="R161" i="54"/>
  <c r="Q278" i="54"/>
  <c r="C277" i="56" s="1"/>
  <c r="G277" i="56" s="1"/>
  <c r="H277" i="56" s="1"/>
  <c r="I277" i="56" s="1"/>
  <c r="R130" i="54"/>
  <c r="R356" i="54"/>
  <c r="Q437" i="54"/>
  <c r="C436" i="56" s="1"/>
  <c r="G436" i="56" s="1"/>
  <c r="H436" i="56" s="1"/>
  <c r="I436" i="56" s="1"/>
  <c r="S241" i="54"/>
  <c r="R298" i="54"/>
  <c r="S254" i="54"/>
  <c r="R132" i="54"/>
  <c r="R48" i="54"/>
  <c r="Q290" i="54"/>
  <c r="C289" i="56" s="1"/>
  <c r="G289" i="56" s="1"/>
  <c r="Q16" i="54"/>
  <c r="C15" i="56" s="1"/>
  <c r="G15" i="56" s="1"/>
  <c r="H15" i="56" s="1"/>
  <c r="Q191" i="54"/>
  <c r="C190" i="56" s="1"/>
  <c r="G190" i="56" s="1"/>
  <c r="H190" i="56" s="1"/>
  <c r="Q420" i="54"/>
  <c r="C419" i="56" s="1"/>
  <c r="G419" i="56" s="1"/>
  <c r="H419" i="56" s="1"/>
  <c r="I419" i="56" s="1"/>
  <c r="S330" i="54"/>
  <c r="S358" i="54"/>
  <c r="Q81" i="54"/>
  <c r="C80" i="56" s="1"/>
  <c r="G80" i="56" s="1"/>
  <c r="H80" i="56" s="1"/>
  <c r="I80" i="56" s="1"/>
  <c r="P406" i="54"/>
  <c r="P410" i="54"/>
  <c r="P278" i="54"/>
  <c r="P130" i="54"/>
  <c r="P171" i="54"/>
  <c r="P433" i="54"/>
  <c r="Q199" i="54"/>
  <c r="C198" i="56" s="1"/>
  <c r="G198" i="56" s="1"/>
  <c r="H198" i="56" s="1"/>
  <c r="I198" i="56" s="1"/>
  <c r="R186" i="54"/>
  <c r="S117" i="54"/>
  <c r="S225" i="54"/>
  <c r="S284" i="54"/>
  <c r="S98" i="54"/>
  <c r="Q291" i="54"/>
  <c r="C290" i="56" s="1"/>
  <c r="G290" i="56" s="1"/>
  <c r="H290" i="56" s="1"/>
  <c r="R337" i="54"/>
  <c r="Q313" i="54"/>
  <c r="C312" i="56" s="1"/>
  <c r="G312" i="56" s="1"/>
  <c r="H312" i="56" s="1"/>
  <c r="R284" i="54"/>
  <c r="P152" i="54"/>
  <c r="P300" i="54"/>
  <c r="P306" i="54"/>
  <c r="P21" i="54"/>
  <c r="P340" i="54"/>
  <c r="P193" i="54"/>
  <c r="P312" i="54"/>
  <c r="P42" i="54"/>
  <c r="P161" i="54"/>
  <c r="P195" i="54"/>
  <c r="P89" i="54"/>
  <c r="P111" i="54"/>
  <c r="P437" i="54"/>
  <c r="P319" i="54"/>
  <c r="P187" i="54"/>
  <c r="P241" i="54"/>
  <c r="P366" i="54"/>
  <c r="P254" i="54"/>
  <c r="P48" i="54"/>
  <c r="P191" i="54"/>
  <c r="R131" i="54"/>
  <c r="S83" i="54"/>
  <c r="Q387" i="54"/>
  <c r="C386" i="56" s="1"/>
  <c r="G386" i="56" s="1"/>
  <c r="H386" i="56" s="1"/>
  <c r="I386" i="56" s="1"/>
  <c r="R385" i="54"/>
  <c r="S121" i="54"/>
  <c r="Q346" i="54"/>
  <c r="C345" i="56" s="1"/>
  <c r="G345" i="56" s="1"/>
  <c r="H345" i="56" s="1"/>
  <c r="S158" i="54"/>
  <c r="Q363" i="54"/>
  <c r="C362" i="56" s="1"/>
  <c r="G362" i="56" s="1"/>
  <c r="H362" i="56" s="1"/>
  <c r="I362" i="56" s="1"/>
  <c r="Q382" i="54"/>
  <c r="C381" i="56" s="1"/>
  <c r="G381" i="56" s="1"/>
  <c r="H381" i="56" s="1"/>
  <c r="I381" i="56" s="1"/>
  <c r="Q186" i="54"/>
  <c r="C185" i="56" s="1"/>
  <c r="G185" i="56" s="1"/>
  <c r="H185" i="56" s="1"/>
  <c r="I185" i="56" s="1"/>
  <c r="S212" i="54"/>
  <c r="S291" i="54"/>
  <c r="Q337" i="54"/>
  <c r="C336" i="56" s="1"/>
  <c r="G336" i="56" s="1"/>
  <c r="H336" i="56" s="1"/>
  <c r="I336" i="56" s="1"/>
  <c r="S412" i="54"/>
  <c r="R426" i="54"/>
  <c r="Q179" i="54"/>
  <c r="C178" i="56" s="1"/>
  <c r="G178" i="56" s="1"/>
  <c r="H178" i="56" s="1"/>
  <c r="I178" i="56" s="1"/>
  <c r="S85" i="54"/>
  <c r="Q47" i="54"/>
  <c r="C46" i="56" s="1"/>
  <c r="G46" i="56" s="1"/>
  <c r="H46" i="56" s="1"/>
  <c r="I46" i="56" s="1"/>
  <c r="Q155" i="54"/>
  <c r="C154" i="56" s="1"/>
  <c r="G154" i="56" s="1"/>
  <c r="H154" i="56" s="1"/>
  <c r="I154" i="56" s="1"/>
  <c r="R45" i="54"/>
  <c r="Q271" i="54"/>
  <c r="C270" i="56" s="1"/>
  <c r="G270" i="56" s="1"/>
  <c r="H270" i="56" s="1"/>
  <c r="I270" i="56" s="1"/>
  <c r="R246" i="54"/>
  <c r="R271" i="54"/>
  <c r="S118" i="54"/>
  <c r="R220" i="54"/>
  <c r="S435" i="54"/>
  <c r="Q114" i="54"/>
  <c r="C113" i="56" s="1"/>
  <c r="G113" i="56" s="1"/>
  <c r="H113" i="56" s="1"/>
  <c r="I113" i="56" s="1"/>
  <c r="S382" i="54"/>
  <c r="R155" i="54"/>
  <c r="S181" i="54"/>
  <c r="P245" i="54"/>
  <c r="Q26" i="54"/>
  <c r="C25" i="56" s="1"/>
  <c r="G25" i="56" s="1"/>
  <c r="H25" i="56" s="1"/>
  <c r="I25" i="56" s="1"/>
  <c r="P390" i="54"/>
  <c r="R288" i="54"/>
  <c r="R84" i="54"/>
  <c r="Q153" i="54"/>
  <c r="C152" i="56" s="1"/>
  <c r="G152" i="56" s="1"/>
  <c r="H152" i="56" s="1"/>
  <c r="I152" i="56" s="1"/>
  <c r="R348" i="54"/>
  <c r="P194" i="54"/>
  <c r="S152" i="54"/>
  <c r="R406" i="54"/>
  <c r="Q300" i="54"/>
  <c r="C299" i="56" s="1"/>
  <c r="G299" i="56" s="1"/>
  <c r="H299" i="56" s="1"/>
  <c r="Q306" i="54"/>
  <c r="C305" i="56" s="1"/>
  <c r="G305" i="56" s="1"/>
  <c r="H305" i="56" s="1"/>
  <c r="R21" i="54"/>
  <c r="P60" i="54"/>
  <c r="R340" i="54"/>
  <c r="Q410" i="54"/>
  <c r="C409" i="56" s="1"/>
  <c r="G409" i="56" s="1"/>
  <c r="H409" i="56" s="1"/>
  <c r="I409" i="56" s="1"/>
  <c r="P86" i="54"/>
  <c r="Q193" i="54"/>
  <c r="C192" i="56" s="1"/>
  <c r="G192" i="56" s="1"/>
  <c r="H192" i="56" s="1"/>
  <c r="I192" i="56" s="1"/>
  <c r="S42" i="54"/>
  <c r="S421" i="54"/>
  <c r="C292" i="56"/>
  <c r="G292" i="56" s="1"/>
  <c r="H292" i="56" s="1"/>
  <c r="R384" i="54"/>
  <c r="R215" i="54"/>
  <c r="S243" i="54"/>
  <c r="R153" i="54"/>
  <c r="Q245" i="54"/>
  <c r="C244" i="56" s="1"/>
  <c r="G244" i="56" s="1"/>
  <c r="H244" i="56" s="1"/>
  <c r="S26" i="54"/>
  <c r="S81" i="54"/>
  <c r="P250" i="54"/>
  <c r="R390" i="54"/>
  <c r="P129" i="54"/>
  <c r="P288" i="54"/>
  <c r="P258" i="54"/>
  <c r="P330" i="54"/>
  <c r="R157" i="54"/>
  <c r="Q194" i="54"/>
  <c r="C193" i="56" s="1"/>
  <c r="G193" i="56" s="1"/>
  <c r="H193" i="56" s="1"/>
  <c r="S153" i="54"/>
  <c r="S250" i="54"/>
  <c r="P348" i="54"/>
  <c r="S129" i="54"/>
  <c r="S236" i="54"/>
  <c r="P9" i="54"/>
  <c r="Q258" i="54"/>
  <c r="C257" i="56" s="1"/>
  <c r="G257" i="56" s="1"/>
  <c r="H257" i="56" s="1"/>
  <c r="I257" i="56" s="1"/>
  <c r="P157" i="54"/>
  <c r="S194" i="54"/>
  <c r="Q167" i="54"/>
  <c r="C166" i="56" s="1"/>
  <c r="G166" i="56" s="1"/>
  <c r="H166" i="56" s="1"/>
  <c r="Q384" i="54"/>
  <c r="C383" i="56" s="1"/>
  <c r="G383" i="56" s="1"/>
  <c r="H383" i="56" s="1"/>
  <c r="I383" i="56" s="1"/>
  <c r="S84" i="54"/>
  <c r="R358" i="54"/>
  <c r="P181" i="54"/>
  <c r="R433" i="54"/>
  <c r="Q392" i="54"/>
  <c r="C391" i="56" s="1"/>
  <c r="G391" i="56" s="1"/>
  <c r="H391" i="56" s="1"/>
  <c r="I391" i="56" s="1"/>
  <c r="P236" i="54"/>
  <c r="R55" i="54"/>
  <c r="P167" i="54"/>
  <c r="P384" i="54"/>
  <c r="P84" i="54"/>
  <c r="Q215" i="54"/>
  <c r="C214" i="56" s="1"/>
  <c r="G214" i="56" s="1"/>
  <c r="H214" i="56" s="1"/>
  <c r="I214" i="56" s="1"/>
  <c r="Q243" i="54"/>
  <c r="C242" i="56" s="1"/>
  <c r="G242" i="56" s="1"/>
  <c r="H242" i="56" s="1"/>
  <c r="I242" i="56" s="1"/>
  <c r="P358" i="54"/>
  <c r="Q181" i="54"/>
  <c r="C180" i="56" s="1"/>
  <c r="G180" i="56" s="1"/>
  <c r="H180" i="56" s="1"/>
  <c r="I180" i="56" s="1"/>
  <c r="S433" i="54"/>
  <c r="S245" i="54"/>
  <c r="R26" i="54"/>
  <c r="R81" i="54"/>
  <c r="P392" i="54"/>
  <c r="S390" i="54"/>
  <c r="Q288" i="54"/>
  <c r="C287" i="56" s="1"/>
  <c r="G287" i="56" s="1"/>
  <c r="H287" i="56" s="1"/>
  <c r="I287" i="56" s="1"/>
  <c r="Q330" i="54"/>
  <c r="C329" i="56" s="1"/>
  <c r="G329" i="56" s="1"/>
  <c r="H329" i="56" s="1"/>
  <c r="I329" i="56" s="1"/>
  <c r="P55" i="54"/>
  <c r="Q84" i="54"/>
  <c r="C83" i="56" s="1"/>
  <c r="G83" i="56" s="1"/>
  <c r="H83" i="56" s="1"/>
  <c r="I83" i="56" s="1"/>
  <c r="P215" i="54"/>
  <c r="P243" i="54"/>
  <c r="Q358" i="54"/>
  <c r="C357" i="56" s="1"/>
  <c r="G357" i="56" s="1"/>
  <c r="H357" i="56" s="1"/>
  <c r="I357" i="56" s="1"/>
  <c r="R181" i="54"/>
  <c r="Q433" i="54"/>
  <c r="C432" i="56" s="1"/>
  <c r="G432" i="56" s="1"/>
  <c r="H432" i="56" s="1"/>
  <c r="P153" i="54"/>
  <c r="R245" i="54"/>
  <c r="P26" i="54"/>
  <c r="P81" i="54"/>
  <c r="S392" i="54"/>
  <c r="R250" i="54"/>
  <c r="Q348" i="54"/>
  <c r="C347" i="56" s="1"/>
  <c r="G347" i="56" s="1"/>
  <c r="H347" i="56" s="1"/>
  <c r="I347" i="56" s="1"/>
  <c r="R129" i="54"/>
  <c r="Q236" i="54"/>
  <c r="C235" i="56" s="1"/>
  <c r="G235" i="56" s="1"/>
  <c r="H235" i="56" s="1"/>
  <c r="I235" i="56" s="1"/>
  <c r="S288" i="54"/>
  <c r="Q9" i="54"/>
  <c r="C8" i="56" s="1"/>
  <c r="G8" i="56" s="1"/>
  <c r="H8" i="56" s="1"/>
  <c r="I8" i="56" s="1"/>
  <c r="R258" i="54"/>
  <c r="R330" i="54"/>
  <c r="Q157" i="54"/>
  <c r="C156" i="56" s="1"/>
  <c r="G156" i="56" s="1"/>
  <c r="H156" i="56" s="1"/>
  <c r="R194" i="54"/>
  <c r="Q55" i="54"/>
  <c r="C54" i="56" s="1"/>
  <c r="G54" i="56" s="1"/>
  <c r="H54" i="56" s="1"/>
  <c r="S167" i="54"/>
  <c r="S384" i="54"/>
  <c r="S326" i="54"/>
  <c r="R65" i="54"/>
  <c r="Q182" i="54"/>
  <c r="C181" i="56" s="1"/>
  <c r="G181" i="56" s="1"/>
  <c r="H181" i="56" s="1"/>
  <c r="S346" i="54"/>
  <c r="S322" i="54"/>
  <c r="P85" i="54"/>
  <c r="P435" i="54"/>
  <c r="P249" i="54"/>
  <c r="P421" i="54"/>
  <c r="P132" i="54"/>
  <c r="P290" i="54"/>
  <c r="P16" i="54"/>
  <c r="P420" i="54"/>
  <c r="R118" i="54"/>
  <c r="R182" i="54"/>
  <c r="Q85" i="54"/>
  <c r="C84" i="56" s="1"/>
  <c r="G84" i="56" s="1"/>
  <c r="H84" i="56" s="1"/>
  <c r="I84" i="56" s="1"/>
  <c r="S199" i="54"/>
  <c r="S127" i="54"/>
  <c r="Q121" i="54"/>
  <c r="C120" i="56" s="1"/>
  <c r="G120" i="56" s="1"/>
  <c r="H120" i="56" s="1"/>
  <c r="I120" i="56" s="1"/>
  <c r="R346" i="54"/>
  <c r="Q158" i="54"/>
  <c r="C157" i="56" s="1"/>
  <c r="G157" i="56" s="1"/>
  <c r="H157" i="56" s="1"/>
  <c r="I157" i="56" s="1"/>
  <c r="R363" i="54"/>
  <c r="R114" i="54"/>
  <c r="R277" i="54"/>
  <c r="R98" i="54"/>
  <c r="S186" i="54"/>
  <c r="R212" i="54"/>
  <c r="R291" i="54"/>
  <c r="R117" i="54"/>
  <c r="S12" i="54"/>
  <c r="Q412" i="54"/>
  <c r="C411" i="56" s="1"/>
  <c r="G411" i="56" s="1"/>
  <c r="H411" i="56" s="1"/>
  <c r="I411" i="56" s="1"/>
  <c r="Q322" i="54"/>
  <c r="C321" i="56" s="1"/>
  <c r="G321" i="56" s="1"/>
  <c r="H321" i="56" s="1"/>
  <c r="S235" i="54"/>
  <c r="Q372" i="54"/>
  <c r="C371" i="56" s="1"/>
  <c r="G371" i="56" s="1"/>
  <c r="H371" i="56" s="1"/>
  <c r="I371" i="56" s="1"/>
  <c r="S227" i="54"/>
  <c r="R302" i="54"/>
  <c r="P179" i="54"/>
  <c r="S387" i="54"/>
  <c r="S220" i="54"/>
  <c r="R121" i="54"/>
  <c r="R47" i="54"/>
  <c r="R158" i="54"/>
  <c r="Q435" i="54"/>
  <c r="C434" i="56" s="1"/>
  <c r="G434" i="56" s="1"/>
  <c r="H434" i="56" s="1"/>
  <c r="I434" i="56" s="1"/>
  <c r="Q277" i="54"/>
  <c r="C276" i="56" s="1"/>
  <c r="G276" i="56" s="1"/>
  <c r="H276" i="56" s="1"/>
  <c r="I276" i="56" s="1"/>
  <c r="R382" i="54"/>
  <c r="Q98" i="54"/>
  <c r="C97" i="56" s="1"/>
  <c r="G97" i="56" s="1"/>
  <c r="H97" i="56" s="1"/>
  <c r="I97" i="56" s="1"/>
  <c r="Q212" i="54"/>
  <c r="C211" i="56" s="1"/>
  <c r="G211" i="56" s="1"/>
  <c r="H211" i="56" s="1"/>
  <c r="I211" i="56" s="1"/>
  <c r="Q117" i="54"/>
  <c r="C116" i="56" s="1"/>
  <c r="G116" i="56" s="1"/>
  <c r="H116" i="56" s="1"/>
  <c r="S155" i="54"/>
  <c r="Q12" i="54"/>
  <c r="C11" i="56" s="1"/>
  <c r="G11" i="56" s="1"/>
  <c r="H11" i="56" s="1"/>
  <c r="I11" i="56" s="1"/>
  <c r="S337" i="54"/>
  <c r="R412" i="54"/>
  <c r="S313" i="54"/>
  <c r="Q426" i="54"/>
  <c r="C425" i="56" s="1"/>
  <c r="G425" i="56" s="1"/>
  <c r="H425" i="56" s="1"/>
  <c r="I425" i="56" s="1"/>
  <c r="R322" i="54"/>
  <c r="Q235" i="54"/>
  <c r="C234" i="56" s="1"/>
  <c r="G234" i="56" s="1"/>
  <c r="H234" i="56" s="1"/>
  <c r="I234" i="56" s="1"/>
  <c r="Q131" i="54"/>
  <c r="C130" i="56" s="1"/>
  <c r="G130" i="56" s="1"/>
  <c r="H130" i="56" s="1"/>
  <c r="I130" i="56" s="1"/>
  <c r="R367" i="54"/>
  <c r="S124" i="54"/>
  <c r="S302" i="54"/>
  <c r="R127" i="54"/>
  <c r="S385" i="54"/>
  <c r="S426" i="54"/>
  <c r="Q83" i="54"/>
  <c r="C82" i="56" s="1"/>
  <c r="G82" i="56" s="1"/>
  <c r="H82" i="56" s="1"/>
  <c r="I82" i="56" s="1"/>
  <c r="R227" i="54"/>
  <c r="S262" i="54"/>
  <c r="Q367" i="54"/>
  <c r="C366" i="56" s="1"/>
  <c r="G366" i="56" s="1"/>
  <c r="H366" i="56" s="1"/>
  <c r="I366" i="56" s="1"/>
  <c r="R179" i="54"/>
  <c r="Q246" i="54"/>
  <c r="C245" i="56" s="1"/>
  <c r="G245" i="56" s="1"/>
  <c r="H245" i="56" s="1"/>
  <c r="I245" i="56" s="1"/>
  <c r="P387" i="54"/>
  <c r="S65" i="54"/>
  <c r="R124" i="54"/>
  <c r="Q302" i="54"/>
  <c r="C301" i="56" s="1"/>
  <c r="G301" i="56" s="1"/>
  <c r="H301" i="56" s="1"/>
  <c r="I301" i="56" s="1"/>
  <c r="Q380" i="54"/>
  <c r="C379" i="56" s="1"/>
  <c r="G379" i="56" s="1"/>
  <c r="H379" i="56" s="1"/>
  <c r="S45" i="54"/>
  <c r="P271" i="54"/>
  <c r="Q434" i="54"/>
  <c r="C433" i="56" s="1"/>
  <c r="G433" i="56" s="1"/>
  <c r="H433" i="56" s="1"/>
  <c r="I433" i="56" s="1"/>
  <c r="P396" i="54"/>
  <c r="R392" i="54"/>
  <c r="Q250" i="54"/>
  <c r="C249" i="56" s="1"/>
  <c r="G249" i="56" s="1"/>
  <c r="H249" i="56" s="1"/>
  <c r="I249" i="56" s="1"/>
  <c r="S348" i="54"/>
  <c r="Q390" i="54"/>
  <c r="C389" i="56" s="1"/>
  <c r="G389" i="56" s="1"/>
  <c r="H389" i="56" s="1"/>
  <c r="I389" i="56" s="1"/>
  <c r="Q129" i="54"/>
  <c r="C128" i="56" s="1"/>
  <c r="G128" i="56" s="1"/>
  <c r="H128" i="56" s="1"/>
  <c r="I128" i="56" s="1"/>
  <c r="R236" i="54"/>
  <c r="R9" i="54"/>
  <c r="P198" i="54"/>
  <c r="P326" i="54"/>
  <c r="P372" i="54"/>
  <c r="P83" i="54"/>
  <c r="P262" i="54"/>
  <c r="P380" i="54"/>
  <c r="P434" i="54"/>
  <c r="P246" i="54"/>
  <c r="P118" i="54"/>
  <c r="P182" i="54"/>
  <c r="P220" i="54"/>
  <c r="P199" i="54"/>
  <c r="P127" i="54"/>
  <c r="P385" i="54"/>
  <c r="P299" i="54"/>
  <c r="P47" i="54"/>
  <c r="P363" i="54"/>
  <c r="P114" i="54"/>
  <c r="P382" i="54"/>
  <c r="P98" i="54"/>
  <c r="P186" i="54"/>
  <c r="P212" i="54"/>
  <c r="P291" i="54"/>
  <c r="P117" i="54"/>
  <c r="P155" i="54"/>
  <c r="P12" i="54"/>
  <c r="P337" i="54"/>
  <c r="P412" i="54"/>
  <c r="P313" i="54"/>
  <c r="P426" i="54"/>
  <c r="P322" i="54"/>
  <c r="P225" i="54"/>
  <c r="P284" i="54"/>
  <c r="P343" i="54"/>
  <c r="P31" i="54"/>
  <c r="P50" i="54"/>
  <c r="P293" i="54"/>
  <c r="P61" i="54"/>
  <c r="P331" i="54"/>
  <c r="P90" i="54"/>
  <c r="S299" i="54"/>
  <c r="S434" i="54"/>
  <c r="S198" i="54"/>
  <c r="P235" i="54"/>
  <c r="R326" i="54"/>
  <c r="P131" i="54"/>
  <c r="R372" i="54"/>
  <c r="Q227" i="54"/>
  <c r="C226" i="56" s="1"/>
  <c r="G226" i="56" s="1"/>
  <c r="H226" i="56" s="1"/>
  <c r="I226" i="56" s="1"/>
  <c r="Q262" i="54"/>
  <c r="C261" i="56" s="1"/>
  <c r="G261" i="56" s="1"/>
  <c r="H261" i="56" s="1"/>
  <c r="Q65" i="54"/>
  <c r="C64" i="56" s="1"/>
  <c r="G64" i="56" s="1"/>
  <c r="H64" i="56" s="1"/>
  <c r="I64" i="56" s="1"/>
  <c r="S367" i="54"/>
  <c r="Q124" i="54"/>
  <c r="C123" i="56" s="1"/>
  <c r="G123" i="56" s="1"/>
  <c r="H123" i="56" s="1"/>
  <c r="I123" i="56" s="1"/>
  <c r="R380" i="54"/>
  <c r="S179" i="54"/>
  <c r="S246" i="54"/>
  <c r="R387" i="54"/>
  <c r="P45" i="54"/>
  <c r="S271" i="54"/>
  <c r="Q118" i="54"/>
  <c r="C117" i="56" s="1"/>
  <c r="G117" i="56" s="1"/>
  <c r="H117" i="56" s="1"/>
  <c r="I117" i="56" s="1"/>
  <c r="S182" i="54"/>
  <c r="Q220" i="54"/>
  <c r="C219" i="56" s="1"/>
  <c r="G219" i="56" s="1"/>
  <c r="H219" i="56" s="1"/>
  <c r="I219" i="56" s="1"/>
  <c r="R85" i="54"/>
  <c r="R199" i="54"/>
  <c r="Q127" i="54"/>
  <c r="C126" i="56" s="1"/>
  <c r="G126" i="56" s="1"/>
  <c r="H126" i="56" s="1"/>
  <c r="I126" i="56" s="1"/>
  <c r="Q385" i="54"/>
  <c r="C384" i="56" s="1"/>
  <c r="G384" i="56" s="1"/>
  <c r="H384" i="56" s="1"/>
  <c r="I384" i="56" s="1"/>
  <c r="P121" i="54"/>
  <c r="P346" i="54"/>
  <c r="S47" i="54"/>
  <c r="P158" i="54"/>
  <c r="S363" i="54"/>
  <c r="R435" i="54"/>
  <c r="S114" i="54"/>
  <c r="P277" i="54"/>
  <c r="R299" i="54"/>
  <c r="Q299" i="54"/>
  <c r="C298" i="56" s="1"/>
  <c r="G298" i="56" s="1"/>
  <c r="H298" i="56" s="1"/>
  <c r="I298" i="56" s="1"/>
  <c r="Q198" i="54"/>
  <c r="C197" i="56" s="1"/>
  <c r="G197" i="56" s="1"/>
  <c r="H197" i="56" s="1"/>
  <c r="I197" i="56" s="1"/>
  <c r="R235" i="54"/>
  <c r="Q326" i="54"/>
  <c r="C325" i="56" s="1"/>
  <c r="G325" i="56" s="1"/>
  <c r="H325" i="56" s="1"/>
  <c r="I325" i="56" s="1"/>
  <c r="S131" i="54"/>
  <c r="S372" i="54"/>
  <c r="R83" i="54"/>
  <c r="P227" i="54"/>
  <c r="R262" i="54"/>
  <c r="P65" i="54"/>
  <c r="P367" i="54"/>
  <c r="P124" i="54"/>
  <c r="P302" i="54"/>
  <c r="S380" i="54"/>
  <c r="R434" i="54"/>
  <c r="C51" i="56"/>
  <c r="G51" i="56" s="1"/>
  <c r="C400" i="56"/>
  <c r="G400" i="56" s="1"/>
  <c r="C390" i="56"/>
  <c r="G390" i="56" s="1"/>
  <c r="C404" i="56"/>
  <c r="G404" i="56" s="1"/>
  <c r="C267" i="56"/>
  <c r="G267" i="56" s="1"/>
  <c r="C21" i="56"/>
  <c r="G21" i="56" s="1"/>
  <c r="C92" i="56"/>
  <c r="G92" i="56" s="1"/>
  <c r="C221" i="56"/>
  <c r="G221" i="56" s="1"/>
  <c r="C320" i="56"/>
  <c r="G320" i="56" s="1"/>
  <c r="C114" i="56"/>
  <c r="G114" i="56" s="1"/>
  <c r="C153" i="56"/>
  <c r="G153" i="56" s="1"/>
  <c r="C77" i="56"/>
  <c r="G77" i="56" s="1"/>
  <c r="C29" i="56"/>
  <c r="G29" i="56" s="1"/>
  <c r="C22" i="56"/>
  <c r="G22" i="56" s="1"/>
  <c r="C121" i="56"/>
  <c r="G121" i="56" s="1"/>
  <c r="C175" i="56"/>
  <c r="G175" i="56" s="1"/>
  <c r="C427" i="56"/>
  <c r="G427" i="56" s="1"/>
  <c r="C438" i="56"/>
  <c r="G438" i="56" s="1"/>
  <c r="C273" i="56"/>
  <c r="G273" i="56" s="1"/>
  <c r="C14" i="56"/>
  <c r="G14" i="56" s="1"/>
  <c r="C300" i="56"/>
  <c r="G300" i="56" s="1"/>
  <c r="C346" i="56"/>
  <c r="G346" i="56" s="1"/>
  <c r="C331" i="56"/>
  <c r="G331" i="56" s="1"/>
  <c r="C375" i="56"/>
  <c r="G375" i="56" s="1"/>
  <c r="C251" i="56"/>
  <c r="G251" i="56" s="1"/>
  <c r="C258" i="56"/>
  <c r="G258" i="56" s="1"/>
  <c r="P128" i="54"/>
  <c r="C53" i="56"/>
  <c r="G53" i="56" s="1"/>
  <c r="C125" i="56"/>
  <c r="G125" i="56" s="1"/>
  <c r="C260" i="56"/>
  <c r="G260" i="56" s="1"/>
  <c r="C17" i="56"/>
  <c r="G17" i="56" s="1"/>
  <c r="C412" i="56"/>
  <c r="G412" i="56" s="1"/>
  <c r="C6" i="56"/>
  <c r="G6" i="56" s="1"/>
  <c r="C124" i="56"/>
  <c r="G124" i="56" s="1"/>
  <c r="C111" i="56"/>
  <c r="G111" i="56" s="1"/>
  <c r="C369" i="56"/>
  <c r="G369" i="56" s="1"/>
  <c r="C33" i="56"/>
  <c r="G33" i="56" s="1"/>
  <c r="P223" i="54"/>
  <c r="P247" i="54"/>
  <c r="P10" i="54"/>
  <c r="P240" i="54"/>
  <c r="P303" i="54"/>
  <c r="P173" i="54"/>
  <c r="P202" i="54"/>
  <c r="P424" i="54"/>
  <c r="P72" i="54"/>
  <c r="P103" i="54"/>
  <c r="P359" i="54"/>
  <c r="P219" i="54"/>
  <c r="P116" i="54"/>
  <c r="P315" i="54"/>
  <c r="P397" i="54"/>
  <c r="C340" i="56"/>
  <c r="G340" i="56" s="1"/>
  <c r="C39" i="56"/>
  <c r="G39" i="56" s="1"/>
  <c r="C98" i="56"/>
  <c r="G98" i="56" s="1"/>
  <c r="C37" i="56"/>
  <c r="G37" i="56" s="1"/>
  <c r="C408" i="56"/>
  <c r="G408" i="56" s="1"/>
  <c r="C66" i="56"/>
  <c r="G66" i="56" s="1"/>
  <c r="C10" i="56"/>
  <c r="G10" i="56" s="1"/>
  <c r="C38" i="56"/>
  <c r="G38" i="56" s="1"/>
  <c r="C259" i="56"/>
  <c r="G259" i="56" s="1"/>
  <c r="P334" i="54"/>
  <c r="P378" i="54"/>
  <c r="G18" i="56"/>
  <c r="P328" i="54"/>
  <c r="P138" i="54"/>
  <c r="P230" i="54"/>
  <c r="P286" i="54"/>
  <c r="P379" i="54"/>
  <c r="C142" i="56"/>
  <c r="G142" i="56" s="1"/>
  <c r="P41" i="54"/>
  <c r="C354" i="56"/>
  <c r="G354" i="56" s="1"/>
  <c r="P239" i="54"/>
  <c r="C141" i="56"/>
  <c r="G141" i="56" s="1"/>
  <c r="C223" i="56"/>
  <c r="G223" i="56" s="1"/>
  <c r="C282" i="56"/>
  <c r="G282" i="56" s="1"/>
  <c r="C398" i="56"/>
  <c r="G398" i="56" s="1"/>
  <c r="C431" i="56"/>
  <c r="G431" i="56" s="1"/>
  <c r="C205" i="56"/>
  <c r="G205" i="56" s="1"/>
  <c r="P279" i="54"/>
  <c r="P159" i="54"/>
  <c r="C395" i="56"/>
  <c r="G395" i="56" s="1"/>
  <c r="C232" i="56"/>
  <c r="G232" i="56" s="1"/>
  <c r="C275" i="56"/>
  <c r="G275" i="56" s="1"/>
  <c r="C319" i="56"/>
  <c r="G319" i="56" s="1"/>
  <c r="C352" i="56"/>
  <c r="G352" i="56" s="1"/>
  <c r="C435" i="56"/>
  <c r="G435" i="56" s="1"/>
  <c r="C100" i="56"/>
  <c r="G100" i="56" s="1"/>
  <c r="C23" i="56"/>
  <c r="G23" i="56" s="1"/>
  <c r="P196" i="54"/>
  <c r="C212" i="56"/>
  <c r="G212" i="56" s="1"/>
  <c r="C56" i="56"/>
  <c r="G56" i="56" s="1"/>
  <c r="C348" i="56"/>
  <c r="G348" i="56" s="1"/>
  <c r="P398" i="54"/>
  <c r="C406" i="56"/>
  <c r="G406" i="56" s="1"/>
  <c r="P208" i="54"/>
  <c r="P244" i="54"/>
  <c r="C304" i="56"/>
  <c r="G304" i="56" s="1"/>
  <c r="P354" i="54"/>
  <c r="P393" i="54"/>
  <c r="C70" i="56"/>
  <c r="G70" i="56" s="1"/>
  <c r="P203" i="54"/>
  <c r="C68" i="56"/>
  <c r="G68" i="56" s="1"/>
  <c r="C99" i="56"/>
  <c r="G99" i="56" s="1"/>
  <c r="C388" i="56"/>
  <c r="G388" i="56" s="1"/>
  <c r="C91" i="56"/>
  <c r="G91" i="56" s="1"/>
  <c r="C132" i="56"/>
  <c r="G132" i="56" s="1"/>
  <c r="C57" i="56"/>
  <c r="G57" i="56" s="1"/>
  <c r="C140" i="56"/>
  <c r="G140" i="56" s="1"/>
  <c r="C228" i="56"/>
  <c r="G228" i="56" s="1"/>
  <c r="C407" i="56"/>
  <c r="G407" i="56" s="1"/>
  <c r="P165" i="54"/>
  <c r="P8" i="54"/>
  <c r="P324" i="54"/>
  <c r="P53" i="54"/>
  <c r="P200" i="54"/>
  <c r="P255" i="54"/>
  <c r="P287" i="54"/>
  <c r="P137" i="54"/>
  <c r="P417" i="54"/>
  <c r="P386" i="54"/>
  <c r="P170" i="54"/>
  <c r="P228" i="54"/>
  <c r="P422" i="54"/>
  <c r="P178" i="54"/>
  <c r="P27" i="54"/>
  <c r="P423" i="54"/>
  <c r="P17" i="54"/>
  <c r="P185" i="54"/>
  <c r="P329" i="54"/>
  <c r="P364" i="54"/>
  <c r="P403" i="54"/>
  <c r="P62" i="54"/>
  <c r="P361" i="54"/>
  <c r="P338" i="54"/>
  <c r="P296" i="54"/>
  <c r="P345" i="54"/>
  <c r="P192" i="54"/>
  <c r="P96" i="54"/>
  <c r="P123" i="54"/>
  <c r="P147" i="54"/>
  <c r="P97" i="54"/>
  <c r="P33" i="54"/>
  <c r="P218" i="54"/>
  <c r="P374" i="54"/>
  <c r="P113" i="54"/>
  <c r="P395" i="54"/>
  <c r="P419" i="54"/>
  <c r="P352" i="54"/>
  <c r="P425" i="54"/>
  <c r="P44" i="54"/>
  <c r="P237" i="54"/>
  <c r="P289" i="54"/>
  <c r="P377" i="54"/>
  <c r="P95" i="54"/>
  <c r="P325" i="54"/>
  <c r="P63" i="54"/>
  <c r="P105" i="54"/>
  <c r="P231" i="54"/>
  <c r="P139" i="54"/>
  <c r="P336" i="54"/>
  <c r="P350" i="54"/>
  <c r="P94" i="54"/>
  <c r="P351" i="54"/>
  <c r="P211" i="54"/>
  <c r="G262" i="56"/>
  <c r="P275" i="54"/>
  <c r="P400" i="54"/>
  <c r="P145" i="54"/>
  <c r="P251" i="54"/>
  <c r="P104" i="54"/>
  <c r="P82" i="54"/>
  <c r="P135" i="54"/>
  <c r="P373" i="54"/>
  <c r="G63" i="56"/>
  <c r="P80" i="54"/>
  <c r="P109" i="54"/>
  <c r="P162" i="54"/>
  <c r="P257" i="54"/>
  <c r="P59" i="54"/>
  <c r="P318" i="54"/>
  <c r="P79" i="54"/>
  <c r="P226" i="54"/>
  <c r="P134" i="54"/>
  <c r="P264" i="54"/>
  <c r="P308" i="54"/>
  <c r="P411" i="54"/>
  <c r="P168" i="54"/>
  <c r="P342" i="54"/>
  <c r="P46" i="54"/>
  <c r="P381" i="54"/>
  <c r="P14" i="54"/>
  <c r="P166" i="54"/>
  <c r="P438" i="54"/>
  <c r="P197" i="54"/>
  <c r="P77" i="54"/>
  <c r="P375" i="54"/>
  <c r="P150" i="54"/>
  <c r="P177" i="54"/>
  <c r="P269" i="54"/>
  <c r="P294" i="54"/>
  <c r="P383" i="54"/>
  <c r="P418" i="54"/>
  <c r="R29" i="54"/>
  <c r="S29" i="54"/>
  <c r="Q29" i="54"/>
  <c r="S68" i="54"/>
  <c r="R68" i="54"/>
  <c r="Q68" i="54"/>
  <c r="R253" i="54"/>
  <c r="S253" i="54"/>
  <c r="Q253" i="54"/>
  <c r="R256" i="54"/>
  <c r="S256" i="54"/>
  <c r="Q256" i="54"/>
  <c r="R429" i="54"/>
  <c r="S429" i="54"/>
  <c r="Q429" i="54"/>
  <c r="R169" i="54"/>
  <c r="S169" i="54"/>
  <c r="Q169" i="54"/>
  <c r="R110" i="54"/>
  <c r="S110" i="54"/>
  <c r="Q110" i="54"/>
  <c r="G343" i="56"/>
  <c r="S404" i="54"/>
  <c r="R404" i="54"/>
  <c r="Q404" i="54"/>
  <c r="S87" i="54"/>
  <c r="R87" i="54"/>
  <c r="Q87" i="54"/>
  <c r="R140" i="54"/>
  <c r="S140" i="54"/>
  <c r="Q140" i="54"/>
  <c r="R201" i="54"/>
  <c r="S201" i="54"/>
  <c r="Q201" i="54"/>
  <c r="R280" i="54"/>
  <c r="S280" i="54"/>
  <c r="Q280" i="54"/>
  <c r="S304" i="54"/>
  <c r="R304" i="54"/>
  <c r="Q304" i="54"/>
  <c r="R6" i="54"/>
  <c r="S6" i="54"/>
  <c r="Q6" i="54"/>
  <c r="S36" i="54"/>
  <c r="R36" i="54"/>
  <c r="Q36" i="54"/>
  <c r="S76" i="54"/>
  <c r="R76" i="54"/>
  <c r="Q76" i="54"/>
  <c r="S183" i="54"/>
  <c r="R183" i="54"/>
  <c r="Q183" i="54"/>
  <c r="S307" i="54"/>
  <c r="R307" i="54"/>
  <c r="Q307" i="54"/>
  <c r="R402" i="54"/>
  <c r="S402" i="54"/>
  <c r="Q402" i="54"/>
  <c r="R234" i="54"/>
  <c r="S234" i="54"/>
  <c r="Q234" i="54"/>
  <c r="O442" i="54"/>
  <c r="S32" i="54"/>
  <c r="R32" i="54"/>
  <c r="Q32" i="54"/>
  <c r="R180" i="54"/>
  <c r="S180" i="54"/>
  <c r="Q180" i="54"/>
  <c r="Q360" i="54"/>
  <c r="R360" i="54"/>
  <c r="S360" i="54"/>
  <c r="R281" i="54"/>
  <c r="S281" i="54"/>
  <c r="Q281" i="54"/>
  <c r="R102" i="54"/>
  <c r="S102" i="54"/>
  <c r="Q102" i="54"/>
  <c r="Q357" i="54"/>
  <c r="R357" i="54"/>
  <c r="S357" i="54"/>
  <c r="Q362" i="54"/>
  <c r="R362" i="54"/>
  <c r="S362" i="54"/>
  <c r="S310" i="54"/>
  <c r="R310" i="54"/>
  <c r="Q310" i="54"/>
  <c r="R136" i="54"/>
  <c r="S136" i="54"/>
  <c r="Q136" i="54"/>
  <c r="S266" i="54"/>
  <c r="R266" i="54"/>
  <c r="Q266" i="54"/>
  <c r="R323" i="54"/>
  <c r="S323" i="54"/>
  <c r="Q323" i="54"/>
  <c r="G426" i="56"/>
  <c r="R120" i="54"/>
  <c r="S120" i="54"/>
  <c r="Q120" i="54"/>
  <c r="R175" i="54"/>
  <c r="S175" i="54"/>
  <c r="Q175" i="54"/>
  <c r="R217" i="54"/>
  <c r="S217" i="54"/>
  <c r="Q217" i="54"/>
  <c r="R365" i="54"/>
  <c r="S365" i="54"/>
  <c r="Q365" i="54"/>
  <c r="R35" i="54"/>
  <c r="S35" i="54"/>
  <c r="Q35" i="54"/>
  <c r="G213" i="56"/>
  <c r="R282" i="54"/>
  <c r="S282" i="54"/>
  <c r="Q282" i="54"/>
  <c r="S285" i="54"/>
  <c r="R285" i="54"/>
  <c r="Q285" i="54"/>
  <c r="Q369" i="54"/>
  <c r="R369" i="54"/>
  <c r="S369" i="54"/>
  <c r="R297" i="54"/>
  <c r="S297" i="54"/>
  <c r="Q297" i="54"/>
  <c r="R156" i="54"/>
  <c r="S156" i="54"/>
  <c r="Q156" i="54"/>
  <c r="S335" i="54"/>
  <c r="R335" i="54"/>
  <c r="Q335" i="54"/>
  <c r="R163" i="54"/>
  <c r="S163" i="54"/>
  <c r="Q163" i="54"/>
  <c r="R207" i="54"/>
  <c r="S207" i="54"/>
  <c r="Q207" i="54"/>
  <c r="S267" i="54"/>
  <c r="R267" i="54"/>
  <c r="Q267" i="54"/>
  <c r="S66" i="54"/>
  <c r="R66" i="54"/>
  <c r="Q66" i="54"/>
  <c r="R43" i="54"/>
  <c r="S43" i="54"/>
  <c r="Q43" i="54"/>
  <c r="S88" i="54"/>
  <c r="R88" i="54"/>
  <c r="Q88" i="54"/>
  <c r="S188" i="54"/>
  <c r="R188" i="54"/>
  <c r="Q188" i="54"/>
  <c r="Q416" i="54"/>
  <c r="S416" i="54"/>
  <c r="R416" i="54"/>
  <c r="S13" i="54"/>
  <c r="R13" i="54"/>
  <c r="Q13" i="54"/>
  <c r="P29" i="54"/>
  <c r="R166" i="54"/>
  <c r="S166" i="54"/>
  <c r="Q166" i="54"/>
  <c r="P253" i="54"/>
  <c r="P429" i="54"/>
  <c r="P70" i="54"/>
  <c r="P156" i="54"/>
  <c r="S202" i="54"/>
  <c r="R202" i="54"/>
  <c r="Q202" i="54"/>
  <c r="C201" i="56" s="1"/>
  <c r="G201" i="56" s="1"/>
  <c r="P256" i="54"/>
  <c r="R324" i="54"/>
  <c r="S324" i="54"/>
  <c r="Q324" i="54"/>
  <c r="C323" i="56" s="1"/>
  <c r="G323" i="56" s="1"/>
  <c r="R10" i="54"/>
  <c r="S10" i="54"/>
  <c r="Q10" i="54"/>
  <c r="C9" i="56" s="1"/>
  <c r="G9" i="56" s="1"/>
  <c r="H9" i="56" s="1"/>
  <c r="I9" i="56" s="1"/>
  <c r="R53" i="54"/>
  <c r="S53" i="54"/>
  <c r="Q53" i="54"/>
  <c r="R200" i="54"/>
  <c r="S200" i="54"/>
  <c r="Q200" i="54"/>
  <c r="C199" i="56" s="1"/>
  <c r="G199" i="56" s="1"/>
  <c r="H199" i="56" s="1"/>
  <c r="R255" i="54"/>
  <c r="S255" i="54"/>
  <c r="Q255" i="54"/>
  <c r="C254" i="56" s="1"/>
  <c r="G254" i="56" s="1"/>
  <c r="P272" i="54"/>
  <c r="S287" i="54"/>
  <c r="R287" i="54"/>
  <c r="Q287" i="54"/>
  <c r="C286" i="56" s="1"/>
  <c r="G286" i="56" s="1"/>
  <c r="P110" i="54"/>
  <c r="R137" i="54"/>
  <c r="S137" i="54"/>
  <c r="Q137" i="54"/>
  <c r="P163" i="54"/>
  <c r="Q196" i="54"/>
  <c r="C195" i="56" s="1"/>
  <c r="G195" i="56" s="1"/>
  <c r="R196" i="54"/>
  <c r="S196" i="54"/>
  <c r="P242" i="54"/>
  <c r="R378" i="54"/>
  <c r="S378" i="54"/>
  <c r="Q378" i="54"/>
  <c r="C377" i="56" s="1"/>
  <c r="G377" i="56" s="1"/>
  <c r="P415" i="54"/>
  <c r="R97" i="54"/>
  <c r="S97" i="54"/>
  <c r="Q97" i="54"/>
  <c r="G367" i="56"/>
  <c r="Q303" i="54"/>
  <c r="R303" i="54"/>
  <c r="S303" i="54"/>
  <c r="R386" i="54"/>
  <c r="S386" i="54"/>
  <c r="Q386" i="54"/>
  <c r="R33" i="54"/>
  <c r="S33" i="54"/>
  <c r="Q33" i="54"/>
  <c r="C32" i="56" s="1"/>
  <c r="G32" i="56" s="1"/>
  <c r="P88" i="54"/>
  <c r="S116" i="54"/>
  <c r="R116" i="54"/>
  <c r="Q116" i="54"/>
  <c r="C115" i="56" s="1"/>
  <c r="G115" i="56" s="1"/>
  <c r="G209" i="56"/>
  <c r="R228" i="54"/>
  <c r="S228" i="54"/>
  <c r="Q228" i="54"/>
  <c r="P273" i="54"/>
  <c r="P316" i="54"/>
  <c r="R374" i="54"/>
  <c r="S374" i="54"/>
  <c r="Q374" i="54"/>
  <c r="S398" i="54"/>
  <c r="R398" i="54"/>
  <c r="Q398" i="54"/>
  <c r="C397" i="56" s="1"/>
  <c r="G397" i="56" s="1"/>
  <c r="R422" i="54"/>
  <c r="S422" i="54"/>
  <c r="Q422" i="54"/>
  <c r="C421" i="56" s="1"/>
  <c r="G421" i="56" s="1"/>
  <c r="H421" i="56" s="1"/>
  <c r="I421" i="56" s="1"/>
  <c r="R138" i="54"/>
  <c r="S138" i="54"/>
  <c r="Q138" i="54"/>
  <c r="C137" i="56" s="1"/>
  <c r="G137" i="56" s="1"/>
  <c r="P188" i="54"/>
  <c r="S230" i="54"/>
  <c r="R230" i="54"/>
  <c r="Q230" i="54"/>
  <c r="C229" i="56" s="1"/>
  <c r="G229" i="56" s="1"/>
  <c r="R379" i="54"/>
  <c r="S379" i="54"/>
  <c r="Q379" i="54"/>
  <c r="C378" i="56" s="1"/>
  <c r="G378" i="56" s="1"/>
  <c r="H378" i="56" s="1"/>
  <c r="I378" i="56" s="1"/>
  <c r="P416" i="54"/>
  <c r="P13" i="54"/>
  <c r="P91" i="54"/>
  <c r="P238" i="54"/>
  <c r="S113" i="54"/>
  <c r="R113" i="54"/>
  <c r="Q113" i="54"/>
  <c r="P151" i="54"/>
  <c r="R178" i="54"/>
  <c r="S178" i="54"/>
  <c r="Q178" i="54"/>
  <c r="P270" i="54"/>
  <c r="G313" i="56"/>
  <c r="P327" i="54"/>
  <c r="G370" i="56"/>
  <c r="S395" i="54"/>
  <c r="R395" i="54"/>
  <c r="Q395" i="54"/>
  <c r="C394" i="56" s="1"/>
  <c r="G394" i="56" s="1"/>
  <c r="H394" i="56" s="1"/>
  <c r="I394" i="56" s="1"/>
  <c r="R419" i="54"/>
  <c r="S419" i="54"/>
  <c r="Q419" i="54"/>
  <c r="R27" i="54"/>
  <c r="S27" i="54"/>
  <c r="Q27" i="54"/>
  <c r="C26" i="56" s="1"/>
  <c r="G26" i="56" s="1"/>
  <c r="H26" i="56" s="1"/>
  <c r="I26" i="56" s="1"/>
  <c r="G73" i="56"/>
  <c r="G308" i="56"/>
  <c r="R315" i="54"/>
  <c r="S315" i="54"/>
  <c r="Q315" i="54"/>
  <c r="R397" i="54"/>
  <c r="S397" i="54"/>
  <c r="Q397" i="54"/>
  <c r="C396" i="56" s="1"/>
  <c r="G396" i="56" s="1"/>
  <c r="P174" i="54"/>
  <c r="P221" i="54"/>
  <c r="S239" i="54"/>
  <c r="R239" i="54"/>
  <c r="Q239" i="54"/>
  <c r="S275" i="54"/>
  <c r="R275" i="54"/>
  <c r="Q275" i="54"/>
  <c r="S352" i="54"/>
  <c r="R352" i="54"/>
  <c r="Q352" i="54"/>
  <c r="R247" i="54"/>
  <c r="S247" i="54"/>
  <c r="Q247" i="54"/>
  <c r="C246" i="56" s="1"/>
  <c r="G246" i="56" s="1"/>
  <c r="H246" i="56" s="1"/>
  <c r="I246" i="56" s="1"/>
  <c r="S400" i="54"/>
  <c r="R400" i="54"/>
  <c r="Q400" i="54"/>
  <c r="C399" i="56" s="1"/>
  <c r="G399" i="56" s="1"/>
  <c r="P32" i="54"/>
  <c r="G74" i="56"/>
  <c r="S251" i="54"/>
  <c r="R251" i="54"/>
  <c r="Q251" i="54"/>
  <c r="C250" i="56" s="1"/>
  <c r="G250" i="56" s="1"/>
  <c r="H250" i="56" s="1"/>
  <c r="P73" i="54"/>
  <c r="R104" i="54"/>
  <c r="S104" i="54"/>
  <c r="Q104" i="54"/>
  <c r="C103" i="56" s="1"/>
  <c r="G103" i="56" s="1"/>
  <c r="H103" i="56" s="1"/>
  <c r="S237" i="54"/>
  <c r="R237" i="54"/>
  <c r="Q237" i="54"/>
  <c r="C236" i="56" s="1"/>
  <c r="G236" i="56" s="1"/>
  <c r="P360" i="54"/>
  <c r="P388" i="54"/>
  <c r="S82" i="54"/>
  <c r="R82" i="54"/>
  <c r="Q82" i="54"/>
  <c r="G159" i="56"/>
  <c r="P295" i="54"/>
  <c r="R128" i="54"/>
  <c r="S128" i="54"/>
  <c r="Q128" i="54"/>
  <c r="C127" i="56" s="1"/>
  <c r="G127" i="56" s="1"/>
  <c r="P357" i="54"/>
  <c r="R373" i="54"/>
  <c r="S373" i="54"/>
  <c r="Q373" i="54"/>
  <c r="C372" i="56" s="1"/>
  <c r="G372" i="56" s="1"/>
  <c r="P362" i="54"/>
  <c r="P51" i="54"/>
  <c r="R80" i="54"/>
  <c r="S80" i="54"/>
  <c r="Q80" i="54"/>
  <c r="C79" i="56" s="1"/>
  <c r="G79" i="56" s="1"/>
  <c r="R109" i="54"/>
  <c r="S109" i="54"/>
  <c r="Q109" i="54"/>
  <c r="C108" i="56" s="1"/>
  <c r="G108" i="56" s="1"/>
  <c r="P146" i="54"/>
  <c r="P311" i="54"/>
  <c r="G332" i="56"/>
  <c r="R438" i="54"/>
  <c r="S438" i="54"/>
  <c r="Q438" i="54"/>
  <c r="S59" i="54"/>
  <c r="R59" i="54"/>
  <c r="Q59" i="54"/>
  <c r="C58" i="56" s="1"/>
  <c r="G58" i="56" s="1"/>
  <c r="P148" i="54"/>
  <c r="Q197" i="54"/>
  <c r="C196" i="56" s="1"/>
  <c r="G196" i="56" s="1"/>
  <c r="H196" i="56" s="1"/>
  <c r="I196" i="56" s="1"/>
  <c r="R197" i="54"/>
  <c r="S197" i="54"/>
  <c r="R318" i="54"/>
  <c r="S318" i="54"/>
  <c r="Q318" i="54"/>
  <c r="P20" i="54"/>
  <c r="R79" i="54"/>
  <c r="S79" i="54"/>
  <c r="Q79" i="54"/>
  <c r="C78" i="56" s="1"/>
  <c r="G78" i="56" s="1"/>
  <c r="G148" i="56"/>
  <c r="P189" i="54"/>
  <c r="P209" i="54"/>
  <c r="R226" i="54"/>
  <c r="S226" i="54"/>
  <c r="Q226" i="54"/>
  <c r="C225" i="56" s="1"/>
  <c r="G225" i="56" s="1"/>
  <c r="P37" i="54"/>
  <c r="R77" i="54"/>
  <c r="S77" i="54"/>
  <c r="Q77" i="54"/>
  <c r="P119" i="54"/>
  <c r="G204" i="56"/>
  <c r="S264" i="54"/>
  <c r="R264" i="54"/>
  <c r="Q264" i="54"/>
  <c r="R308" i="54"/>
  <c r="S308" i="54"/>
  <c r="Q308" i="54"/>
  <c r="R411" i="54"/>
  <c r="S411" i="54"/>
  <c r="Q411" i="54"/>
  <c r="P285" i="54"/>
  <c r="R342" i="54"/>
  <c r="S342" i="54"/>
  <c r="Q342" i="54"/>
  <c r="S46" i="54"/>
  <c r="R46" i="54"/>
  <c r="Q46" i="54"/>
  <c r="P369" i="54"/>
  <c r="R381" i="54"/>
  <c r="S381" i="54"/>
  <c r="Q381" i="54"/>
  <c r="C380" i="56" s="1"/>
  <c r="G380" i="56" s="1"/>
  <c r="S375" i="54"/>
  <c r="R375" i="54"/>
  <c r="Q375" i="54"/>
  <c r="C374" i="56" s="1"/>
  <c r="G374" i="56" s="1"/>
  <c r="H374" i="56" s="1"/>
  <c r="J442" i="54"/>
  <c r="S70" i="54"/>
  <c r="R70" i="54"/>
  <c r="Q70" i="54"/>
  <c r="C69" i="56" s="1"/>
  <c r="G69" i="56" s="1"/>
  <c r="H69" i="56" s="1"/>
  <c r="I69" i="56" s="1"/>
  <c r="S415" i="54"/>
  <c r="R415" i="54"/>
  <c r="Q415" i="54"/>
  <c r="C414" i="56" s="1"/>
  <c r="G414" i="56" s="1"/>
  <c r="Q107" i="54"/>
  <c r="R107" i="54"/>
  <c r="S107" i="54"/>
  <c r="R164" i="54"/>
  <c r="S164" i="54"/>
  <c r="Q164" i="54"/>
  <c r="Q56" i="54"/>
  <c r="S56" i="54"/>
  <c r="R56" i="54"/>
  <c r="R151" i="54"/>
  <c r="S151" i="54"/>
  <c r="Q151" i="54"/>
  <c r="C150" i="56" s="1"/>
  <c r="R216" i="54"/>
  <c r="S216" i="54"/>
  <c r="Q216" i="54"/>
  <c r="R327" i="54"/>
  <c r="S327" i="54"/>
  <c r="Q327" i="54"/>
  <c r="R106" i="54"/>
  <c r="S106" i="54"/>
  <c r="Q106" i="54"/>
  <c r="Q144" i="54"/>
  <c r="S144" i="54"/>
  <c r="R144" i="54"/>
  <c r="R174" i="54"/>
  <c r="S174" i="54"/>
  <c r="Q174" i="54"/>
  <c r="R221" i="54"/>
  <c r="S221" i="54"/>
  <c r="Q221" i="54"/>
  <c r="C220" i="56" s="1"/>
  <c r="R172" i="54"/>
  <c r="S172" i="54"/>
  <c r="Q172" i="54"/>
  <c r="R73" i="54"/>
  <c r="S73" i="54"/>
  <c r="Q73" i="54"/>
  <c r="Q317" i="54"/>
  <c r="S317" i="54"/>
  <c r="R317" i="54"/>
  <c r="R388" i="54"/>
  <c r="S388" i="54"/>
  <c r="Q388" i="54"/>
  <c r="C387" i="56" s="1"/>
  <c r="R295" i="54"/>
  <c r="S295" i="54"/>
  <c r="Q295" i="54"/>
  <c r="C294" i="56" s="1"/>
  <c r="Q394" i="54"/>
  <c r="R394" i="54"/>
  <c r="S394" i="54"/>
  <c r="R25" i="54"/>
  <c r="S25" i="54"/>
  <c r="Q25" i="54"/>
  <c r="R51" i="54"/>
  <c r="S51" i="54"/>
  <c r="Q51" i="54"/>
  <c r="C50" i="56" s="1"/>
  <c r="G50" i="56" s="1"/>
  <c r="R146" i="54"/>
  <c r="S146" i="54"/>
  <c r="Q146" i="54"/>
  <c r="C145" i="56" s="1"/>
  <c r="G145" i="56" s="1"/>
  <c r="H145" i="56" s="1"/>
  <c r="I145" i="56" s="1"/>
  <c r="R311" i="54"/>
  <c r="S311" i="54"/>
  <c r="Q311" i="54"/>
  <c r="R414" i="54"/>
  <c r="S414" i="54"/>
  <c r="Q414" i="54"/>
  <c r="R148" i="54"/>
  <c r="S148" i="54"/>
  <c r="Q148" i="54"/>
  <c r="R20" i="54"/>
  <c r="S20" i="54"/>
  <c r="Q20" i="54"/>
  <c r="R189" i="54"/>
  <c r="S189" i="54"/>
  <c r="Q189" i="54"/>
  <c r="S209" i="54"/>
  <c r="R209" i="54"/>
  <c r="Q209" i="54"/>
  <c r="C208" i="56" s="1"/>
  <c r="G208" i="56" s="1"/>
  <c r="R37" i="54"/>
  <c r="S37" i="54"/>
  <c r="Q37" i="54"/>
  <c r="R119" i="54"/>
  <c r="S119" i="54"/>
  <c r="Q119" i="54"/>
  <c r="C118" i="56" s="1"/>
  <c r="G118" i="56" s="1"/>
  <c r="H118" i="56" s="1"/>
  <c r="S184" i="54"/>
  <c r="R184" i="54"/>
  <c r="Q184" i="54"/>
  <c r="Q108" i="54"/>
  <c r="S108" i="54"/>
  <c r="R108" i="54"/>
  <c r="R272" i="54"/>
  <c r="S272" i="54"/>
  <c r="Q272" i="54"/>
  <c r="C271" i="56" s="1"/>
  <c r="G271" i="56" s="1"/>
  <c r="R242" i="54"/>
  <c r="S242" i="54"/>
  <c r="Q242" i="54"/>
  <c r="S431" i="54"/>
  <c r="R431" i="54"/>
  <c r="Q431" i="54"/>
  <c r="S5" i="54"/>
  <c r="R5" i="54"/>
  <c r="Q5" i="54"/>
  <c r="R273" i="54"/>
  <c r="S273" i="54"/>
  <c r="Q273" i="54"/>
  <c r="C272" i="56" s="1"/>
  <c r="G272" i="56" s="1"/>
  <c r="R316" i="54"/>
  <c r="S316" i="54"/>
  <c r="Q316" i="54"/>
  <c r="C315" i="56" s="1"/>
  <c r="R440" i="54"/>
  <c r="S440" i="54"/>
  <c r="Q440" i="54"/>
  <c r="R28" i="54"/>
  <c r="S28" i="54"/>
  <c r="Q28" i="54"/>
  <c r="R91" i="54"/>
  <c r="S91" i="54"/>
  <c r="Q91" i="54"/>
  <c r="C90" i="56" s="1"/>
  <c r="R238" i="54"/>
  <c r="S238" i="54"/>
  <c r="Q238" i="54"/>
  <c r="C237" i="56" s="1"/>
  <c r="Q190" i="54"/>
  <c r="S190" i="54"/>
  <c r="R190" i="54"/>
  <c r="R270" i="54"/>
  <c r="S270" i="54"/>
  <c r="Q270" i="54"/>
  <c r="C269" i="56" s="1"/>
  <c r="G269" i="56" s="1"/>
  <c r="R14" i="54"/>
  <c r="S14" i="54"/>
  <c r="Q14" i="54"/>
  <c r="P68" i="54"/>
  <c r="R150" i="54"/>
  <c r="S150" i="54"/>
  <c r="Q150" i="54"/>
  <c r="R177" i="54"/>
  <c r="S177" i="54"/>
  <c r="Q177" i="54"/>
  <c r="C176" i="56" s="1"/>
  <c r="G176" i="56" s="1"/>
  <c r="H176" i="56" s="1"/>
  <c r="I176" i="56" s="1"/>
  <c r="R269" i="54"/>
  <c r="S269" i="54"/>
  <c r="Q269" i="54"/>
  <c r="C268" i="56" s="1"/>
  <c r="G268" i="56" s="1"/>
  <c r="S294" i="54"/>
  <c r="R294" i="54"/>
  <c r="Q294" i="54"/>
  <c r="C293" i="56" s="1"/>
  <c r="G293" i="56" s="1"/>
  <c r="P335" i="54"/>
  <c r="R383" i="54"/>
  <c r="S383" i="54"/>
  <c r="Q383" i="54"/>
  <c r="C382" i="56" s="1"/>
  <c r="G382" i="56" s="1"/>
  <c r="R418" i="54"/>
  <c r="S418" i="54"/>
  <c r="Q418" i="54"/>
  <c r="C417" i="56" s="1"/>
  <c r="G417" i="56" s="1"/>
  <c r="S4" i="54"/>
  <c r="R4" i="54"/>
  <c r="Q4" i="54"/>
  <c r="P4" i="54"/>
  <c r="M442" i="54"/>
  <c r="R223" i="54"/>
  <c r="S223" i="54"/>
  <c r="Q223" i="54"/>
  <c r="C222" i="56" s="1"/>
  <c r="G222" i="56" s="1"/>
  <c r="R296" i="54"/>
  <c r="S296" i="54"/>
  <c r="Q296" i="54"/>
  <c r="S345" i="54"/>
  <c r="R345" i="54"/>
  <c r="Q345" i="54"/>
  <c r="C344" i="56" s="1"/>
  <c r="G344" i="56" s="1"/>
  <c r="P169" i="54"/>
  <c r="R192" i="54"/>
  <c r="S192" i="54"/>
  <c r="Q192" i="54"/>
  <c r="C191" i="56" s="1"/>
  <c r="G191" i="56" s="1"/>
  <c r="R96" i="54"/>
  <c r="S96" i="54"/>
  <c r="Q96" i="54"/>
  <c r="C95" i="56" s="1"/>
  <c r="G95" i="56" s="1"/>
  <c r="R123" i="54"/>
  <c r="S123" i="54"/>
  <c r="Q123" i="54"/>
  <c r="C122" i="56" s="1"/>
  <c r="G122" i="56" s="1"/>
  <c r="S147" i="54"/>
  <c r="R147" i="54"/>
  <c r="Q147" i="54"/>
  <c r="P207" i="54"/>
  <c r="P267" i="54"/>
  <c r="R334" i="54"/>
  <c r="S334" i="54"/>
  <c r="Q334" i="54"/>
  <c r="C333" i="56" s="1"/>
  <c r="G333" i="56" s="1"/>
  <c r="P66" i="54"/>
  <c r="R328" i="54"/>
  <c r="S328" i="54"/>
  <c r="Q328" i="54"/>
  <c r="P404" i="54"/>
  <c r="P87" i="54"/>
  <c r="R417" i="54"/>
  <c r="S417" i="54"/>
  <c r="Q417" i="54"/>
  <c r="P431" i="54"/>
  <c r="S424" i="54"/>
  <c r="R424" i="54"/>
  <c r="Q424" i="54"/>
  <c r="C423" i="56" s="1"/>
  <c r="G423" i="56" s="1"/>
  <c r="P5" i="54"/>
  <c r="P43" i="54"/>
  <c r="R72" i="54"/>
  <c r="S72" i="54"/>
  <c r="Q72" i="54"/>
  <c r="C71" i="56" s="1"/>
  <c r="G71" i="56" s="1"/>
  <c r="R103" i="54"/>
  <c r="S103" i="54"/>
  <c r="Q103" i="54"/>
  <c r="P140" i="54"/>
  <c r="S170" i="54"/>
  <c r="R170" i="54"/>
  <c r="Q170" i="54"/>
  <c r="C169" i="56" s="1"/>
  <c r="G169" i="56" s="1"/>
  <c r="P201" i="54"/>
  <c r="S218" i="54"/>
  <c r="R218" i="54"/>
  <c r="Q218" i="54"/>
  <c r="P280" i="54"/>
  <c r="P304" i="54"/>
  <c r="P107" i="54"/>
  <c r="P164" i="54"/>
  <c r="S208" i="54"/>
  <c r="R208" i="54"/>
  <c r="Q208" i="54"/>
  <c r="C207" i="56" s="1"/>
  <c r="G207" i="56" s="1"/>
  <c r="R244" i="54"/>
  <c r="S244" i="54"/>
  <c r="Q244" i="54"/>
  <c r="C243" i="56" s="1"/>
  <c r="G243" i="56" s="1"/>
  <c r="H243" i="56" s="1"/>
  <c r="R286" i="54"/>
  <c r="S286" i="54"/>
  <c r="Q286" i="54"/>
  <c r="S354" i="54"/>
  <c r="R354" i="54"/>
  <c r="Q354" i="54"/>
  <c r="S393" i="54"/>
  <c r="R393" i="54"/>
  <c r="Q393" i="54"/>
  <c r="C392" i="56" s="1"/>
  <c r="G392" i="56" s="1"/>
  <c r="P440" i="54"/>
  <c r="P28" i="54"/>
  <c r="P56" i="54"/>
  <c r="S173" i="54"/>
  <c r="R173" i="54"/>
  <c r="Q173" i="54"/>
  <c r="C172" i="56" s="1"/>
  <c r="G172" i="56" s="1"/>
  <c r="R203" i="54"/>
  <c r="S203" i="54"/>
  <c r="Q203" i="54"/>
  <c r="Q231" i="54"/>
  <c r="R231" i="54"/>
  <c r="S231" i="54"/>
  <c r="G247" i="56"/>
  <c r="R41" i="54"/>
  <c r="S41" i="54"/>
  <c r="Q41" i="54"/>
  <c r="C40" i="56" s="1"/>
  <c r="G40" i="56" s="1"/>
  <c r="S139" i="54"/>
  <c r="R139" i="54"/>
  <c r="Q139" i="54"/>
  <c r="C138" i="56" s="1"/>
  <c r="G138" i="56" s="1"/>
  <c r="H138" i="56" s="1"/>
  <c r="P190" i="54"/>
  <c r="P216" i="54"/>
  <c r="Q336" i="54"/>
  <c r="R336" i="54"/>
  <c r="S336" i="54"/>
  <c r="P6" i="54"/>
  <c r="G48" i="56"/>
  <c r="Q350" i="54"/>
  <c r="R350" i="54"/>
  <c r="S350" i="54"/>
  <c r="Q94" i="54"/>
  <c r="C93" i="56" s="1"/>
  <c r="G93" i="56" s="1"/>
  <c r="R94" i="54"/>
  <c r="S94" i="54"/>
  <c r="S359" i="54"/>
  <c r="R359" i="54"/>
  <c r="Q359" i="54"/>
  <c r="C358" i="56" s="1"/>
  <c r="G358" i="56" s="1"/>
  <c r="H358" i="56" s="1"/>
  <c r="Q351" i="54"/>
  <c r="S351" i="54"/>
  <c r="R351" i="54"/>
  <c r="P36" i="54"/>
  <c r="P76" i="54"/>
  <c r="P106" i="54"/>
  <c r="P144" i="54"/>
  <c r="P183" i="54"/>
  <c r="G203" i="56"/>
  <c r="R211" i="54"/>
  <c r="S211" i="54"/>
  <c r="Q211" i="54"/>
  <c r="G231" i="56"/>
  <c r="P307" i="54"/>
  <c r="P402" i="54"/>
  <c r="S425" i="54"/>
  <c r="R425" i="54"/>
  <c r="Q425" i="54"/>
  <c r="C424" i="56" s="1"/>
  <c r="G424" i="56" s="1"/>
  <c r="P172" i="54"/>
  <c r="P234" i="54"/>
  <c r="R423" i="54"/>
  <c r="S423" i="54"/>
  <c r="Q423" i="54"/>
  <c r="C422" i="56" s="1"/>
  <c r="G422" i="56" s="1"/>
  <c r="R17" i="54"/>
  <c r="S17" i="54"/>
  <c r="Q17" i="54"/>
  <c r="R145" i="54"/>
  <c r="S145" i="54"/>
  <c r="Q145" i="54"/>
  <c r="I264" i="56"/>
  <c r="S44" i="54"/>
  <c r="R44" i="54"/>
  <c r="Q44" i="54"/>
  <c r="C43" i="56" s="1"/>
  <c r="G43" i="56" s="1"/>
  <c r="P180" i="54"/>
  <c r="S219" i="54"/>
  <c r="R219" i="54"/>
  <c r="Q219" i="54"/>
  <c r="C218" i="56" s="1"/>
  <c r="G218" i="56" s="1"/>
  <c r="S289" i="54"/>
  <c r="R289" i="54"/>
  <c r="Q289" i="54"/>
  <c r="P317" i="54"/>
  <c r="R135" i="54"/>
  <c r="S135" i="54"/>
  <c r="Q135" i="54"/>
  <c r="C134" i="56" s="1"/>
  <c r="G134" i="56" s="1"/>
  <c r="H134" i="56" s="1"/>
  <c r="I134" i="56" s="1"/>
  <c r="R185" i="54"/>
  <c r="S185" i="54"/>
  <c r="Q185" i="54"/>
  <c r="C184" i="56" s="1"/>
  <c r="G184" i="56" s="1"/>
  <c r="P281" i="54"/>
  <c r="R377" i="54"/>
  <c r="S377" i="54"/>
  <c r="Q377" i="54"/>
  <c r="C376" i="56" s="1"/>
  <c r="G376" i="56" s="1"/>
  <c r="P102" i="54"/>
  <c r="P394" i="54"/>
  <c r="R329" i="54"/>
  <c r="S329" i="54"/>
  <c r="Q329" i="54"/>
  <c r="C328" i="56" s="1"/>
  <c r="G328" i="56" s="1"/>
  <c r="H328" i="56" s="1"/>
  <c r="P310" i="54"/>
  <c r="P25" i="54"/>
  <c r="R95" i="54"/>
  <c r="S95" i="54"/>
  <c r="Q95" i="54"/>
  <c r="C94" i="56" s="1"/>
  <c r="G94" i="56" s="1"/>
  <c r="P136" i="54"/>
  <c r="Q162" i="54"/>
  <c r="C161" i="56" s="1"/>
  <c r="G161" i="56" s="1"/>
  <c r="R162" i="54"/>
  <c r="S162" i="54"/>
  <c r="R257" i="54"/>
  <c r="S257" i="54"/>
  <c r="Q257" i="54"/>
  <c r="C256" i="56" s="1"/>
  <c r="G256" i="56" s="1"/>
  <c r="H256" i="56" s="1"/>
  <c r="I256" i="56" s="1"/>
  <c r="P266" i="54"/>
  <c r="P323" i="54"/>
  <c r="P414" i="54"/>
  <c r="P120" i="54"/>
  <c r="P175" i="54"/>
  <c r="P217" i="54"/>
  <c r="G338" i="56"/>
  <c r="P365" i="54"/>
  <c r="P35" i="54"/>
  <c r="R63" i="54"/>
  <c r="S63" i="54"/>
  <c r="Q63" i="54"/>
  <c r="C62" i="56" s="1"/>
  <c r="G62" i="56" s="1"/>
  <c r="H62" i="56" s="1"/>
  <c r="I62" i="56" s="1"/>
  <c r="R105" i="54"/>
  <c r="S105" i="54"/>
  <c r="Q105" i="54"/>
  <c r="R165" i="54"/>
  <c r="S165" i="54"/>
  <c r="Q165" i="54"/>
  <c r="C164" i="56" s="1"/>
  <c r="G164" i="56" s="1"/>
  <c r="R279" i="54"/>
  <c r="S279" i="54"/>
  <c r="Q279" i="54"/>
  <c r="C278" i="56" s="1"/>
  <c r="G278" i="56" s="1"/>
  <c r="R8" i="54"/>
  <c r="S8" i="54"/>
  <c r="Q8" i="54"/>
  <c r="R134" i="54"/>
  <c r="S134" i="54"/>
  <c r="Q134" i="54"/>
  <c r="C133" i="56" s="1"/>
  <c r="G133" i="56" s="1"/>
  <c r="R159" i="54"/>
  <c r="S159" i="54"/>
  <c r="Q159" i="54"/>
  <c r="P184" i="54"/>
  <c r="R240" i="54"/>
  <c r="S240" i="54"/>
  <c r="Q240" i="54"/>
  <c r="C239" i="56" s="1"/>
  <c r="G239" i="56" s="1"/>
  <c r="P282" i="54"/>
  <c r="R364" i="54"/>
  <c r="S364" i="54"/>
  <c r="Q364" i="54"/>
  <c r="C363" i="56" s="1"/>
  <c r="G363" i="56" s="1"/>
  <c r="R403" i="54"/>
  <c r="S403" i="54"/>
  <c r="Q403" i="54"/>
  <c r="C402" i="56" s="1"/>
  <c r="G402" i="56" s="1"/>
  <c r="R62" i="54"/>
  <c r="S62" i="54"/>
  <c r="Q62" i="54"/>
  <c r="C61" i="56" s="1"/>
  <c r="G61" i="56" s="1"/>
  <c r="H61" i="56" s="1"/>
  <c r="I61" i="56" s="1"/>
  <c r="Q168" i="54"/>
  <c r="C167" i="56" s="1"/>
  <c r="G167" i="56" s="1"/>
  <c r="R168" i="54"/>
  <c r="S168" i="54"/>
  <c r="R361" i="54"/>
  <c r="S361" i="54"/>
  <c r="Q361" i="54"/>
  <c r="C360" i="56" s="1"/>
  <c r="G360" i="56" s="1"/>
  <c r="P108" i="54"/>
  <c r="R325" i="54"/>
  <c r="S325" i="54"/>
  <c r="Q325" i="54"/>
  <c r="C324" i="56" s="1"/>
  <c r="G324" i="56" s="1"/>
  <c r="P297" i="54"/>
  <c r="S338" i="54"/>
  <c r="R338" i="54"/>
  <c r="Q338" i="54"/>
  <c r="C337" i="56" s="1"/>
  <c r="G337" i="56" s="1"/>
  <c r="H360" i="56" l="1"/>
  <c r="I360" i="56" s="1"/>
  <c r="H164" i="56"/>
  <c r="I164" i="56" s="1"/>
  <c r="H424" i="56"/>
  <c r="I424" i="56" s="1"/>
  <c r="H247" i="56"/>
  <c r="I247" i="56" s="1"/>
  <c r="H169" i="56"/>
  <c r="I169" i="56" s="1"/>
  <c r="H423" i="56"/>
  <c r="I423" i="56" s="1"/>
  <c r="H95" i="56"/>
  <c r="I95" i="56" s="1"/>
  <c r="H382" i="56"/>
  <c r="I382" i="56" s="1"/>
  <c r="H293" i="56"/>
  <c r="I293" i="56" s="1"/>
  <c r="H269" i="56"/>
  <c r="H208" i="56"/>
  <c r="I208" i="56" s="1"/>
  <c r="H148" i="56"/>
  <c r="I148" i="56" s="1"/>
  <c r="H58" i="56"/>
  <c r="I58" i="56" s="1"/>
  <c r="H79" i="56"/>
  <c r="I79" i="56" s="1"/>
  <c r="H396" i="56"/>
  <c r="I396" i="56" s="1"/>
  <c r="H337" i="56"/>
  <c r="I337" i="56" s="1"/>
  <c r="H363" i="56"/>
  <c r="H278" i="56"/>
  <c r="H273" i="56"/>
  <c r="I273" i="56" s="1"/>
  <c r="H121" i="56"/>
  <c r="I121" i="56" s="1"/>
  <c r="H402" i="56"/>
  <c r="I402" i="56" s="1"/>
  <c r="H392" i="56"/>
  <c r="I392" i="56" s="1"/>
  <c r="H207" i="56"/>
  <c r="I207" i="56" s="1"/>
  <c r="H122" i="56"/>
  <c r="I122" i="56" s="1"/>
  <c r="H222" i="56"/>
  <c r="H271" i="56"/>
  <c r="H50" i="56"/>
  <c r="I50" i="56" s="1"/>
  <c r="H78" i="56"/>
  <c r="I78" i="56" s="1"/>
  <c r="H108" i="56"/>
  <c r="I108" i="56" s="1"/>
  <c r="H127" i="56"/>
  <c r="I127" i="56" s="1"/>
  <c r="H159" i="56"/>
  <c r="I159" i="56" s="1"/>
  <c r="H74" i="56"/>
  <c r="I74" i="56" s="1"/>
  <c r="H370" i="56"/>
  <c r="H397" i="56"/>
  <c r="I397" i="56" s="1"/>
  <c r="H115" i="56"/>
  <c r="I115" i="56" s="1"/>
  <c r="H32" i="56"/>
  <c r="I32" i="56" s="1"/>
  <c r="H195" i="56"/>
  <c r="I195" i="56" s="1"/>
  <c r="H343" i="56"/>
  <c r="H248" i="56"/>
  <c r="I248" i="56" s="1"/>
  <c r="H228" i="56"/>
  <c r="I228" i="56" s="1"/>
  <c r="H91" i="56"/>
  <c r="I91" i="56" s="1"/>
  <c r="H304" i="56"/>
  <c r="I304" i="56" s="1"/>
  <c r="H352" i="56"/>
  <c r="I352" i="56" s="1"/>
  <c r="H395" i="56"/>
  <c r="I395" i="56" s="1"/>
  <c r="H431" i="56"/>
  <c r="I431" i="56" s="1"/>
  <c r="H141" i="56"/>
  <c r="I141" i="56" s="1"/>
  <c r="H142" i="56"/>
  <c r="I142" i="56" s="1"/>
  <c r="H66" i="56"/>
  <c r="I66" i="56" s="1"/>
  <c r="H39" i="56"/>
  <c r="I39" i="56" s="1"/>
  <c r="H124" i="56"/>
  <c r="I124" i="56" s="1"/>
  <c r="H260" i="56"/>
  <c r="I260" i="56" s="1"/>
  <c r="H330" i="56"/>
  <c r="I330" i="56" s="1"/>
  <c r="H331" i="56"/>
  <c r="I331" i="56" s="1"/>
  <c r="H324" i="56"/>
  <c r="H239" i="56"/>
  <c r="I239" i="56" s="1"/>
  <c r="H167" i="56"/>
  <c r="I167" i="56" s="1"/>
  <c r="H94" i="56"/>
  <c r="I94" i="56" s="1"/>
  <c r="H218" i="56"/>
  <c r="I218" i="56" s="1"/>
  <c r="H43" i="56"/>
  <c r="I43" i="56" s="1"/>
  <c r="H231" i="56"/>
  <c r="I231" i="56" s="1"/>
  <c r="H203" i="56"/>
  <c r="I203" i="56" s="1"/>
  <c r="H40" i="56"/>
  <c r="I40" i="56" s="1"/>
  <c r="H333" i="56"/>
  <c r="H417" i="56"/>
  <c r="I417" i="56" s="1"/>
  <c r="H272" i="56"/>
  <c r="I272" i="56" s="1"/>
  <c r="H380" i="56"/>
  <c r="H204" i="56"/>
  <c r="I204" i="56" s="1"/>
  <c r="H133" i="56"/>
  <c r="I133" i="56" s="1"/>
  <c r="H338" i="56"/>
  <c r="I338" i="56" s="1"/>
  <c r="H161" i="56"/>
  <c r="I161" i="56" s="1"/>
  <c r="H376" i="56"/>
  <c r="I376" i="56" s="1"/>
  <c r="H184" i="56"/>
  <c r="I184" i="56" s="1"/>
  <c r="H422" i="56"/>
  <c r="I422" i="56" s="1"/>
  <c r="H93" i="56"/>
  <c r="I93" i="56" s="1"/>
  <c r="H48" i="56"/>
  <c r="I48" i="56" s="1"/>
  <c r="H172" i="56"/>
  <c r="I172" i="56" s="1"/>
  <c r="H71" i="56"/>
  <c r="I71" i="56" s="1"/>
  <c r="H191" i="56"/>
  <c r="I191" i="56" s="1"/>
  <c r="H344" i="56"/>
  <c r="I344" i="56" s="1"/>
  <c r="H268" i="56"/>
  <c r="I268" i="56" s="1"/>
  <c r="H414" i="56"/>
  <c r="I414" i="56" s="1"/>
  <c r="H225" i="56"/>
  <c r="H236" i="56"/>
  <c r="I236" i="56" s="1"/>
  <c r="H399" i="56"/>
  <c r="I399" i="56" s="1"/>
  <c r="H73" i="56"/>
  <c r="I73" i="56" s="1"/>
  <c r="H313" i="56"/>
  <c r="H229" i="56"/>
  <c r="I229" i="56" s="1"/>
  <c r="H137" i="56"/>
  <c r="I137" i="56" s="1"/>
  <c r="H377" i="56"/>
  <c r="H286" i="56"/>
  <c r="H254" i="56"/>
  <c r="I254" i="56" s="1"/>
  <c r="H323" i="56"/>
  <c r="I323" i="56" s="1"/>
  <c r="H201" i="56"/>
  <c r="I201" i="56" s="1"/>
  <c r="H213" i="56"/>
  <c r="H426" i="56"/>
  <c r="I426" i="56" s="1"/>
  <c r="H63" i="56"/>
  <c r="I63" i="56" s="1"/>
  <c r="H57" i="56"/>
  <c r="I57" i="56" s="1"/>
  <c r="H99" i="56"/>
  <c r="I99" i="56" s="1"/>
  <c r="H56" i="56"/>
  <c r="I56" i="56" s="1"/>
  <c r="H100" i="56"/>
  <c r="I100" i="56" s="1"/>
  <c r="H275" i="56"/>
  <c r="I275" i="56" s="1"/>
  <c r="H282" i="56"/>
  <c r="H18" i="56"/>
  <c r="I18" i="56" s="1"/>
  <c r="H38" i="56"/>
  <c r="I38" i="56" s="1"/>
  <c r="H369" i="56"/>
  <c r="I369" i="56" s="1"/>
  <c r="H412" i="56"/>
  <c r="I412" i="56" s="1"/>
  <c r="H53" i="56"/>
  <c r="I53" i="56" s="1"/>
  <c r="H251" i="56"/>
  <c r="I251" i="56" s="1"/>
  <c r="H300" i="56"/>
  <c r="I300" i="56" s="1"/>
  <c r="H427" i="56"/>
  <c r="I427" i="56" s="1"/>
  <c r="H29" i="56"/>
  <c r="I29" i="56" s="1"/>
  <c r="H320" i="56"/>
  <c r="I320" i="56" s="1"/>
  <c r="H267" i="56"/>
  <c r="H51" i="56"/>
  <c r="I51" i="56" s="1"/>
  <c r="H209" i="56"/>
  <c r="I209" i="56" s="1"/>
  <c r="H262" i="56"/>
  <c r="I262" i="56" s="1"/>
  <c r="H407" i="56"/>
  <c r="I407" i="56" s="1"/>
  <c r="H132" i="56"/>
  <c r="I132" i="56" s="1"/>
  <c r="H68" i="56"/>
  <c r="I68" i="56" s="1"/>
  <c r="H406" i="56"/>
  <c r="I406" i="56" s="1"/>
  <c r="H212" i="56"/>
  <c r="I212" i="56" s="1"/>
  <c r="H435" i="56"/>
  <c r="I435" i="56" s="1"/>
  <c r="H232" i="56"/>
  <c r="I232" i="56" s="1"/>
  <c r="H205" i="56"/>
  <c r="I205" i="56" s="1"/>
  <c r="H223" i="56"/>
  <c r="I223" i="56" s="1"/>
  <c r="H10" i="56"/>
  <c r="H98" i="56"/>
  <c r="I98" i="56" s="1"/>
  <c r="H111" i="56"/>
  <c r="I111" i="56" s="1"/>
  <c r="H17" i="56"/>
  <c r="I17" i="56" s="1"/>
  <c r="H375" i="56"/>
  <c r="I375" i="56" s="1"/>
  <c r="H14" i="56"/>
  <c r="I14" i="56" s="1"/>
  <c r="H175" i="56"/>
  <c r="I175" i="56" s="1"/>
  <c r="H77" i="56"/>
  <c r="I77" i="56" s="1"/>
  <c r="H221" i="56"/>
  <c r="I221" i="56" s="1"/>
  <c r="H404" i="56"/>
  <c r="I404" i="56" s="1"/>
  <c r="H153" i="56"/>
  <c r="I153" i="56" s="1"/>
  <c r="H92" i="56"/>
  <c r="I92" i="56" s="1"/>
  <c r="H390" i="56"/>
  <c r="H332" i="56"/>
  <c r="I332" i="56" s="1"/>
  <c r="H308" i="56"/>
  <c r="I308" i="56" s="1"/>
  <c r="H367" i="56"/>
  <c r="I367" i="56" s="1"/>
  <c r="H140" i="56"/>
  <c r="I140" i="56" s="1"/>
  <c r="H388" i="56"/>
  <c r="I388" i="56" s="1"/>
  <c r="H70" i="56"/>
  <c r="I70" i="56" s="1"/>
  <c r="H348" i="56"/>
  <c r="I348" i="56" s="1"/>
  <c r="H23" i="56"/>
  <c r="H319" i="56"/>
  <c r="I319" i="56" s="1"/>
  <c r="H398" i="56"/>
  <c r="I398" i="56" s="1"/>
  <c r="H259" i="56"/>
  <c r="I259" i="56" s="1"/>
  <c r="H408" i="56"/>
  <c r="I408" i="56" s="1"/>
  <c r="H340" i="56"/>
  <c r="I340" i="56" s="1"/>
  <c r="H33" i="56"/>
  <c r="I33" i="56" s="1"/>
  <c r="H6" i="56"/>
  <c r="I6" i="56" s="1"/>
  <c r="H125" i="56"/>
  <c r="I125" i="56" s="1"/>
  <c r="H258" i="56"/>
  <c r="I258" i="56" s="1"/>
  <c r="H346" i="56"/>
  <c r="I346" i="56" s="1"/>
  <c r="H438" i="56"/>
  <c r="I438" i="56" s="1"/>
  <c r="H21" i="56"/>
  <c r="H400" i="56"/>
  <c r="I400" i="56" s="1"/>
  <c r="I299" i="56"/>
  <c r="I193" i="56"/>
  <c r="H114" i="56"/>
  <c r="I114" i="56" s="1"/>
  <c r="H22" i="56"/>
  <c r="I22" i="56" s="1"/>
  <c r="C274" i="56"/>
  <c r="G274" i="56" s="1"/>
  <c r="C165" i="56"/>
  <c r="G165" i="56" s="1"/>
  <c r="C230" i="56"/>
  <c r="G230" i="56" s="1"/>
  <c r="C295" i="56"/>
  <c r="G295" i="56" s="1"/>
  <c r="C285" i="56"/>
  <c r="G285" i="56" s="1"/>
  <c r="C146" i="56"/>
  <c r="G146" i="56" s="1"/>
  <c r="C149" i="56"/>
  <c r="G149" i="56" s="1"/>
  <c r="C210" i="56"/>
  <c r="G210" i="56" s="1"/>
  <c r="C350" i="56"/>
  <c r="G350" i="56" s="1"/>
  <c r="C202" i="56"/>
  <c r="G202" i="56" s="1"/>
  <c r="C353" i="56"/>
  <c r="G353" i="56" s="1"/>
  <c r="C217" i="56"/>
  <c r="G217" i="56" s="1"/>
  <c r="C102" i="56"/>
  <c r="G102" i="56" s="1"/>
  <c r="C13" i="56"/>
  <c r="G13" i="56" s="1"/>
  <c r="C45" i="56"/>
  <c r="G45" i="56" s="1"/>
  <c r="C307" i="56"/>
  <c r="G307" i="56" s="1"/>
  <c r="C317" i="56"/>
  <c r="G317" i="56" s="1"/>
  <c r="C437" i="56"/>
  <c r="G437" i="56" s="1"/>
  <c r="C238" i="56"/>
  <c r="G238" i="56" s="1"/>
  <c r="C314" i="56"/>
  <c r="G314" i="56" s="1"/>
  <c r="C227" i="56"/>
  <c r="G227" i="56" s="1"/>
  <c r="C302" i="56"/>
  <c r="G302" i="56" s="1"/>
  <c r="C158" i="56"/>
  <c r="G158" i="56" s="1"/>
  <c r="C7" i="56"/>
  <c r="G7" i="56" s="1"/>
  <c r="C104" i="56"/>
  <c r="G104" i="56" s="1"/>
  <c r="C288" i="56"/>
  <c r="G288" i="56" s="1"/>
  <c r="C144" i="56"/>
  <c r="G144" i="56" s="1"/>
  <c r="C16" i="56"/>
  <c r="G16" i="56" s="1"/>
  <c r="C349" i="56"/>
  <c r="G349" i="56" s="1"/>
  <c r="C335" i="56"/>
  <c r="G335" i="56" s="1"/>
  <c r="C416" i="56"/>
  <c r="G416" i="56" s="1"/>
  <c r="C327" i="56"/>
  <c r="G327" i="56" s="1"/>
  <c r="C36" i="56"/>
  <c r="G36" i="56" s="1"/>
  <c r="C310" i="56"/>
  <c r="G310" i="56" s="1"/>
  <c r="C177" i="56"/>
  <c r="G177" i="56" s="1"/>
  <c r="D441" i="56"/>
  <c r="C326" i="56"/>
  <c r="G326" i="56" s="1"/>
  <c r="C81" i="56"/>
  <c r="G81" i="56" s="1"/>
  <c r="C373" i="56"/>
  <c r="G373" i="56" s="1"/>
  <c r="C52" i="56"/>
  <c r="G52" i="56" s="1"/>
  <c r="C173" i="56"/>
  <c r="G173" i="56" s="1"/>
  <c r="H37" i="56"/>
  <c r="I37" i="56" s="1"/>
  <c r="I23" i="56"/>
  <c r="I21" i="56"/>
  <c r="I244" i="56"/>
  <c r="I181" i="56"/>
  <c r="I131" i="56"/>
  <c r="I116" i="56"/>
  <c r="I292" i="56"/>
  <c r="C76" i="56"/>
  <c r="G76" i="56" s="1"/>
  <c r="C351" i="56"/>
  <c r="G351" i="56" s="1"/>
  <c r="C241" i="56"/>
  <c r="G241" i="56" s="1"/>
  <c r="C341" i="56"/>
  <c r="G341" i="56" s="1"/>
  <c r="C410" i="56"/>
  <c r="G410" i="56" s="1"/>
  <c r="C263" i="56"/>
  <c r="G263" i="56" s="1"/>
  <c r="C136" i="56"/>
  <c r="G136" i="56" s="1"/>
  <c r="I282" i="56"/>
  <c r="C418" i="56"/>
  <c r="G418" i="56" s="1"/>
  <c r="C112" i="56"/>
  <c r="G112" i="56" s="1"/>
  <c r="C385" i="56"/>
  <c r="G385" i="56" s="1"/>
  <c r="C96" i="56"/>
  <c r="G96" i="56" s="1"/>
  <c r="C430" i="56"/>
  <c r="G430" i="56" s="1"/>
  <c r="C147" i="56"/>
  <c r="G147" i="56" s="1"/>
  <c r="C415" i="56"/>
  <c r="G415" i="56" s="1"/>
  <c r="C87" i="56"/>
  <c r="G87" i="56" s="1"/>
  <c r="C189" i="56"/>
  <c r="G189" i="56" s="1"/>
  <c r="C27" i="56"/>
  <c r="G27" i="56" s="1"/>
  <c r="I345" i="56"/>
  <c r="I379" i="56"/>
  <c r="H289" i="56"/>
  <c r="I289" i="56" s="1"/>
  <c r="H354" i="56"/>
  <c r="I354" i="56" s="1"/>
  <c r="I190" i="56"/>
  <c r="I194" i="56"/>
  <c r="C439" i="56"/>
  <c r="G439" i="56" s="1"/>
  <c r="C183" i="56"/>
  <c r="G183" i="56" s="1"/>
  <c r="C413" i="56"/>
  <c r="G413" i="56" s="1"/>
  <c r="C163" i="56"/>
  <c r="G163" i="56" s="1"/>
  <c r="C42" i="56"/>
  <c r="G42" i="56" s="1"/>
  <c r="C334" i="56"/>
  <c r="G334" i="56" s="1"/>
  <c r="C155" i="56"/>
  <c r="G155" i="56" s="1"/>
  <c r="C284" i="56"/>
  <c r="G284" i="56" s="1"/>
  <c r="C34" i="56"/>
  <c r="G34" i="56" s="1"/>
  <c r="C119" i="56"/>
  <c r="G119" i="56" s="1"/>
  <c r="C322" i="56"/>
  <c r="G322" i="56" s="1"/>
  <c r="C179" i="56"/>
  <c r="G179" i="56" s="1"/>
  <c r="C31" i="56"/>
  <c r="G31" i="56" s="1"/>
  <c r="C401" i="56"/>
  <c r="G401" i="56" s="1"/>
  <c r="C306" i="56"/>
  <c r="G306" i="56" s="1"/>
  <c r="C35" i="56"/>
  <c r="G35" i="56" s="1"/>
  <c r="C5" i="56"/>
  <c r="G5" i="56" s="1"/>
  <c r="C279" i="56"/>
  <c r="G279" i="56" s="1"/>
  <c r="C403" i="56"/>
  <c r="G403" i="56" s="1"/>
  <c r="C255" i="56"/>
  <c r="G255" i="56" s="1"/>
  <c r="C4" i="56"/>
  <c r="G4" i="56" s="1"/>
  <c r="C106" i="56"/>
  <c r="G106" i="56" s="1"/>
  <c r="C162" i="56"/>
  <c r="G162" i="56" s="1"/>
  <c r="C281" i="56"/>
  <c r="G281" i="56" s="1"/>
  <c r="C174" i="56"/>
  <c r="G174" i="56" s="1"/>
  <c r="C233" i="56"/>
  <c r="G233" i="56" s="1"/>
  <c r="C75" i="56"/>
  <c r="G75" i="56" s="1"/>
  <c r="C303" i="56"/>
  <c r="G303" i="56" s="1"/>
  <c r="C86" i="56"/>
  <c r="G86" i="56" s="1"/>
  <c r="C428" i="56"/>
  <c r="G428" i="56" s="1"/>
  <c r="C28" i="56"/>
  <c r="G28" i="56" s="1"/>
  <c r="C3" i="56"/>
  <c r="C107" i="56"/>
  <c r="G107" i="56" s="1"/>
  <c r="C19" i="56"/>
  <c r="C316" i="56"/>
  <c r="G316" i="56" s="1"/>
  <c r="C143" i="56"/>
  <c r="G143" i="56" s="1"/>
  <c r="C215" i="56"/>
  <c r="G215" i="56" s="1"/>
  <c r="C187" i="56"/>
  <c r="G187" i="56" s="1"/>
  <c r="C266" i="56"/>
  <c r="G266" i="56" s="1"/>
  <c r="C206" i="56"/>
  <c r="G206" i="56" s="1"/>
  <c r="C296" i="56"/>
  <c r="G296" i="56" s="1"/>
  <c r="C216" i="56"/>
  <c r="G216" i="56" s="1"/>
  <c r="C309" i="56"/>
  <c r="G309" i="56" s="1"/>
  <c r="C356" i="56"/>
  <c r="G356" i="56" s="1"/>
  <c r="C280" i="56"/>
  <c r="G280" i="56" s="1"/>
  <c r="C182" i="56"/>
  <c r="G182" i="56" s="1"/>
  <c r="C139" i="56"/>
  <c r="G139" i="56" s="1"/>
  <c r="C168" i="56"/>
  <c r="G168" i="56" s="1"/>
  <c r="C67" i="56"/>
  <c r="G67" i="56" s="1"/>
  <c r="C188" i="56"/>
  <c r="G188" i="56" s="1"/>
  <c r="C24" i="56"/>
  <c r="G24" i="56" s="1"/>
  <c r="C393" i="56"/>
  <c r="G393" i="56" s="1"/>
  <c r="C72" i="56"/>
  <c r="G72" i="56" s="1"/>
  <c r="C171" i="56"/>
  <c r="G171" i="56" s="1"/>
  <c r="C105" i="56"/>
  <c r="G105" i="56" s="1"/>
  <c r="C55" i="56"/>
  <c r="G55" i="56" s="1"/>
  <c r="C12" i="56"/>
  <c r="G12" i="56" s="1"/>
  <c r="C65" i="56"/>
  <c r="G65" i="56" s="1"/>
  <c r="C368" i="56"/>
  <c r="G368" i="56" s="1"/>
  <c r="C364" i="56"/>
  <c r="G364" i="56" s="1"/>
  <c r="C265" i="56"/>
  <c r="G265" i="56" s="1"/>
  <c r="C135" i="56"/>
  <c r="G135" i="56" s="1"/>
  <c r="C361" i="56"/>
  <c r="G361" i="56" s="1"/>
  <c r="C101" i="56"/>
  <c r="G101" i="56" s="1"/>
  <c r="C359" i="56"/>
  <c r="G359" i="56" s="1"/>
  <c r="C200" i="56"/>
  <c r="G200" i="56" s="1"/>
  <c r="C109" i="56"/>
  <c r="G109" i="56" s="1"/>
  <c r="C252" i="56"/>
  <c r="G252" i="56" s="1"/>
  <c r="G237" i="56"/>
  <c r="G315" i="56"/>
  <c r="G150" i="56"/>
  <c r="G387" i="56"/>
  <c r="I267" i="56"/>
  <c r="I49" i="56"/>
  <c r="G220" i="56"/>
  <c r="G90" i="56"/>
  <c r="G294" i="56"/>
  <c r="I170" i="56"/>
  <c r="I290" i="56"/>
  <c r="I333" i="56"/>
  <c r="H372" i="56"/>
  <c r="I372" i="56" s="1"/>
  <c r="I312" i="56"/>
  <c r="I166" i="56"/>
  <c r="P442" i="54"/>
  <c r="B16" i="11" s="1"/>
  <c r="B17" i="11" s="1"/>
  <c r="S442" i="54"/>
  <c r="I321" i="56"/>
  <c r="I156" i="56"/>
  <c r="I199" i="56"/>
  <c r="I225" i="56"/>
  <c r="I313" i="56"/>
  <c r="I343" i="56"/>
  <c r="I10" i="56"/>
  <c r="I324" i="56"/>
  <c r="I278" i="56"/>
  <c r="I305" i="56"/>
  <c r="I271" i="56"/>
  <c r="I15" i="56"/>
  <c r="I213" i="56"/>
  <c r="I390" i="56"/>
  <c r="I54" i="56"/>
  <c r="I286" i="56"/>
  <c r="Q442" i="54"/>
  <c r="I243" i="56"/>
  <c r="I374" i="56"/>
  <c r="I363" i="56"/>
  <c r="I358" i="56"/>
  <c r="I118" i="56"/>
  <c r="I370" i="56"/>
  <c r="I269" i="56"/>
  <c r="I377" i="56"/>
  <c r="I318" i="56"/>
  <c r="I103" i="56"/>
  <c r="I138" i="56"/>
  <c r="I222" i="56"/>
  <c r="R442" i="54"/>
  <c r="I328" i="56"/>
  <c r="I432" i="56"/>
  <c r="I261" i="56"/>
  <c r="I380" i="56"/>
  <c r="I250" i="56"/>
  <c r="H265" i="56" l="1"/>
  <c r="I265" i="56" s="1"/>
  <c r="H67" i="56"/>
  <c r="I67" i="56" s="1"/>
  <c r="H220" i="56"/>
  <c r="I220" i="56" s="1"/>
  <c r="H387" i="56"/>
  <c r="I387" i="56" s="1"/>
  <c r="H303" i="56"/>
  <c r="I303" i="56" s="1"/>
  <c r="H255" i="56"/>
  <c r="I255" i="56" s="1"/>
  <c r="H163" i="56"/>
  <c r="I163" i="56" s="1"/>
  <c r="H294" i="56"/>
  <c r="I294" i="56" s="1"/>
  <c r="H150" i="56"/>
  <c r="H109" i="56"/>
  <c r="I109" i="56" s="1"/>
  <c r="H361" i="56"/>
  <c r="I361" i="56" s="1"/>
  <c r="H368" i="56"/>
  <c r="I368" i="56" s="1"/>
  <c r="H105" i="56"/>
  <c r="I105" i="56" s="1"/>
  <c r="H24" i="56"/>
  <c r="I24" i="56" s="1"/>
  <c r="H139" i="56"/>
  <c r="I139" i="56" s="1"/>
  <c r="H309" i="56"/>
  <c r="I309" i="56" s="1"/>
  <c r="H266" i="56"/>
  <c r="H316" i="56"/>
  <c r="H28" i="56"/>
  <c r="I28" i="56" s="1"/>
  <c r="H75" i="56"/>
  <c r="I75" i="56" s="1"/>
  <c r="H162" i="56"/>
  <c r="I162" i="56" s="1"/>
  <c r="H403" i="56"/>
  <c r="H306" i="56"/>
  <c r="I306" i="56" s="1"/>
  <c r="H322" i="56"/>
  <c r="I322" i="56" s="1"/>
  <c r="H155" i="56"/>
  <c r="I155" i="56" s="1"/>
  <c r="H413" i="56"/>
  <c r="I413" i="56" s="1"/>
  <c r="H189" i="56"/>
  <c r="I189" i="56" s="1"/>
  <c r="H430" i="56"/>
  <c r="I430" i="56" s="1"/>
  <c r="H418" i="56"/>
  <c r="I418" i="56" s="1"/>
  <c r="H410" i="56"/>
  <c r="I410" i="56" s="1"/>
  <c r="H76" i="56"/>
  <c r="I76" i="56" s="1"/>
  <c r="H373" i="56"/>
  <c r="I373" i="56" s="1"/>
  <c r="H177" i="56"/>
  <c r="H416" i="56"/>
  <c r="I416" i="56" s="1"/>
  <c r="H144" i="56"/>
  <c r="I144" i="56" s="1"/>
  <c r="H158" i="56"/>
  <c r="I158" i="56" s="1"/>
  <c r="H238" i="56"/>
  <c r="I238" i="56" s="1"/>
  <c r="H45" i="56"/>
  <c r="I45" i="56" s="1"/>
  <c r="H353" i="56"/>
  <c r="I353" i="56" s="1"/>
  <c r="H149" i="56"/>
  <c r="I149" i="56" s="1"/>
  <c r="H230" i="56"/>
  <c r="I230" i="56" s="1"/>
  <c r="H182" i="56"/>
  <c r="I182" i="56" s="1"/>
  <c r="H279" i="56"/>
  <c r="I279" i="56" s="1"/>
  <c r="H119" i="56"/>
  <c r="I119" i="56" s="1"/>
  <c r="H96" i="56"/>
  <c r="I96" i="56" s="1"/>
  <c r="H335" i="56"/>
  <c r="H288" i="56"/>
  <c r="I288" i="56" s="1"/>
  <c r="H302" i="56"/>
  <c r="I302" i="56" s="1"/>
  <c r="H437" i="56"/>
  <c r="I437" i="56" s="1"/>
  <c r="H13" i="56"/>
  <c r="I13" i="56" s="1"/>
  <c r="H202" i="56"/>
  <c r="I202" i="56" s="1"/>
  <c r="H146" i="56"/>
  <c r="I146" i="56" s="1"/>
  <c r="H165" i="56"/>
  <c r="I165" i="56" s="1"/>
  <c r="H200" i="56"/>
  <c r="I200" i="56" s="1"/>
  <c r="H171" i="56"/>
  <c r="I171" i="56" s="1"/>
  <c r="H216" i="56"/>
  <c r="I216" i="56" s="1"/>
  <c r="H187" i="56"/>
  <c r="I187" i="56" s="1"/>
  <c r="H233" i="56"/>
  <c r="I233" i="56" s="1"/>
  <c r="H106" i="56"/>
  <c r="I106" i="56" s="1"/>
  <c r="H334" i="56"/>
  <c r="I334" i="56" s="1"/>
  <c r="H87" i="56"/>
  <c r="I87" i="56" s="1"/>
  <c r="H310" i="56"/>
  <c r="I310" i="56" s="1"/>
  <c r="H359" i="56"/>
  <c r="I359" i="56" s="1"/>
  <c r="H12" i="56"/>
  <c r="I12" i="56" s="1"/>
  <c r="H72" i="56"/>
  <c r="I72" i="56" s="1"/>
  <c r="H296" i="56"/>
  <c r="I296" i="56" s="1"/>
  <c r="H215" i="56"/>
  <c r="I215" i="56" s="1"/>
  <c r="H107" i="56"/>
  <c r="I107" i="56" s="1"/>
  <c r="H86" i="56"/>
  <c r="I86" i="56" s="1"/>
  <c r="H174" i="56"/>
  <c r="I174" i="56" s="1"/>
  <c r="H4" i="56"/>
  <c r="I4" i="56" s="1"/>
  <c r="H5" i="56"/>
  <c r="I5" i="56" s="1"/>
  <c r="H31" i="56"/>
  <c r="I31" i="56" s="1"/>
  <c r="H34" i="56"/>
  <c r="H42" i="56"/>
  <c r="I42" i="56" s="1"/>
  <c r="H439" i="56"/>
  <c r="I439" i="56" s="1"/>
  <c r="H415" i="56"/>
  <c r="I415" i="56" s="1"/>
  <c r="H385" i="56"/>
  <c r="I385" i="56" s="1"/>
  <c r="H136" i="56"/>
  <c r="I136" i="56" s="1"/>
  <c r="H241" i="56"/>
  <c r="I241" i="56" s="1"/>
  <c r="H173" i="56"/>
  <c r="I173" i="56" s="1"/>
  <c r="H326" i="56"/>
  <c r="I326" i="56" s="1"/>
  <c r="H36" i="56"/>
  <c r="I36" i="56" s="1"/>
  <c r="H349" i="56"/>
  <c r="I349" i="56" s="1"/>
  <c r="H104" i="56"/>
  <c r="I104" i="56" s="1"/>
  <c r="H227" i="56"/>
  <c r="I227" i="56" s="1"/>
  <c r="H317" i="56"/>
  <c r="I317" i="56" s="1"/>
  <c r="H102" i="56"/>
  <c r="I102" i="56" s="1"/>
  <c r="H285" i="56"/>
  <c r="I285" i="56" s="1"/>
  <c r="H274" i="56"/>
  <c r="I274" i="56" s="1"/>
  <c r="H90" i="56"/>
  <c r="I90" i="56" s="1"/>
  <c r="H315" i="56"/>
  <c r="I315" i="56" s="1"/>
  <c r="H135" i="56"/>
  <c r="I135" i="56" s="1"/>
  <c r="H65" i="56"/>
  <c r="I65" i="56" s="1"/>
  <c r="H188" i="56"/>
  <c r="I188" i="56" s="1"/>
  <c r="H428" i="56"/>
  <c r="I428" i="56" s="1"/>
  <c r="H401" i="56"/>
  <c r="I401" i="56" s="1"/>
  <c r="H183" i="56"/>
  <c r="I183" i="56" s="1"/>
  <c r="H341" i="56"/>
  <c r="I341" i="56" s="1"/>
  <c r="H81" i="56"/>
  <c r="I81" i="56" s="1"/>
  <c r="H237" i="56"/>
  <c r="I237" i="56" s="1"/>
  <c r="H280" i="56"/>
  <c r="I280" i="56" s="1"/>
  <c r="H252" i="56"/>
  <c r="I252" i="56" s="1"/>
  <c r="H101" i="56"/>
  <c r="I101" i="56" s="1"/>
  <c r="H364" i="56"/>
  <c r="I364" i="56" s="1"/>
  <c r="H55" i="56"/>
  <c r="I55" i="56" s="1"/>
  <c r="H393" i="56"/>
  <c r="I393" i="56" s="1"/>
  <c r="H168" i="56"/>
  <c r="I168" i="56" s="1"/>
  <c r="H356" i="56"/>
  <c r="I356" i="56" s="1"/>
  <c r="H206" i="56"/>
  <c r="I206" i="56" s="1"/>
  <c r="H143" i="56"/>
  <c r="I143" i="56" s="1"/>
  <c r="H281" i="56"/>
  <c r="I281" i="56" s="1"/>
  <c r="H35" i="56"/>
  <c r="I35" i="56" s="1"/>
  <c r="H179" i="56"/>
  <c r="I179" i="56" s="1"/>
  <c r="H284" i="56"/>
  <c r="I284" i="56" s="1"/>
  <c r="H27" i="56"/>
  <c r="I27" i="56" s="1"/>
  <c r="H147" i="56"/>
  <c r="I147" i="56" s="1"/>
  <c r="H112" i="56"/>
  <c r="I112" i="56" s="1"/>
  <c r="H263" i="56"/>
  <c r="I263" i="56" s="1"/>
  <c r="H351" i="56"/>
  <c r="I351" i="56" s="1"/>
  <c r="H52" i="56"/>
  <c r="I52" i="56" s="1"/>
  <c r="H327" i="56"/>
  <c r="I327" i="56" s="1"/>
  <c r="H7" i="56"/>
  <c r="I7" i="56" s="1"/>
  <c r="H314" i="56"/>
  <c r="I314" i="56" s="1"/>
  <c r="H307" i="56"/>
  <c r="I307" i="56" s="1"/>
  <c r="H217" i="56"/>
  <c r="I217" i="56" s="1"/>
  <c r="H210" i="56"/>
  <c r="I210" i="56" s="1"/>
  <c r="H295" i="56"/>
  <c r="I295" i="56" s="1"/>
  <c r="H16" i="56"/>
  <c r="I16" i="56" s="1"/>
  <c r="I335" i="56"/>
  <c r="I177" i="56"/>
  <c r="H350" i="56"/>
  <c r="I350" i="56" s="1"/>
  <c r="I150" i="56"/>
  <c r="C441" i="56"/>
  <c r="I266" i="56"/>
  <c r="G19" i="56"/>
  <c r="I403" i="56"/>
  <c r="I316" i="56"/>
  <c r="I34" i="56"/>
  <c r="G3" i="56"/>
  <c r="H19" i="56" l="1"/>
  <c r="G441" i="56"/>
  <c r="I19" i="56"/>
  <c r="H3" i="56"/>
  <c r="H441" i="56" s="1"/>
  <c r="I3" i="56" l="1"/>
  <c r="I441" i="56" s="1"/>
</calcChain>
</file>

<file path=xl/sharedStrings.xml><?xml version="1.0" encoding="utf-8"?>
<sst xmlns="http://schemas.openxmlformats.org/spreadsheetml/2006/main" count="7097" uniqueCount="592">
  <si>
    <t>State</t>
  </si>
  <si>
    <t>SAC</t>
  </si>
  <si>
    <t>Study Area Name</t>
  </si>
  <si>
    <t>ME</t>
  </si>
  <si>
    <t>OXFORD WEST TEL CO</t>
  </si>
  <si>
    <t>OXFORD COUNTY TEL</t>
  </si>
  <si>
    <t>UNITY TEL CO., INC.</t>
  </si>
  <si>
    <t>NH</t>
  </si>
  <si>
    <t>GRANITE STATE TEL</t>
  </si>
  <si>
    <t>DIXVILLE TEL CO</t>
  </si>
  <si>
    <t>DUNBARTON TEL CO</t>
  </si>
  <si>
    <t>VT</t>
  </si>
  <si>
    <t>FRANKLIN TEL CO - VT</t>
  </si>
  <si>
    <t>TOPSHAM TEL CO</t>
  </si>
  <si>
    <t>WAITSFIELD/FAYSTON</t>
  </si>
  <si>
    <t>VERMONT TEL. CO-VT</t>
  </si>
  <si>
    <t>NY</t>
  </si>
  <si>
    <t>CASSADAGA TEL CORP</t>
  </si>
  <si>
    <t>CHAMPLAIN TEL CO</t>
  </si>
  <si>
    <t>CROWN POINT TEL CORP</t>
  </si>
  <si>
    <t>DUNKIRK &amp; FREDONIA</t>
  </si>
  <si>
    <t>GERMANTOWN TEL CO</t>
  </si>
  <si>
    <t>ONEIDA COUNTY RURAL</t>
  </si>
  <si>
    <t>ONTARIO TEL CO, INC.</t>
  </si>
  <si>
    <t>STATE TEL CO</t>
  </si>
  <si>
    <t>TRUMANSBURG TEL CO.</t>
  </si>
  <si>
    <t>NJ</t>
  </si>
  <si>
    <t>WARWICK VALLEY-NJ</t>
  </si>
  <si>
    <t>PA</t>
  </si>
  <si>
    <t>CITIZENS - KECKSBURG</t>
  </si>
  <si>
    <t>HICKORY TEL CO</t>
  </si>
  <si>
    <t>IRONTON TEL CO</t>
  </si>
  <si>
    <t>LACKAWAXEN TELECOM</t>
  </si>
  <si>
    <t>LAUREL HIGHLAND TEL</t>
  </si>
  <si>
    <t>ARMSTRONG TEL CO-PA</t>
  </si>
  <si>
    <t>ARMSTRONG TEL NORTH</t>
  </si>
  <si>
    <t>PALMERTON TEL CO</t>
  </si>
  <si>
    <t>PENNSYLVANIA TEL CO</t>
  </si>
  <si>
    <t>SOUTH CANAAN TEL CO</t>
  </si>
  <si>
    <t>YUKON - WALTZ TEL CO</t>
  </si>
  <si>
    <t>MD</t>
  </si>
  <si>
    <t>ARMSTRONG TEL OF MD</t>
  </si>
  <si>
    <t>VA</t>
  </si>
  <si>
    <t>BUGGS ISLAND COOP</t>
  </si>
  <si>
    <t>BURKE'S GARDEN TEL</t>
  </si>
  <si>
    <t>NEW HOPE TEL COOP</t>
  </si>
  <si>
    <t>SHENANDOAH TEL CO</t>
  </si>
  <si>
    <t>SHENANDOAH TELEPHONE COMPANY - NR</t>
  </si>
  <si>
    <t>FL</t>
  </si>
  <si>
    <t>ITS TELECOMM. SYS.</t>
  </si>
  <si>
    <t>GA</t>
  </si>
  <si>
    <t>VALLEY TEL CO, LLC</t>
  </si>
  <si>
    <t>BRANTLEY TEL CO</t>
  </si>
  <si>
    <t>BULLOCH COUNTY RURAL</t>
  </si>
  <si>
    <t>DARIEN TEL CO</t>
  </si>
  <si>
    <t>ELLIJAY TEL CO</t>
  </si>
  <si>
    <t>GLENWOOD TEL CO</t>
  </si>
  <si>
    <t>HART TEL CO</t>
  </si>
  <si>
    <t>KNOLOGY OF THE VALLEY FORMERLY INTERSTATE</t>
  </si>
  <si>
    <t>PEMBROKE TEL CO</t>
  </si>
  <si>
    <t>PLANTERS RURAL COOP</t>
  </si>
  <si>
    <t>PUBLIC SERVICE TEL</t>
  </si>
  <si>
    <t>RINGGOLD TEL CO</t>
  </si>
  <si>
    <t>TRENTON TEL CO</t>
  </si>
  <si>
    <t>WAVERLY HALL, LLC</t>
  </si>
  <si>
    <t>NC</t>
  </si>
  <si>
    <t>ATLANTIC MEMBERSHIP</t>
  </si>
  <si>
    <t>BARNARDSVILLE TEL CO</t>
  </si>
  <si>
    <t>CITIZENS TEL CO</t>
  </si>
  <si>
    <t>ELLERBE TEL CO</t>
  </si>
  <si>
    <t>RANDOLPH MEMBERSHIP</t>
  </si>
  <si>
    <t>PIEDMONT MEMBERSHIP</t>
  </si>
  <si>
    <t>SALUDA MOUNTAIN TEL</t>
  </si>
  <si>
    <t>SERVICE TEL CO</t>
  </si>
  <si>
    <t>SKYLINE MEMBERSHIP</t>
  </si>
  <si>
    <t>STAR MEMBERSHIP CORP</t>
  </si>
  <si>
    <t>SURRY MEMBERSHIP</t>
  </si>
  <si>
    <t>TRI COUNTY TEL MEMBR</t>
  </si>
  <si>
    <t>WILKES MEMBERSHIP</t>
  </si>
  <si>
    <t>YADKIN VALLEY TEL</t>
  </si>
  <si>
    <t>SC</t>
  </si>
  <si>
    <t>BLUFFTON TEL. CO.</t>
  </si>
  <si>
    <t>CHESNEE TEL CO</t>
  </si>
  <si>
    <t>CHESTER TEL CO - SC</t>
  </si>
  <si>
    <t>FARMERS TEL COOP</t>
  </si>
  <si>
    <t>FORT MILL TEL CO</t>
  </si>
  <si>
    <t>HARGRAY TEL CO</t>
  </si>
  <si>
    <t>HOME TEL CO</t>
  </si>
  <si>
    <t>HORRY TEL COOP</t>
  </si>
  <si>
    <t>LANCASTER TEL CO</t>
  </si>
  <si>
    <t>LOCKHART TEL CO INC</t>
  </si>
  <si>
    <t>PALMETTO RURAL COOP</t>
  </si>
  <si>
    <t>PIEDMONT RURAL COOP</t>
  </si>
  <si>
    <t>PBT TELECOM, INC.</t>
  </si>
  <si>
    <t>RIDGEWAY TEL CO</t>
  </si>
  <si>
    <t>ROCK HILL TEL CO</t>
  </si>
  <si>
    <t>SANDHILL TEL COOP</t>
  </si>
  <si>
    <t>AL</t>
  </si>
  <si>
    <t>CASTLEBERRY TEL CO</t>
  </si>
  <si>
    <t>FARMERS TELECOM COOP</t>
  </si>
  <si>
    <t>KNOLOGY TOTAL COMMUNICATIONS</t>
  </si>
  <si>
    <t>HAYNEVILLE TEL CO</t>
  </si>
  <si>
    <t>MON-CRE TEL COOP</t>
  </si>
  <si>
    <t>MOUNDVILLE TEL CO</t>
  </si>
  <si>
    <t>PINE BELT TEL CO</t>
  </si>
  <si>
    <t>RAGLAND TEL CO</t>
  </si>
  <si>
    <t>KY</t>
  </si>
  <si>
    <t>BALLARD RURAL COOP</t>
  </si>
  <si>
    <t>BRANDENBURG TEL CO</t>
  </si>
  <si>
    <t>DUO COUNTY TEL COOP</t>
  </si>
  <si>
    <t>FOOTHILLS RURAL COOP</t>
  </si>
  <si>
    <t>GEARHEART-COALFIELDS</t>
  </si>
  <si>
    <t>LOGAN TEL. COOP. INC</t>
  </si>
  <si>
    <t>MOUNTAIN RURAL COOP</t>
  </si>
  <si>
    <t>PEOPLES RURAL COOP</t>
  </si>
  <si>
    <t>SOUTH CENTRAL RURAL</t>
  </si>
  <si>
    <t>THACKER/GRIGSBY TEL</t>
  </si>
  <si>
    <t>WEST KENTUCKY RURAL</t>
  </si>
  <si>
    <t>LA</t>
  </si>
  <si>
    <t>DELCAMBRE TEL CO</t>
  </si>
  <si>
    <t>EAST ASCENSION TEL</t>
  </si>
  <si>
    <t>KAPLAN TEL CO</t>
  </si>
  <si>
    <t>LAFOURCHE TEL CO</t>
  </si>
  <si>
    <t>NORTHEAST LOUISIANA</t>
  </si>
  <si>
    <t>RESERVE TEL CO</t>
  </si>
  <si>
    <t>STAR TEL CO</t>
  </si>
  <si>
    <t>MS</t>
  </si>
  <si>
    <t>LAKESIDE TEL. CO.</t>
  </si>
  <si>
    <t>NOXAPATER TEL CO</t>
  </si>
  <si>
    <t>SLEDGE TEL CO</t>
  </si>
  <si>
    <t>SMITHVILLE TEL CO</t>
  </si>
  <si>
    <t>TN</t>
  </si>
  <si>
    <t>ARDMORE TEL CO</t>
  </si>
  <si>
    <t>BEN LOMAND RURAL</t>
  </si>
  <si>
    <t>BLEDSOE TEL COOP</t>
  </si>
  <si>
    <t>LORETTO TEL CO</t>
  </si>
  <si>
    <t>NORTH CENTRAL COOP</t>
  </si>
  <si>
    <t>TWIN LAKES TEL COOP</t>
  </si>
  <si>
    <t>UTC OF TN</t>
  </si>
  <si>
    <t>WEST KENTUCKY RURAL TELEPHONE</t>
  </si>
  <si>
    <t>OH</t>
  </si>
  <si>
    <t>THE ARTHUR MUTUAL</t>
  </si>
  <si>
    <t>AYERSVILLE TEL CO</t>
  </si>
  <si>
    <t>BASCOM MUTUAL TEL CO</t>
  </si>
  <si>
    <t>BENTON RIDGE TEL CO</t>
  </si>
  <si>
    <t>THE CHAMPAIGN TEL CO</t>
  </si>
  <si>
    <t>MCCLURE TEL CO</t>
  </si>
  <si>
    <t>CONNEAUT TEL CO</t>
  </si>
  <si>
    <t>DOYLESTOWN TEL CO</t>
  </si>
  <si>
    <t>FARMERS MUTUAL TEL</t>
  </si>
  <si>
    <t>FORT JENNINGS TEL CO</t>
  </si>
  <si>
    <t>GLANDORF TEL CO</t>
  </si>
  <si>
    <t>KALIDA TEL CO</t>
  </si>
  <si>
    <t>MINFORD TEL CO</t>
  </si>
  <si>
    <t>OTTOVILLE MUTUAL</t>
  </si>
  <si>
    <t>SHERWOOD MUTUAL TEL</t>
  </si>
  <si>
    <t>VAUGHNSVILLE TEL CO</t>
  </si>
  <si>
    <t>MI</t>
  </si>
  <si>
    <t>ALLENDALE TEL CO</t>
  </si>
  <si>
    <t>BLANCHARD TEL ASSN</t>
  </si>
  <si>
    <t>BLOOMINGDALE TEL CO</t>
  </si>
  <si>
    <t>CLIMAX TEL CO</t>
  </si>
  <si>
    <t>DEERFIELD FARMERS</t>
  </si>
  <si>
    <t>DRENTHE TEL CO</t>
  </si>
  <si>
    <t>ACE TEL OF MICHIGAN</t>
  </si>
  <si>
    <t>LENNON TEL CO</t>
  </si>
  <si>
    <t>OGDEN TEL CO</t>
  </si>
  <si>
    <t>PIGEON TEL CO</t>
  </si>
  <si>
    <t>SPRINGPORT TEL CO</t>
  </si>
  <si>
    <t>WALDRON TEL CO</t>
  </si>
  <si>
    <t>WINN TEL CO</t>
  </si>
  <si>
    <t>ACE TELEPHONE CO. OF MI, INC. (OLD MISSION)</t>
  </si>
  <si>
    <t>IN</t>
  </si>
  <si>
    <t>CITIZENS TEL CORP</t>
  </si>
  <si>
    <t>CLAY COUNTY RURAL TEL COOP D/B/A ENDEAVOR COMMUNICATIONS</t>
  </si>
  <si>
    <t>CRAIGVILLE TEL CO</t>
  </si>
  <si>
    <t>DAVIESS-MARTIN/RTC</t>
  </si>
  <si>
    <t>GEETINGSVILLE TEL CO</t>
  </si>
  <si>
    <t>HANCOCK TELECOM</t>
  </si>
  <si>
    <t>LIGONIER TEL CO</t>
  </si>
  <si>
    <t>MONON TEL CO</t>
  </si>
  <si>
    <t>MULBERRY COOP TEL CO</t>
  </si>
  <si>
    <t>NEW LISBON TEL CO</t>
  </si>
  <si>
    <t>NEW PARIS TEL INC</t>
  </si>
  <si>
    <t>NORTHWESTERN INDIANA</t>
  </si>
  <si>
    <t>PERRY-SPENCER RURAL</t>
  </si>
  <si>
    <t>PULASKI-WHITE RURAL</t>
  </si>
  <si>
    <t>ROCHESTER TEL CO</t>
  </si>
  <si>
    <t>SE INDIANA RURAL</t>
  </si>
  <si>
    <t>SUNMAN TELECOMM CORP</t>
  </si>
  <si>
    <t>SWAYZEE TEL CO</t>
  </si>
  <si>
    <t>SWEETSER RURAL TEL</t>
  </si>
  <si>
    <t>WASHINGTON CTY RURAL</t>
  </si>
  <si>
    <t>YEOMAN TEL CO, INC</t>
  </si>
  <si>
    <t>WI</t>
  </si>
  <si>
    <t>CHEQUAMEGON COM COOP</t>
  </si>
  <si>
    <t>CHIBARDUN TEL COOP</t>
  </si>
  <si>
    <t>CITIZENS TEL COOP-WI</t>
  </si>
  <si>
    <t>COCHRANE COOP TEL CO</t>
  </si>
  <si>
    <t>LAKEFIELD TEL CO</t>
  </si>
  <si>
    <t>LA VALLE TEL COOP</t>
  </si>
  <si>
    <t>LEMONWEIR VALLEY TEL</t>
  </si>
  <si>
    <t>LUCK TEL CO</t>
  </si>
  <si>
    <t>MARQUETTE-ADAMS COOP</t>
  </si>
  <si>
    <t>MILLTOWN MUTUAL TEL</t>
  </si>
  <si>
    <t>NELSON TEL COOP</t>
  </si>
  <si>
    <t>NIAGARA TEL CO</t>
  </si>
  <si>
    <t>BAYLAND TEL CO</t>
  </si>
  <si>
    <t>PRICE COUNTY TEL CO</t>
  </si>
  <si>
    <t>NORTHEAST TEL CO</t>
  </si>
  <si>
    <t>SHARON TEL CO</t>
  </si>
  <si>
    <t>SIREN TEL CO, INC</t>
  </si>
  <si>
    <t>SPRING VALLEY TEL CO</t>
  </si>
  <si>
    <t>W. WISCONSIN TELCOM</t>
  </si>
  <si>
    <t>WOOD COUNTY TEL CO</t>
  </si>
  <si>
    <t>IL</t>
  </si>
  <si>
    <t>EGYPTIAN COOP ASSN</t>
  </si>
  <si>
    <t>GRANDVIEW MUTUAL TEL</t>
  </si>
  <si>
    <t>GRIDLEY TEL CO</t>
  </si>
  <si>
    <t>HARRISONVILLE TEL CO</t>
  </si>
  <si>
    <t>HOME TEL CO-ST JACOB</t>
  </si>
  <si>
    <t>LA HARPE TEL CO</t>
  </si>
  <si>
    <t>LEAF RIVER TEL CO</t>
  </si>
  <si>
    <t>MCDONOUGH TEL COOP</t>
  </si>
  <si>
    <t>MADISON TEL CO</t>
  </si>
  <si>
    <t>MARSEILLES TEL CO</t>
  </si>
  <si>
    <t>METAMORA TEL CO</t>
  </si>
  <si>
    <t>MONTROSE MUTUAL TEL</t>
  </si>
  <si>
    <t>ONEIDA TEL EXCHANGE</t>
  </si>
  <si>
    <t>VIOLA HOME TEL CO</t>
  </si>
  <si>
    <t>WABASH TEL COOP, INC</t>
  </si>
  <si>
    <t>IA</t>
  </si>
  <si>
    <t>ALPINE COMM.</t>
  </si>
  <si>
    <t>CASCADE COMM. CO.</t>
  </si>
  <si>
    <t>CLEAR LAKE INDEPEND</t>
  </si>
  <si>
    <t>COLO TEL CO</t>
  </si>
  <si>
    <t>DUMONT TEL CO</t>
  </si>
  <si>
    <t>DUNKERTON TEL COOP</t>
  </si>
  <si>
    <t>ELLSWORTH COOP ASSN</t>
  </si>
  <si>
    <t>MINBURN TELECOMM.</t>
  </si>
  <si>
    <t>FARMERS COOP TEL CO</t>
  </si>
  <si>
    <t>FARMERS &amp; MERCHANTS</t>
  </si>
  <si>
    <t>FARMERS MUTUAL COOP</t>
  </si>
  <si>
    <t>FARMERS TEL CO - BAT</t>
  </si>
  <si>
    <t>FARMERS TEL CO -RICE</t>
  </si>
  <si>
    <t>GOLDFIELD TEL CO</t>
  </si>
  <si>
    <t>GRISWOLD CO-OP TEL</t>
  </si>
  <si>
    <t>HUXLEY COMM. COOP.</t>
  </si>
  <si>
    <t>IAMO TEL CO - IA</t>
  </si>
  <si>
    <t>KALONA COOP TEL CO</t>
  </si>
  <si>
    <t>KEYSTONE FRMS COOP</t>
  </si>
  <si>
    <t>LA PORTE CITY TEL CO</t>
  </si>
  <si>
    <t>LEHIGH VALLEY COOP</t>
  </si>
  <si>
    <t>MINBURN TEL CO</t>
  </si>
  <si>
    <t>MUTUAL TEL CO</t>
  </si>
  <si>
    <t>MEDIAPOLIS TEL CO</t>
  </si>
  <si>
    <t>OGDEN TEL CO - IA</t>
  </si>
  <si>
    <t>PALO COOP TEL ASSN</t>
  </si>
  <si>
    <t>PANORA COMM COOP</t>
  </si>
  <si>
    <t>PRAIRIEBURG TEL CO</t>
  </si>
  <si>
    <t>PRESTON TEL CO</t>
  </si>
  <si>
    <t>RINGSTED TEL CO</t>
  </si>
  <si>
    <t>ROYAL TEL CO</t>
  </si>
  <si>
    <t>SOUTH SLOPE COOP TEL</t>
  </si>
  <si>
    <t>SPRINGVILLE COOP TEL</t>
  </si>
  <si>
    <t>SWISHER TEL CO</t>
  </si>
  <si>
    <t>STRATFORD MUTUAL TEL</t>
  </si>
  <si>
    <t>UNITED FARMERS TEL</t>
  </si>
  <si>
    <t>VAN HORNE COOP TEL</t>
  </si>
  <si>
    <t>VENTURA TEL CO, INC</t>
  </si>
  <si>
    <t>VILLISCA FARMERS TEL</t>
  </si>
  <si>
    <t>WELLMAN COOP TEL</t>
  </si>
  <si>
    <t>WEST LIBERTY TEL CO</t>
  </si>
  <si>
    <t>WILTON TEL CO</t>
  </si>
  <si>
    <t>MN</t>
  </si>
  <si>
    <t>ACE TEL ASSN-MN</t>
  </si>
  <si>
    <t>CITY OF BARNESVILLE</t>
  </si>
  <si>
    <t>CONSOLIDATED TEL CO</t>
  </si>
  <si>
    <t>EMILY COOP TEL CO</t>
  </si>
  <si>
    <t>MANCHESTER-HARTLAND</t>
  </si>
  <si>
    <t>SCOTT RICE -INTEGRA</t>
  </si>
  <si>
    <t>CROSSLAKE TEL CO</t>
  </si>
  <si>
    <t>NE</t>
  </si>
  <si>
    <t>THREE RIVER TELCO</t>
  </si>
  <si>
    <t>CAMBRIDGE TEL CO -NE</t>
  </si>
  <si>
    <t>COZAD TEL CO</t>
  </si>
  <si>
    <t>DILLER TEL CO</t>
  </si>
  <si>
    <t>GLENWOOD TEL MEMBER</t>
  </si>
  <si>
    <t>HARTINGTON TEL CO</t>
  </si>
  <si>
    <t>HARTMAN TEL EXCH INC</t>
  </si>
  <si>
    <t>HEMINGFORD COOP TEL</t>
  </si>
  <si>
    <t>HENDERSON CO-OP TEL</t>
  </si>
  <si>
    <t>HERSHEY COOP TEL CO</t>
  </si>
  <si>
    <t>GLENWOOD NETWORK SERVICES, INC</t>
  </si>
  <si>
    <t>PLAINVIEW TEL CO</t>
  </si>
  <si>
    <t>SE NEBRASKA TEL CO</t>
  </si>
  <si>
    <t>STANTON TELECOM INC.</t>
  </si>
  <si>
    <t>WAUNETA TEL CO</t>
  </si>
  <si>
    <t>BENKELMAN TEL CO</t>
  </si>
  <si>
    <t>ND</t>
  </si>
  <si>
    <t>CONSOLIDATED TELCOM</t>
  </si>
  <si>
    <t>MIDSTATE TEL CO</t>
  </si>
  <si>
    <t>NORTHWEST COMM COOP</t>
  </si>
  <si>
    <t>RESERVATION TEL COOP</t>
  </si>
  <si>
    <t>W. RIVER TELECOM.</t>
  </si>
  <si>
    <t>MIDSTATE COMM.</t>
  </si>
  <si>
    <t>SRT COMMUNICATIONS</t>
  </si>
  <si>
    <t>SD</t>
  </si>
  <si>
    <t>CHEYENNE RIVER SIOUX</t>
  </si>
  <si>
    <t>BERESFORD MUNICIPAL</t>
  </si>
  <si>
    <t>CITY OF BROOKINGS</t>
  </si>
  <si>
    <t>CITY OF FAITH MUNIC</t>
  </si>
  <si>
    <t>JEFFERSON TEL CO -SD</t>
  </si>
  <si>
    <t>KENNEBEC TEL CO</t>
  </si>
  <si>
    <t>WEST RIVER(MOBRIDGE)</t>
  </si>
  <si>
    <t>RC TECHNOLOGIES</t>
  </si>
  <si>
    <t>SANTEL COMM. COOP.</t>
  </si>
  <si>
    <t>VALLEY TELECOMM.</t>
  </si>
  <si>
    <t>AR</t>
  </si>
  <si>
    <t>CENTRAL ARKANSAS TEL</t>
  </si>
  <si>
    <t>CLEVELAND COUNTY TEL</t>
  </si>
  <si>
    <t>DECATUR TEL CO INC</t>
  </si>
  <si>
    <t>LAVACA TEL CO-AR</t>
  </si>
  <si>
    <t>MADISON COUNTY TEL</t>
  </si>
  <si>
    <t>NORTH ARKANSAS TEL</t>
  </si>
  <si>
    <t>PRAIRIE GROVE TEL CO</t>
  </si>
  <si>
    <t>RICE BELT TEL CO</t>
  </si>
  <si>
    <t>SW ARKANSAS TEL COOP</t>
  </si>
  <si>
    <t>KS</t>
  </si>
  <si>
    <t>BLUE VALLEY TELE-COM</t>
  </si>
  <si>
    <t>COLUMBUS TELEPHONE</t>
  </si>
  <si>
    <t>COUNCIL GROVE TEL CO</t>
  </si>
  <si>
    <t>CUNNINGHAM TEL CO</t>
  </si>
  <si>
    <t>ELKHART TEL CO INC</t>
  </si>
  <si>
    <t>GOLDEN BELT TEL ASSN</t>
  </si>
  <si>
    <t>GORHAM TEL CO</t>
  </si>
  <si>
    <t>KANOKLA TEL ASSN-KS</t>
  </si>
  <si>
    <t>MADISON TEL., LLC</t>
  </si>
  <si>
    <t>PEOPLES TELECOM LLC</t>
  </si>
  <si>
    <t>PIONEER TEL ASSN INC</t>
  </si>
  <si>
    <t>CRAW-KAN TEL COOP</t>
  </si>
  <si>
    <t>RAINBOW TELECOM</t>
  </si>
  <si>
    <t>S &amp; T TEL COOP ASSN</t>
  </si>
  <si>
    <t>S. CENTRAL TEL - KS</t>
  </si>
  <si>
    <t>SOUTHERN KANSAS TEL</t>
  </si>
  <si>
    <t>TRI-COUNTY TEL ASSN</t>
  </si>
  <si>
    <t>UNITED TEL ASSN</t>
  </si>
  <si>
    <t>WAMEGO TEL CO INC</t>
  </si>
  <si>
    <t>WHEAT STATE TEL, INC</t>
  </si>
  <si>
    <t>WILSON TEL CO INC</t>
  </si>
  <si>
    <t>TOTAH COMMUNICATIONS</t>
  </si>
  <si>
    <t>MO</t>
  </si>
  <si>
    <t>BPS TEL. CO.</t>
  </si>
  <si>
    <t>IAMO TEL CO - MO</t>
  </si>
  <si>
    <t>ALMA COMM. CO.</t>
  </si>
  <si>
    <t>OZARK TEL. CO.</t>
  </si>
  <si>
    <t>FARBER TEL CO</t>
  </si>
  <si>
    <t>GOODMAN TEL CO</t>
  </si>
  <si>
    <t>GRANBY TEL CO - MO</t>
  </si>
  <si>
    <t>KINGDOM TELEPHONE CO</t>
  </si>
  <si>
    <t>MCDONALD COUNTY TEL</t>
  </si>
  <si>
    <t>MILLER TEL CO - MO</t>
  </si>
  <si>
    <t>NE MISSOURI RURAL</t>
  </si>
  <si>
    <t>SENECA TEL CO</t>
  </si>
  <si>
    <t>OK</t>
  </si>
  <si>
    <t>LAVACA TEL CO-OK</t>
  </si>
  <si>
    <t>KANOKLA TEL ASSN-OK</t>
  </si>
  <si>
    <t>S. CENTRAL TEL - OK</t>
  </si>
  <si>
    <t>BEGGS TEL CO</t>
  </si>
  <si>
    <t>BIXBY TEL CO</t>
  </si>
  <si>
    <t>CANADIAN VALLEY TEL</t>
  </si>
  <si>
    <t>CENTRAL OKLAHOMA TEL</t>
  </si>
  <si>
    <t>CHICKASAW TEL CO</t>
  </si>
  <si>
    <t>GRAND TEL CO INC</t>
  </si>
  <si>
    <t>MEDICINE PARK TEL CO</t>
  </si>
  <si>
    <t>PANHANDLE TEL COOP</t>
  </si>
  <si>
    <t>PINE TELEPHONE CO</t>
  </si>
  <si>
    <t>SHIDLER TEL CO</t>
  </si>
  <si>
    <t>TERRAL TEL CO</t>
  </si>
  <si>
    <t>WYANDOTTE TEL CO</t>
  </si>
  <si>
    <t>TX</t>
  </si>
  <si>
    <t>BLOSSOM TEL CO</t>
  </si>
  <si>
    <t>BIG BEND TEL CO INC</t>
  </si>
  <si>
    <t>BRAZORIA TEL CO</t>
  </si>
  <si>
    <t>COMMUNITY TEL CO</t>
  </si>
  <si>
    <t>DELL TEL. CO-OP - TX</t>
  </si>
  <si>
    <t>EASTEX TEL COOP INC</t>
  </si>
  <si>
    <t>ELECTRA TELEPHONE CO</t>
  </si>
  <si>
    <t>BORDER TO BORDER</t>
  </si>
  <si>
    <t>GANADO TELEPHONE CO</t>
  </si>
  <si>
    <t>GUADALUPE VALLEY TEL</t>
  </si>
  <si>
    <t>ALENCO COMMUNICATION</t>
  </si>
  <si>
    <t>ETS TEL. CO., INC.</t>
  </si>
  <si>
    <t>LA WARD TEL EXCHANGE</t>
  </si>
  <si>
    <t>LAKE LIVINGSTON TEL</t>
  </si>
  <si>
    <t>LIPAN TEL CO</t>
  </si>
  <si>
    <t>LIVINGSTON TEL CO</t>
  </si>
  <si>
    <t>MUENSTER DBA NORTEX</t>
  </si>
  <si>
    <t>PEOPLES TEL COOP -TX</t>
  </si>
  <si>
    <t>SOUTHWEST TEXAS TEL</t>
  </si>
  <si>
    <t>TATUM TEL CO</t>
  </si>
  <si>
    <t>VALLEY TEL CO-OP -TX</t>
  </si>
  <si>
    <t>AZ</t>
  </si>
  <si>
    <t>SAN CARLOS APACHE</t>
  </si>
  <si>
    <t>GILA RIVER TELECOM.</t>
  </si>
  <si>
    <t>FORT MOJAVE TEL, INC</t>
  </si>
  <si>
    <t>MIDVALE-AZ</t>
  </si>
  <si>
    <t>CO</t>
  </si>
  <si>
    <t>BLANCA TEL CO</t>
  </si>
  <si>
    <t>NUNN TEL CO</t>
  </si>
  <si>
    <t>ID</t>
  </si>
  <si>
    <t>ALBION TEL CO-ATC</t>
  </si>
  <si>
    <t>CUSTER TEL COOP</t>
  </si>
  <si>
    <t>FILER MUTUAL TEL -ID</t>
  </si>
  <si>
    <t>MIDVALE TEL EXCH INC</t>
  </si>
  <si>
    <t>DIRECT COMM-ROCKLAND</t>
  </si>
  <si>
    <t>MT</t>
  </si>
  <si>
    <t>INTERBEL TEL COOP</t>
  </si>
  <si>
    <t>3-RIVERS TEL COOP</t>
  </si>
  <si>
    <t>TRIANGLE TEL COOP</t>
  </si>
  <si>
    <t>CENTRAL MONTANA</t>
  </si>
  <si>
    <t>NM</t>
  </si>
  <si>
    <t>MESCALERO APACHE</t>
  </si>
  <si>
    <t>DELL TEL CO-OP - NM</t>
  </si>
  <si>
    <t>BACA VALLEY TEL CO</t>
  </si>
  <si>
    <t>ENMR TEL COOP INC-NM</t>
  </si>
  <si>
    <t>LA JICARITA RURAL</t>
  </si>
  <si>
    <t>LEACO RURAL TEL COOP</t>
  </si>
  <si>
    <t>TULAROSA BASIN TEL.</t>
  </si>
  <si>
    <t>PENASCO VALLEY TEL</t>
  </si>
  <si>
    <t>SACRED WIND</t>
  </si>
  <si>
    <t>UT</t>
  </si>
  <si>
    <t>DIRECT COMMUNICATIONS CEDAR VALLEY, LLC</t>
  </si>
  <si>
    <t>EMRY DBA EMRY TELCOM</t>
  </si>
  <si>
    <t>MANTI TEL CO</t>
  </si>
  <si>
    <t>SOUTH CENTRAL UTAH</t>
  </si>
  <si>
    <t>WY</t>
  </si>
  <si>
    <t>TRI COUNTY TEL ASSN</t>
  </si>
  <si>
    <t>WA</t>
  </si>
  <si>
    <t>BEAVER CREEK TELEPHONE COMPANY</t>
  </si>
  <si>
    <t>HAT ISLAND TEL CO</t>
  </si>
  <si>
    <t>HOOD CANAL TEL CO</t>
  </si>
  <si>
    <t>KALAMA TEL CO</t>
  </si>
  <si>
    <t>MASHELL TELECOM INC</t>
  </si>
  <si>
    <t>ST JOHN TEL CO</t>
  </si>
  <si>
    <t>TENINO TELEPHONE CO</t>
  </si>
  <si>
    <t>TOLEDO TELEPHONE CO</t>
  </si>
  <si>
    <t>WESTERN WAHKIAKUM</t>
  </si>
  <si>
    <t>WHIDBEY TEL CO.</t>
  </si>
  <si>
    <t>OR</t>
  </si>
  <si>
    <t>BEAVER CREEK COOP</t>
  </si>
  <si>
    <t>CANBY TEL ASSN</t>
  </si>
  <si>
    <t>CLEAR CREEK MUTUAL</t>
  </si>
  <si>
    <t>COLTON TEL CO</t>
  </si>
  <si>
    <t>EAGLE TEL SYSTEMS</t>
  </si>
  <si>
    <t>GERVAIS TELEPHONE CO</t>
  </si>
  <si>
    <t>MOLALLA TEL CO.</t>
  </si>
  <si>
    <t>MONITOR COOP TEL</t>
  </si>
  <si>
    <t>MT. ANGEL TEL CO.</t>
  </si>
  <si>
    <t>NEHALEM TELECOMM.</t>
  </si>
  <si>
    <t>OREGON-IDAHO UTIL.</t>
  </si>
  <si>
    <t>PEOPLES TEL CO. - OR</t>
  </si>
  <si>
    <t>SCIO MUTUAL TEL ASSN</t>
  </si>
  <si>
    <t>STAYTON COOP TEL CO</t>
  </si>
  <si>
    <t>CA</t>
  </si>
  <si>
    <t>CALAVERAS TEL CO</t>
  </si>
  <si>
    <t>FORESTHILL TEL CO.</t>
  </si>
  <si>
    <t>KERMAN TELEPHONE CO</t>
  </si>
  <si>
    <t>THE PONDEROSA TEL CO</t>
  </si>
  <si>
    <t>SIERRA TELEPHONE CO</t>
  </si>
  <si>
    <t>THE SISKIYOU TEL CO</t>
  </si>
  <si>
    <t>VOLCANO TEL CO</t>
  </si>
  <si>
    <t>NV</t>
  </si>
  <si>
    <t>CHURCHILL-CC COMM.</t>
  </si>
  <si>
    <t>HUMBOLDT TEL CO</t>
  </si>
  <si>
    <t>GU</t>
  </si>
  <si>
    <t>GTA TELECOM, LLC</t>
  </si>
  <si>
    <t>Revenue Type</t>
  </si>
  <si>
    <t>R</t>
  </si>
  <si>
    <t>SVS Forecasted</t>
  </si>
  <si>
    <t>Sums</t>
  </si>
  <si>
    <t>CAF BLS  (plus True Up)</t>
  </si>
  <si>
    <t>True Up</t>
  </si>
  <si>
    <t xml:space="preserve">CAF BLS Attributed to True Up </t>
  </si>
  <si>
    <t xml:space="preserve"> Total CAF BLS </t>
  </si>
  <si>
    <t>Budget for HCLS and CAF BLS RoR Support Mechanisms</t>
  </si>
  <si>
    <t>* For the purpose of calculating CAF BLS under section 54.901, and consistent with section 69.132 of the Commission’s rules, a consumer broadband-only loop is a line provided by a rate-of-return incumbent local exchange carrier to a customer without regulated local exchange voice service, for use in connection with fixed Broadband Internet access service, as defined in section 8.2 of the Commission’s rules.</t>
  </si>
  <si>
    <t>CAF BLS Attributed to Common Line Loops</t>
  </si>
  <si>
    <t>Projected CAF BLS for Common Line Loops (Before Budget Adjustment)</t>
  </si>
  <si>
    <r>
      <t>Projected CAF BLS for Consumer Broadband-Only Loops (Before Budget Adjustment)</t>
    </r>
    <r>
      <rPr>
        <b/>
        <vertAlign val="superscript"/>
        <sz val="11"/>
        <color theme="1"/>
        <rFont val="Calibri"/>
        <family val="2"/>
        <scheme val="minor"/>
      </rPr>
      <t>*</t>
    </r>
  </si>
  <si>
    <r>
      <t>CAF BLS Attributed to Broadband-Only Loops</t>
    </r>
    <r>
      <rPr>
        <b/>
        <vertAlign val="superscript"/>
        <sz val="11"/>
        <color theme="1"/>
        <rFont val="Calibri"/>
        <family val="2"/>
        <scheme val="minor"/>
      </rPr>
      <t>*</t>
    </r>
    <r>
      <rPr>
        <b/>
        <sz val="11"/>
        <color theme="1"/>
        <rFont val="Calibri"/>
        <family val="2"/>
        <scheme val="minor"/>
      </rPr>
      <t xml:space="preserve"> </t>
    </r>
  </si>
  <si>
    <r>
      <rPr>
        <vertAlign val="superscript"/>
        <sz val="11"/>
        <color theme="1"/>
        <rFont val="Calibri"/>
        <family val="2"/>
        <scheme val="minor"/>
      </rPr>
      <t>*</t>
    </r>
    <r>
      <rPr>
        <sz val="11"/>
        <color theme="1"/>
        <rFont val="Calibri"/>
        <family val="2"/>
        <scheme val="minor"/>
      </rPr>
      <t xml:space="preserve"> For the purpose of calculating CAF BLS under section 54.901, and consistent with section 69.132 of the Commission’s rules, a consumer broadband-only loop is a line provided by a rate-of-return incumbent local exchange carrier to a customer without regulated local exchange voice service, for use in connection with fixed Broadband Internet access service, as defined in section 8.2 of the Commission’s rules.</t>
    </r>
  </si>
  <si>
    <r>
      <t>CAF BLS Based on Consumer Broadband-Only Loops</t>
    </r>
    <r>
      <rPr>
        <b/>
        <vertAlign val="superscript"/>
        <sz val="11"/>
        <color theme="1"/>
        <rFont val="Calibri"/>
        <family val="2"/>
        <scheme val="minor"/>
      </rPr>
      <t>*</t>
    </r>
  </si>
  <si>
    <t>CAF BLS Based on Common Line Loops</t>
  </si>
  <si>
    <t xml:space="preserve">Forecasted HCL </t>
  </si>
  <si>
    <t>N</t>
  </si>
  <si>
    <t>Y</t>
  </si>
  <si>
    <t>Acquired Exchange (Y/N)</t>
  </si>
  <si>
    <t>Total Forecasted</t>
  </si>
  <si>
    <t>HCLS (plus SVS)</t>
  </si>
  <si>
    <t>FMTC-I35, INC.</t>
  </si>
  <si>
    <t>UNITEL, INC.</t>
  </si>
  <si>
    <t>ALTEVA WARWICK</t>
  </si>
  <si>
    <t>SHENANDOAH - NR</t>
  </si>
  <si>
    <t>KNOLOGY - VALLEY</t>
  </si>
  <si>
    <t>COMPORIUM, INC.</t>
  </si>
  <si>
    <t>KNOLOGY TOTAL COMM</t>
  </si>
  <si>
    <t>UTC-TN-UNITED COMM</t>
  </si>
  <si>
    <t>WEST KY COOP-TN</t>
  </si>
  <si>
    <t>ACE-MI ALLENDALE</t>
  </si>
  <si>
    <t>BLANCHARD TEL. CO.</t>
  </si>
  <si>
    <t>ACE-MI DRENTHE</t>
  </si>
  <si>
    <t>ACE-MI OLD MISSION</t>
  </si>
  <si>
    <t>CLAY DBA ENDEAVOR</t>
  </si>
  <si>
    <t>HANCOCK DBA NINESTAR</t>
  </si>
  <si>
    <t>LIGHTSTREAM</t>
  </si>
  <si>
    <t>SMITHVILLE COMM.</t>
  </si>
  <si>
    <t>SUNMAN - ENHANCED</t>
  </si>
  <si>
    <t>CHEQUAMEGON COM
COOP</t>
  </si>
  <si>
    <t>LAKELAND-LUCK</t>
  </si>
  <si>
    <t>NELSON COMM COOP</t>
  </si>
  <si>
    <t>BAYLAND TEL, LLC</t>
  </si>
  <si>
    <t>WABASH COMM CO-OP</t>
  </si>
  <si>
    <t>FMTC-I35 (SWT)</t>
  </si>
  <si>
    <t>SO. SLOPE-SWISHER</t>
  </si>
  <si>
    <t>TRI-CO/CROSSLAKE</t>
  </si>
  <si>
    <t>HARTINGTON TELECOM</t>
  </si>
  <si>
    <t>GLENWOOD NET SRV</t>
  </si>
  <si>
    <t>SE NEBRASKA COMM INC</t>
  </si>
  <si>
    <t>BPS Tel. Co.</t>
  </si>
  <si>
    <t>Ozark Tel. Co.</t>
  </si>
  <si>
    <t>GANADO TEL.</t>
  </si>
  <si>
    <t>SOUTHWEST TEXAS COMM</t>
  </si>
  <si>
    <t>BLANCA NETWORKS</t>
  </si>
  <si>
    <t>TRIANGLE-CMC</t>
  </si>
  <si>
    <t>Tularosa Basin Tel.</t>
  </si>
  <si>
    <t>DIRECTCOMM-CEDAR VAL</t>
  </si>
  <si>
    <t>EMRY dba EMRY TELCOM</t>
  </si>
  <si>
    <t>SKYLINE TELECOM CO.</t>
  </si>
  <si>
    <t>ST. JOHN TEL.</t>
  </si>
  <si>
    <t>GERVAIS-DATAVISION</t>
  </si>
  <si>
    <t>CANBY-MT ANGEL</t>
  </si>
  <si>
    <t>FORESTHILL-SEBASTIAN</t>
  </si>
  <si>
    <t>KERMAN TEL-SEBASTIAN</t>
  </si>
  <si>
    <t>TELEGUAM HOLDINGS</t>
  </si>
  <si>
    <t>Ratio of  Budget/Forecasted Amount</t>
  </si>
  <si>
    <t>Summary of Forecasted Individual Mechanisms</t>
  </si>
  <si>
    <t xml:space="preserve">Sum HCLS and CAF BLS Forecasted Amount </t>
  </si>
  <si>
    <t>Source:</t>
  </si>
  <si>
    <t>Total Amount After ProRata</t>
  </si>
  <si>
    <t>Projected HCL Support</t>
  </si>
  <si>
    <t>Projected SVS Support</t>
  </si>
  <si>
    <t>Pro Rata Support Keep Factor (aka Adjustment Factor)</t>
  </si>
  <si>
    <t>Budget Adjustment Keep Factor  (Minimum of above ratio and 1)</t>
  </si>
  <si>
    <t>Total Projected Support (excludes true-ups)</t>
  </si>
  <si>
    <t>ST</t>
  </si>
  <si>
    <t xml:space="preserve">CAF BLS projections modeled using assumptions pursuant to 
Appendix D of the 2018 USF Reform Order </t>
  </si>
  <si>
    <t xml:space="preserve"> </t>
  </si>
  <si>
    <t>Annual CAF BLS Forecasted Support Amounts Before Budget Control Adjustments</t>
  </si>
  <si>
    <t>Annual HCLS Forecasted Support Amounts Before Budget Control Adjustments</t>
  </si>
  <si>
    <t>Annual SVS Forecasted Support Amounts Before Budget Control Adjustments</t>
  </si>
  <si>
    <t>BLS</t>
  </si>
  <si>
    <t>HCLS</t>
  </si>
  <si>
    <t>SVS</t>
  </si>
  <si>
    <t>Projected  Total CAF BLS Support Excluding True-ups</t>
  </si>
  <si>
    <t>Projected High Cost Support Before true-ups but after Budget Adjustment</t>
  </si>
  <si>
    <t>Projected High Cost Support Before true-ups and after Budget Adjustment and Minimum Threshold</t>
  </si>
  <si>
    <t xml:space="preserve">BLS True-ups After Budget Adjustment </t>
  </si>
  <si>
    <t>BLS True-Ups (Before Budget Adjustment)</t>
  </si>
  <si>
    <t>High Cost Support After Budget Control Mechanism (Includes Projected Support and BLS True-ups)</t>
  </si>
  <si>
    <t>Annual Legacy Support Calculations</t>
  </si>
  <si>
    <t>BLS True-ups Plus BLS Support (Both After Budget Control Mechanism)</t>
  </si>
  <si>
    <t>BLS True-Up (Before Budget Adjustment)</t>
  </si>
  <si>
    <t>High Cost Support Breakout (Excluding True-ups) After Budget Control Mechanism</t>
  </si>
  <si>
    <t xml:space="preserve"> ACAM/ACAM II/AK Plan Study Area (Y/N)</t>
  </si>
  <si>
    <t>Total Amount After Minimum Threshold</t>
  </si>
  <si>
    <t>Note:  5-year forecasts for merged study areas have been combined.  Also, this list shows 5-year projections for SACs receiving legacy support.</t>
  </si>
  <si>
    <t>Notes:</t>
  </si>
  <si>
    <t>Calculate Budget Control Factor 2021-2022</t>
  </si>
  <si>
    <t>Values in this Budget Analysis may differ from the quarterly USAC filings at the FCC.  Data represented in the quarterly USAC filings are as of a prior time period whereas the Budget Analysis encompasses current 3Q21 forecast amounts.</t>
  </si>
  <si>
    <r>
      <t>3</t>
    </r>
    <r>
      <rPr>
        <b/>
        <vertAlign val="superscript"/>
        <sz val="11"/>
        <color theme="1"/>
        <rFont val="Calibri"/>
        <family val="2"/>
        <scheme val="minor"/>
      </rPr>
      <t>rd</t>
    </r>
    <r>
      <rPr>
        <b/>
        <sz val="11"/>
        <color theme="1"/>
        <rFont val="Calibri"/>
        <family val="2"/>
        <scheme val="minor"/>
      </rPr>
      <t xml:space="preserve"> Year of NECA 5-Year Forecast</t>
    </r>
  </si>
  <si>
    <r>
      <t>Minimum Threshold (Lesser of Total Projected Support Excluding True-ups and 3</t>
    </r>
    <r>
      <rPr>
        <b/>
        <vertAlign val="superscript"/>
        <sz val="11"/>
        <color theme="1"/>
        <rFont val="Calibri"/>
        <family val="2"/>
        <scheme val="minor"/>
      </rPr>
      <t>rd</t>
    </r>
    <r>
      <rPr>
        <b/>
        <sz val="11"/>
        <color theme="1"/>
        <rFont val="Calibri"/>
        <family val="2"/>
        <scheme val="minor"/>
      </rPr>
      <t xml:space="preserve"> of NECA 5-Year Forecast)</t>
    </r>
  </si>
  <si>
    <t>New budget based on ROR order (2020/2021 Budget (approx. $1.19 billion) increased by inflation of 1.80% - adjustment for (3-River Cap + SiyCom ACAMII Payments)</t>
  </si>
  <si>
    <t>3Q21 forecasted amount for HCLS, SVS, BLS (post $200 cap) and BLS True-up (post $250 (Jan-Jun 2019) &amp; $225 (Jul-Dec 2019))</t>
  </si>
  <si>
    <t>Support Attributions for 2021-2022</t>
  </si>
  <si>
    <r>
      <t>3</t>
    </r>
    <r>
      <rPr>
        <b/>
        <vertAlign val="superscript"/>
        <sz val="11"/>
        <color theme="1"/>
        <rFont val="Calibri"/>
        <family val="2"/>
        <scheme val="minor"/>
      </rPr>
      <t>rd</t>
    </r>
    <r>
      <rPr>
        <b/>
        <sz val="11"/>
        <color theme="1"/>
        <rFont val="Calibri"/>
        <family val="2"/>
        <scheme val="minor"/>
      </rPr>
      <t xml:space="preserve"> Year (2021)</t>
    </r>
  </si>
  <si>
    <r>
      <t>4</t>
    </r>
    <r>
      <rPr>
        <b/>
        <vertAlign val="superscript"/>
        <sz val="11"/>
        <color theme="1"/>
        <rFont val="Calibri"/>
        <family val="2"/>
        <scheme val="minor"/>
      </rPr>
      <t>th</t>
    </r>
    <r>
      <rPr>
        <b/>
        <sz val="11"/>
        <color theme="1"/>
        <rFont val="Calibri"/>
        <family val="2"/>
        <scheme val="minor"/>
      </rPr>
      <t xml:space="preserve"> Year (2022)</t>
    </r>
  </si>
  <si>
    <r>
      <t>5</t>
    </r>
    <r>
      <rPr>
        <b/>
        <vertAlign val="superscript"/>
        <sz val="11"/>
        <color theme="1"/>
        <rFont val="Calibri"/>
        <family val="2"/>
        <scheme val="minor"/>
      </rPr>
      <t xml:space="preserve">th </t>
    </r>
    <r>
      <rPr>
        <b/>
        <sz val="11"/>
        <color theme="1"/>
        <rFont val="Calibri"/>
        <family val="2"/>
        <scheme val="minor"/>
      </rPr>
      <t>Year (2023)</t>
    </r>
  </si>
  <si>
    <t>Budget Adjustment Keep Factor in Percentage Format</t>
  </si>
  <si>
    <t>Budget Control Adjustment Factor</t>
  </si>
  <si>
    <t>Industry-Wide Reduction After Minimum Threshold in Percentage Format</t>
  </si>
  <si>
    <t>In the Order released June 3, 2021 (FCC 21-67), the Commission waived  for one year application of the current budget control mechanism for rate-of-return carriers that receive high-cost universal service support from legacy mechanisms.  Therefore, no budget constraint will be applied for the July 2021 to June 2022 tariff year.  The numbers in this spreadsheet represent the budget constraint that would have been in effect had the Commission not waived its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</si>
</sst>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0_);\(#,##0.0000000\)"/>
    <numFmt numFmtId="167" formatCode="&quot;$&quot;#,##0"/>
    <numFmt numFmtId="168" formatCode="0_);\(0\)"/>
    <numFmt numFmtId="169" formatCode="#,##0.00000"/>
    <numFmt numFmtId="170" formatCode="0.0000000"/>
    <numFmt numFmtId="171" formatCode="0.00000%"/>
  </numFmts>
  <fonts count="64">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2"/>
      <color theme="1"/>
      <name val="Calibri"/>
      <family val="2"/>
      <scheme val="minor"/>
    </font>
    <font>
      <sz val="14"/>
      <color theme="1"/>
      <name val="Calibri"/>
      <family val="2"/>
      <scheme val="minor"/>
    </font>
    <font>
      <sz val="11"/>
      <color rgb="FF1F497D"/>
      <name val="Calibri"/>
      <family val="2"/>
      <scheme val="minor"/>
    </font>
    <font>
      <b/>
      <vertAlign val="superscript"/>
      <sz val="11"/>
      <color theme="1"/>
      <name val="Calibri"/>
      <family val="2"/>
      <scheme val="minor"/>
    </font>
    <font>
      <vertAlign val="superscript"/>
      <sz val="11"/>
      <color theme="1"/>
      <name val="Calibri"/>
      <family val="2"/>
      <scheme val="minor"/>
    </font>
    <font>
      <sz val="10"/>
      <color indexed="8"/>
      <name val="Arial"/>
      <family val="2"/>
    </font>
    <font>
      <sz val="11"/>
      <color indexed="8"/>
      <name val="Calibri"/>
      <family val="2"/>
    </font>
    <font>
      <b/>
      <sz val="20"/>
      <color theme="1"/>
      <name val="Calibri"/>
      <family val="2"/>
      <scheme val="minor"/>
    </font>
    <font>
      <b/>
      <sz val="11"/>
      <color rgb="FF000000"/>
      <name val="Calibri"/>
      <family val="2"/>
    </font>
    <font>
      <sz val="16"/>
      <color theme="1"/>
      <name val="Calibri"/>
      <family val="2"/>
      <scheme val="minor"/>
    </font>
    <font>
      <b/>
      <sz val="16"/>
      <color theme="1"/>
      <name val="Calibri"/>
      <family val="2"/>
      <scheme val="minor"/>
    </font>
    <font>
      <sz val="11"/>
      <name val="Calibri"/>
      <family val="2"/>
      <scheme val="minor"/>
    </font>
  </fonts>
  <fills count="50">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35391">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6" fillId="0" borderId="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7" applyNumberFormat="0" applyFill="0" applyAlignment="0" applyProtection="0"/>
    <xf numFmtId="0" fontId="39" fillId="0" borderId="16"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3" fillId="9" borderId="9"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9" borderId="9"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6" borderId="17"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0" fontId="57" fillId="0" borderId="0">
      <alignment vertical="top"/>
    </xf>
    <xf numFmtId="0" fontId="57" fillId="0" borderId="0"/>
    <xf numFmtId="0" fontId="20" fillId="0" borderId="0"/>
    <xf numFmtId="0" fontId="20" fillId="0" borderId="0"/>
    <xf numFmtId="9" fontId="1" fillId="0" borderId="0" applyFont="0" applyFill="0" applyBorder="0" applyAlignment="0" applyProtection="0"/>
  </cellStyleXfs>
  <cellXfs count="119">
    <xf numFmtId="0" fontId="0" fillId="0" borderId="0" xfId="0"/>
    <xf numFmtId="164" fontId="0" fillId="0" borderId="0" xfId="1" applyNumberFormat="1" applyFont="1"/>
    <xf numFmtId="0" fontId="0" fillId="0" borderId="0" xfId="0"/>
    <xf numFmtId="164" fontId="0" fillId="0" borderId="0" xfId="0" applyNumberFormat="1"/>
    <xf numFmtId="44" fontId="0" fillId="0" borderId="0" xfId="0" applyNumberFormat="1"/>
    <xf numFmtId="164" fontId="0" fillId="0" borderId="0" xfId="1" applyNumberFormat="1" applyFont="1" applyBorder="1"/>
    <xf numFmtId="0" fontId="0" fillId="0" borderId="0" xfId="0" applyBorder="1"/>
    <xf numFmtId="0" fontId="0" fillId="0" borderId="0" xfId="0" applyFill="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53" fillId="0" borderId="0" xfId="0" applyFont="1" applyAlignment="1">
      <alignment horizontal="centerContinuous" vertical="center"/>
    </xf>
    <xf numFmtId="0" fontId="0" fillId="0" borderId="0" xfId="0" applyAlignment="1">
      <alignment vertical="center"/>
    </xf>
    <xf numFmtId="0" fontId="0" fillId="0" borderId="0" xfId="0" applyAlignment="1">
      <alignment shrinkToFit="1"/>
    </xf>
    <xf numFmtId="0" fontId="2" fillId="2" borderId="20" xfId="0" applyFont="1" applyFill="1" applyBorder="1" applyAlignment="1">
      <alignment horizontal="center" vertical="center" wrapText="1"/>
    </xf>
    <xf numFmtId="164" fontId="2" fillId="2" borderId="20" xfId="1" applyNumberFormat="1" applyFont="1" applyFill="1" applyBorder="1" applyAlignment="1">
      <alignment horizontal="center" vertical="center" wrapText="1"/>
    </xf>
    <xf numFmtId="0" fontId="58" fillId="0" borderId="0" xfId="35387" applyFont="1" applyFill="1" applyBorder="1" applyAlignment="1">
      <alignment horizontal="right" wrapText="1"/>
    </xf>
    <xf numFmtId="0" fontId="0" fillId="0" borderId="0" xfId="0"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58" fillId="0" borderId="17" xfId="35387" applyFont="1" applyFill="1" applyBorder="1" applyAlignment="1">
      <alignment horizontal="center" vertical="center" wrapText="1"/>
    </xf>
    <xf numFmtId="0" fontId="58" fillId="0" borderId="0" xfId="35387" applyFont="1" applyFill="1" applyBorder="1" applyAlignment="1">
      <alignment horizontal="center" vertical="center" wrapText="1"/>
    </xf>
    <xf numFmtId="0" fontId="23" fillId="0" borderId="0" xfId="35388" applyFont="1" applyFill="1" applyBorder="1" applyAlignment="1">
      <alignment horizontal="center" vertical="center" wrapText="1"/>
    </xf>
    <xf numFmtId="0" fontId="0" fillId="0" borderId="0" xfId="0" applyAlignment="1"/>
    <xf numFmtId="164" fontId="0" fillId="0" borderId="0" xfId="1" applyNumberFormat="1" applyFont="1" applyBorder="1" applyAlignment="1"/>
    <xf numFmtId="0" fontId="0" fillId="0" borderId="0" xfId="0" applyBorder="1" applyAlignment="1"/>
    <xf numFmtId="0" fontId="2" fillId="0" borderId="0" xfId="0" applyFont="1" applyFill="1" applyBorder="1" applyAlignment="1">
      <alignment horizontal="left"/>
    </xf>
    <xf numFmtId="0" fontId="0" fillId="0" borderId="0" xfId="0" applyBorder="1" applyAlignment="1">
      <alignment horizontal="left"/>
    </xf>
    <xf numFmtId="164" fontId="0" fillId="0" borderId="0" xfId="1" applyNumberFormat="1" applyFont="1" applyFill="1" applyBorder="1" applyAlignment="1"/>
    <xf numFmtId="164" fontId="0" fillId="0" borderId="0" xfId="0" applyNumberFormat="1" applyBorder="1" applyAlignment="1"/>
    <xf numFmtId="0" fontId="32" fillId="0" borderId="0" xfId="0" applyFont="1" applyAlignment="1"/>
    <xf numFmtId="0" fontId="32" fillId="0" borderId="0" xfId="0" applyFont="1" applyBorder="1" applyAlignment="1">
      <alignment horizontal="center"/>
    </xf>
    <xf numFmtId="0" fontId="32" fillId="0" borderId="0" xfId="0" applyFont="1" applyBorder="1" applyAlignment="1"/>
    <xf numFmtId="0" fontId="2" fillId="0" borderId="0" xfId="0" applyFont="1" applyBorder="1" applyAlignment="1">
      <alignment horizontal="left"/>
    </xf>
    <xf numFmtId="0" fontId="0" fillId="0" borderId="0" xfId="0" applyFill="1" applyBorder="1" applyAlignment="1">
      <alignment horizontal="left"/>
    </xf>
    <xf numFmtId="0" fontId="0" fillId="0" borderId="0" xfId="0" applyAlignment="1">
      <alignment horizontal="center"/>
    </xf>
    <xf numFmtId="0" fontId="54" fillId="0" borderId="0" xfId="0" applyFont="1" applyAlignment="1">
      <alignment wrapText="1"/>
    </xf>
    <xf numFmtId="0" fontId="0" fillId="0" borderId="0" xfId="0" applyAlignment="1">
      <alignment wrapText="1"/>
    </xf>
    <xf numFmtId="0" fontId="0" fillId="0" borderId="0" xfId="0" applyAlignment="1">
      <alignment horizontal="center"/>
    </xf>
    <xf numFmtId="0" fontId="0" fillId="0" borderId="0" xfId="0" applyFill="1" applyAlignment="1"/>
    <xf numFmtId="164" fontId="0" fillId="0" borderId="0" xfId="0" applyNumberFormat="1" applyAlignment="1"/>
    <xf numFmtId="164" fontId="0" fillId="0" borderId="0" xfId="1" applyNumberFormat="1" applyFont="1" applyAlignment="1"/>
    <xf numFmtId="3" fontId="0" fillId="0" borderId="0" xfId="0" applyNumberFormat="1" applyAlignment="1"/>
    <xf numFmtId="44" fontId="0" fillId="0" borderId="0" xfId="0" applyNumberFormat="1" applyAlignment="1"/>
    <xf numFmtId="164" fontId="0" fillId="0" borderId="0" xfId="0" applyNumberFormat="1" applyAlignment="1">
      <alignment wrapText="1"/>
    </xf>
    <xf numFmtId="0" fontId="0" fillId="0" borderId="0" xfId="0" applyBorder="1" applyAlignment="1">
      <alignment vertical="center" shrinkToFit="1"/>
    </xf>
    <xf numFmtId="0" fontId="0" fillId="0" borderId="27" xfId="0" applyBorder="1" applyAlignment="1">
      <alignment horizontal="center"/>
    </xf>
    <xf numFmtId="42" fontId="0" fillId="0" borderId="0" xfId="0" applyNumberFormat="1" applyBorder="1" applyAlignment="1"/>
    <xf numFmtId="0" fontId="0" fillId="0" borderId="0" xfId="0" applyAlignment="1">
      <alignment wrapText="1"/>
    </xf>
    <xf numFmtId="167" fontId="0" fillId="0" borderId="0" xfId="0" applyNumberFormat="1"/>
    <xf numFmtId="167" fontId="0" fillId="0" borderId="0" xfId="0" applyNumberFormat="1" applyFill="1"/>
    <xf numFmtId="0" fontId="2" fillId="0" borderId="0" xfId="0" applyFont="1" applyBorder="1" applyAlignment="1">
      <alignment horizontal="center"/>
    </xf>
    <xf numFmtId="0" fontId="59" fillId="0" borderId="21" xfId="0" applyFont="1" applyBorder="1" applyAlignment="1">
      <alignment horizontal="center" vertical="center"/>
    </xf>
    <xf numFmtId="0" fontId="0" fillId="0" borderId="21" xfId="0" applyBorder="1" applyAlignment="1">
      <alignment horizontal="center" vertical="center"/>
    </xf>
    <xf numFmtId="164" fontId="0" fillId="0" borderId="0" xfId="1" quotePrefix="1" applyNumberFormat="1" applyFont="1"/>
    <xf numFmtId="0" fontId="0" fillId="0" borderId="21" xfId="0" applyBorder="1" applyAlignment="1">
      <alignment horizontal="centerContinuous" vertical="center"/>
    </xf>
    <xf numFmtId="0" fontId="0" fillId="0" borderId="0" xfId="0" applyBorder="1" applyAlignment="1">
      <alignment horizontal="centerContinuous" vertical="center"/>
    </xf>
    <xf numFmtId="0" fontId="61" fillId="0" borderId="0" xfId="0" applyFont="1" applyBorder="1" applyAlignment="1">
      <alignment horizontal="centerContinuous" vertical="center"/>
    </xf>
    <xf numFmtId="0" fontId="0" fillId="0" borderId="29" xfId="0" applyBorder="1" applyAlignment="1">
      <alignment horizontal="centerContinuous" vertical="center"/>
    </xf>
    <xf numFmtId="164" fontId="0" fillId="0" borderId="30" xfId="0" applyNumberFormat="1" applyBorder="1" applyAlignment="1"/>
    <xf numFmtId="3" fontId="0" fillId="0" borderId="0" xfId="0" applyNumberFormat="1" applyBorder="1" applyAlignment="1"/>
    <xf numFmtId="0" fontId="23" fillId="0" borderId="17" xfId="35389" applyFont="1" applyFill="1" applyBorder="1" applyAlignment="1">
      <alignment horizontal="right" wrapText="1"/>
    </xf>
    <xf numFmtId="44" fontId="0" fillId="0" borderId="25" xfId="0" applyNumberFormat="1" applyBorder="1" applyAlignment="1">
      <alignment vertical="center" shrinkToFit="1"/>
    </xf>
    <xf numFmtId="44" fontId="0" fillId="0" borderId="25" xfId="0" applyNumberFormat="1" applyBorder="1" applyAlignment="1">
      <alignment horizontal="center" vertical="center"/>
    </xf>
    <xf numFmtId="42" fontId="0" fillId="0" borderId="28" xfId="0" applyNumberFormat="1" applyBorder="1" applyAlignment="1"/>
    <xf numFmtId="42" fontId="0" fillId="0" borderId="0" xfId="1" applyNumberFormat="1" applyFont="1" applyBorder="1"/>
    <xf numFmtId="42" fontId="0" fillId="0" borderId="25" xfId="1" applyNumberFormat="1" applyFont="1" applyBorder="1" applyAlignment="1"/>
    <xf numFmtId="42" fontId="0" fillId="0" borderId="0" xfId="1" applyNumberFormat="1" applyFont="1" applyBorder="1" applyAlignment="1"/>
    <xf numFmtId="168" fontId="0" fillId="0" borderId="26" xfId="0" applyNumberFormat="1" applyBorder="1" applyAlignment="1">
      <alignment horizontal="center"/>
    </xf>
    <xf numFmtId="44" fontId="0" fillId="0" borderId="0" xfId="0" applyNumberFormat="1" applyBorder="1" applyAlignment="1"/>
    <xf numFmtId="169" fontId="0" fillId="0" borderId="0" xfId="0" applyNumberFormat="1" applyAlignment="1"/>
    <xf numFmtId="170" fontId="0" fillId="0" borderId="0" xfId="0" applyNumberFormat="1" applyBorder="1" applyAlignment="1"/>
    <xf numFmtId="0" fontId="0" fillId="0" borderId="0" xfId="0" applyAlignment="1">
      <alignment wrapText="1"/>
    </xf>
    <xf numFmtId="3" fontId="0" fillId="0" borderId="21" xfId="0" applyNumberFormat="1" applyBorder="1" applyAlignment="1">
      <alignment horizontal="centerContinuous" vertical="center"/>
    </xf>
    <xf numFmtId="3" fontId="0" fillId="0" borderId="0" xfId="35383" applyNumberFormat="1" applyFont="1" applyAlignment="1"/>
    <xf numFmtId="3" fontId="0" fillId="0" borderId="0" xfId="1" applyNumberFormat="1" applyFont="1" applyAlignment="1"/>
    <xf numFmtId="3" fontId="0" fillId="0" borderId="0" xfId="0" applyNumberFormat="1" applyAlignment="1">
      <alignment wrapText="1"/>
    </xf>
    <xf numFmtId="42" fontId="0" fillId="0" borderId="24" xfId="1" quotePrefix="1" applyNumberFormat="1" applyFont="1" applyBorder="1" applyAlignment="1"/>
    <xf numFmtId="0" fontId="2" fillId="0" borderId="22" xfId="0" applyFont="1" applyFill="1" applyBorder="1" applyAlignment="1">
      <alignment horizontal="center" wrapText="1"/>
    </xf>
    <xf numFmtId="0" fontId="2" fillId="0" borderId="23" xfId="0" applyFont="1" applyFill="1" applyBorder="1" applyAlignment="1">
      <alignment horizontal="center" wrapText="1"/>
    </xf>
    <xf numFmtId="42" fontId="2" fillId="0" borderId="25" xfId="1" applyNumberFormat="1" applyFont="1" applyFill="1" applyBorder="1" applyAlignment="1">
      <alignment horizontal="center" wrapText="1"/>
    </xf>
    <xf numFmtId="42" fontId="2" fillId="0" borderId="24" xfId="1" applyNumberFormat="1" applyFont="1" applyFill="1" applyBorder="1" applyAlignment="1">
      <alignment horizontal="center" wrapText="1"/>
    </xf>
    <xf numFmtId="0" fontId="2" fillId="2" borderId="20" xfId="0" applyFont="1" applyFill="1" applyBorder="1" applyAlignment="1">
      <alignment horizontal="center" wrapText="1"/>
    </xf>
    <xf numFmtId="164" fontId="2" fillId="2" borderId="20" xfId="1" applyNumberFormat="1" applyFont="1" applyFill="1" applyBorder="1" applyAlignment="1">
      <alignment horizontal="center" wrapText="1"/>
    </xf>
    <xf numFmtId="44" fontId="2" fillId="2" borderId="20" xfId="1" applyFont="1" applyFill="1" applyBorder="1" applyAlignment="1">
      <alignment horizontal="center" wrapText="1"/>
    </xf>
    <xf numFmtId="165" fontId="2" fillId="2" borderId="20" xfId="35383" applyNumberFormat="1" applyFont="1" applyFill="1" applyBorder="1" applyAlignment="1">
      <alignment horizontal="center" wrapText="1"/>
    </xf>
    <xf numFmtId="44" fontId="2" fillId="0" borderId="31" xfId="1" applyFont="1" applyFill="1" applyBorder="1" applyAlignment="1">
      <alignment horizontal="center" wrapText="1"/>
    </xf>
    <xf numFmtId="44" fontId="0" fillId="0" borderId="0" xfId="0" applyNumberFormat="1" applyBorder="1" applyAlignment="1">
      <alignment horizontal="center" vertical="center"/>
    </xf>
    <xf numFmtId="166" fontId="0" fillId="0" borderId="25" xfId="1" applyNumberFormat="1" applyFont="1" applyBorder="1" applyAlignment="1"/>
    <xf numFmtId="166" fontId="0" fillId="0" borderId="0" xfId="1" applyNumberFormat="1" applyFont="1" applyBorder="1" applyAlignment="1"/>
    <xf numFmtId="0" fontId="0" fillId="0" borderId="0" xfId="0" applyAlignment="1">
      <alignment vertical="center" shrinkToFit="1"/>
    </xf>
    <xf numFmtId="0" fontId="0" fillId="0" borderId="27" xfId="0" applyFill="1" applyBorder="1" applyAlignment="1">
      <alignment horizontal="center"/>
    </xf>
    <xf numFmtId="0" fontId="0" fillId="0" borderId="0" xfId="0" applyBorder="1" applyAlignment="1">
      <alignment shrinkToFit="1"/>
    </xf>
    <xf numFmtId="0" fontId="2" fillId="0" borderId="0" xfId="0" applyFont="1" applyBorder="1" applyAlignment="1">
      <alignment shrinkToFit="1"/>
    </xf>
    <xf numFmtId="0" fontId="52" fillId="0" borderId="0" xfId="0" applyFont="1" applyBorder="1" applyAlignment="1">
      <alignment horizontal="center"/>
    </xf>
    <xf numFmtId="10" fontId="0" fillId="0" borderId="0" xfId="35390" applyNumberFormat="1" applyFont="1" applyBorder="1" applyAlignment="1"/>
    <xf numFmtId="0" fontId="63" fillId="0" borderId="0" xfId="0" applyFont="1" applyBorder="1" applyAlignment="1">
      <alignment horizontal="left"/>
    </xf>
    <xf numFmtId="171" fontId="63" fillId="0" borderId="0" xfId="0" applyNumberFormat="1" applyFont="1" applyBorder="1" applyAlignment="1"/>
    <xf numFmtId="171" fontId="63" fillId="0" borderId="0" xfId="1" applyNumberFormat="1" applyFont="1" applyBorder="1" applyAlignment="1"/>
    <xf numFmtId="0" fontId="52" fillId="0" borderId="33" xfId="0" applyFont="1" applyBorder="1" applyAlignment="1">
      <alignment horizontal="center"/>
    </xf>
    <xf numFmtId="0" fontId="0" fillId="0" borderId="0" xfId="0" applyFont="1" applyBorder="1" applyAlignment="1">
      <alignment horizontal="left" wrapText="1"/>
    </xf>
    <xf numFmtId="0" fontId="0" fillId="0" borderId="0" xfId="0" applyFont="1" applyAlignment="1">
      <alignment wrapText="1"/>
    </xf>
    <xf numFmtId="0" fontId="0" fillId="0" borderId="0" xfId="0" applyFill="1" applyBorder="1" applyAlignment="1">
      <alignment horizontal="left" wrapText="1"/>
    </xf>
    <xf numFmtId="0" fontId="0" fillId="0" borderId="0" xfId="0" applyFill="1" applyAlignment="1">
      <alignment horizontal="left" wrapText="1"/>
    </xf>
    <xf numFmtId="0" fontId="0" fillId="0" borderId="0" xfId="0" applyBorder="1" applyAlignment="1">
      <alignment horizontal="left" wrapText="1"/>
    </xf>
    <xf numFmtId="0" fontId="0" fillId="0" borderId="21" xfId="0" applyBorder="1" applyAlignment="1">
      <alignment horizontal="left" vertical="center" wrapText="1"/>
    </xf>
    <xf numFmtId="0" fontId="59" fillId="0" borderId="21" xfId="0" applyFont="1" applyBorder="1" applyAlignment="1">
      <alignment horizontal="center" vertical="center"/>
    </xf>
    <xf numFmtId="0" fontId="0" fillId="0" borderId="21" xfId="0" applyBorder="1" applyAlignment="1">
      <alignment horizontal="center" vertical="center"/>
    </xf>
    <xf numFmtId="0" fontId="62" fillId="0" borderId="31" xfId="0" applyFont="1" applyBorder="1" applyAlignment="1">
      <alignment horizontal="center" vertical="center" wrapText="1"/>
    </xf>
    <xf numFmtId="0" fontId="0" fillId="0" borderId="23" xfId="0" applyBorder="1" applyAlignment="1">
      <alignment horizontal="center" vertical="center" wrapText="1"/>
    </xf>
    <xf numFmtId="0" fontId="0" fillId="0" borderId="32" xfId="0" applyBorder="1" applyAlignment="1">
      <alignment horizontal="center" vertical="center" wrapText="1"/>
    </xf>
    <xf numFmtId="0" fontId="53" fillId="0" borderId="21" xfId="0" applyFont="1" applyBorder="1" applyAlignment="1">
      <alignment horizontal="center" vertical="center"/>
    </xf>
    <xf numFmtId="0" fontId="54" fillId="0" borderId="0" xfId="0" applyFont="1" applyAlignment="1">
      <alignment horizontal="left" wrapText="1"/>
    </xf>
    <xf numFmtId="0" fontId="60" fillId="0" borderId="0" xfId="0" applyFont="1" applyFill="1" applyBorder="1" applyAlignment="1">
      <alignment horizontal="center" vertical="center" wrapText="1"/>
    </xf>
  </cellXfs>
  <cellStyles count="35391">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xfId="35383" builtinId="3"/>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5"/>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4"/>
    <cellStyle name="Normal 39" xfId="35386"/>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rmal_Sheet1 3" xfId="35387"/>
    <cellStyle name="Normal_Sheet1 3 2" xfId="35389"/>
    <cellStyle name="Normal_SVS 2" xfId="35388"/>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xfId="35390" builtinId="5"/>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tabSelected="1" zoomScaleNormal="100" workbookViewId="0">
      <pane ySplit="2" topLeftCell="A3" activePane="bottomLeft" state="frozen"/>
      <selection pane="bottomLeft" sqref="A1:B1"/>
    </sheetView>
  </sheetViews>
  <sheetFormatPr defaultColWidth="9.42578125" defaultRowHeight="15"/>
  <cols>
    <col min="1" max="1" width="61.28515625" style="21" customWidth="1"/>
    <col min="2" max="2" width="21.140625" style="30" customWidth="1"/>
    <col min="3" max="3" width="10.5703125" style="30" bestFit="1" customWidth="1"/>
    <col min="4" max="16384" width="9.42578125" style="30"/>
  </cols>
  <sheetData>
    <row r="1" spans="1:3" ht="101.1" customHeight="1">
      <c r="A1" s="110" t="s">
        <v>591</v>
      </c>
      <c r="B1" s="110"/>
    </row>
    <row r="2" spans="1:3" ht="15.75">
      <c r="A2" s="104" t="s">
        <v>578</v>
      </c>
      <c r="B2" s="104"/>
    </row>
    <row r="3" spans="1:3" ht="15.75">
      <c r="A3" s="99"/>
      <c r="B3" s="29"/>
    </row>
    <row r="4" spans="1:3">
      <c r="B4" s="33"/>
    </row>
    <row r="5" spans="1:3">
      <c r="A5" s="31" t="s">
        <v>546</v>
      </c>
      <c r="B5" s="33"/>
    </row>
    <row r="6" spans="1:3" ht="21.95" customHeight="1">
      <c r="A6" s="32" t="s">
        <v>499</v>
      </c>
      <c r="B6" s="29">
        <f>'HCLS Adjustment'!F446+'SVS Adjustment'!E441</f>
        <v>363767280</v>
      </c>
    </row>
    <row r="7" spans="1:3">
      <c r="A7" s="32" t="s">
        <v>481</v>
      </c>
      <c r="B7" s="29">
        <f>'CAF BLS Adjustment'!J441</f>
        <v>932268851</v>
      </c>
    </row>
    <row r="8" spans="1:3" ht="17.25" customHeight="1">
      <c r="A8" s="32" t="s">
        <v>547</v>
      </c>
      <c r="B8" s="29">
        <f>SUM(B6:B7)</f>
        <v>1296036131</v>
      </c>
    </row>
    <row r="9" spans="1:3">
      <c r="A9" s="32" t="s">
        <v>485</v>
      </c>
      <c r="B9" s="29">
        <v>1184817247.7931733</v>
      </c>
    </row>
    <row r="10" spans="1:3">
      <c r="A10" s="32" t="s">
        <v>545</v>
      </c>
      <c r="B10" s="76">
        <f>B9/B8</f>
        <v>0.91418535290292247</v>
      </c>
      <c r="C10" s="100"/>
    </row>
    <row r="11" spans="1:3">
      <c r="A11" s="32" t="s">
        <v>553</v>
      </c>
      <c r="B11" s="76">
        <f>MIN(B10,1)</f>
        <v>0.91418535290292247</v>
      </c>
    </row>
    <row r="12" spans="1:3">
      <c r="A12" s="101" t="s">
        <v>588</v>
      </c>
      <c r="B12" s="102">
        <f>B11</f>
        <v>0.91418535290292247</v>
      </c>
    </row>
    <row r="13" spans="1:3">
      <c r="A13" s="101" t="s">
        <v>589</v>
      </c>
      <c r="B13" s="102">
        <f>1-B12</f>
        <v>8.5814647097077534E-2</v>
      </c>
    </row>
    <row r="14" spans="1:3">
      <c r="A14" s="32"/>
    </row>
    <row r="15" spans="1:3">
      <c r="A15" s="38" t="s">
        <v>549</v>
      </c>
      <c r="B15" s="29">
        <f>B11*B8</f>
        <v>1184817247.7931733</v>
      </c>
    </row>
    <row r="16" spans="1:3">
      <c r="A16" s="38" t="s">
        <v>575</v>
      </c>
      <c r="B16" s="29">
        <f>Main!$P442</f>
        <v>1188595136.2813325</v>
      </c>
    </row>
    <row r="17" spans="1:2">
      <c r="A17" s="101" t="s">
        <v>590</v>
      </c>
      <c r="B17" s="103">
        <f>1-B16/B8</f>
        <v>8.2899690949023053E-2</v>
      </c>
    </row>
    <row r="20" spans="1:2">
      <c r="A20" s="38" t="s">
        <v>548</v>
      </c>
    </row>
    <row r="21" spans="1:2" ht="28.5" customHeight="1">
      <c r="A21" s="109" t="s">
        <v>583</v>
      </c>
      <c r="B21" s="109"/>
    </row>
    <row r="22" spans="1:2">
      <c r="A22" s="32"/>
    </row>
    <row r="23" spans="1:2">
      <c r="A23" s="38" t="s">
        <v>577</v>
      </c>
    </row>
    <row r="24" spans="1:2" ht="27.95" customHeight="1">
      <c r="A24" s="107" t="s">
        <v>582</v>
      </c>
      <c r="B24" s="108"/>
    </row>
    <row r="25" spans="1:2" ht="13.5" customHeight="1">
      <c r="A25" s="39"/>
      <c r="B25" s="32"/>
    </row>
    <row r="26" spans="1:2" ht="43.7" customHeight="1">
      <c r="A26" s="105" t="s">
        <v>579</v>
      </c>
      <c r="B26" s="106"/>
    </row>
    <row r="27" spans="1:2">
      <c r="A27" s="32"/>
    </row>
    <row r="30" spans="1:2">
      <c r="A30" s="30"/>
      <c r="B30" s="35"/>
    </row>
    <row r="31" spans="1:2">
      <c r="A31" s="36"/>
      <c r="B31" s="37"/>
    </row>
  </sheetData>
  <mergeCells count="5">
    <mergeCell ref="A2:B2"/>
    <mergeCell ref="A26:B26"/>
    <mergeCell ref="A24:B24"/>
    <mergeCell ref="A21:B21"/>
    <mergeCell ref="A1:B1"/>
  </mergeCells>
  <printOptions horizontalCentered="1"/>
  <pageMargins left="0.95" right="0.9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52"/>
  <sheetViews>
    <sheetView zoomScale="70" zoomScaleNormal="70" workbookViewId="0">
      <pane ySplit="3" topLeftCell="A4" activePane="bottomLeft" state="frozen"/>
      <selection activeCell="J4" sqref="J4"/>
      <selection pane="bottomLeft" sqref="A1:S1"/>
    </sheetView>
  </sheetViews>
  <sheetFormatPr defaultColWidth="9.140625" defaultRowHeight="15"/>
  <cols>
    <col min="1" max="1" width="15.42578125" style="28" customWidth="1"/>
    <col min="2" max="2" width="25.5703125" style="28" customWidth="1"/>
    <col min="3" max="3" width="10.140625" style="28" customWidth="1"/>
    <col min="4" max="4" width="13.5703125" style="28" customWidth="1"/>
    <col min="5" max="5" width="17" style="28" customWidth="1"/>
    <col min="6" max="6" width="16.5703125" style="28" customWidth="1"/>
    <col min="7" max="7" width="13.5703125" style="28" bestFit="1" customWidth="1"/>
    <col min="8" max="8" width="17.5703125" style="28" bestFit="1" customWidth="1"/>
    <col min="9" max="10" width="17.5703125" style="28" customWidth="1"/>
    <col min="11" max="11" width="15.5703125" style="46" bestFit="1" customWidth="1"/>
    <col min="12" max="12" width="21.42578125" style="46" customWidth="1"/>
    <col min="13" max="13" width="19.5703125" style="79" customWidth="1"/>
    <col min="14" max="14" width="15.5703125" style="28" customWidth="1"/>
    <col min="15" max="15" width="14" style="28" bestFit="1" customWidth="1"/>
    <col min="16" max="16" width="22.5703125" style="47" customWidth="1"/>
    <col min="17" max="17" width="21.42578125" style="47" bestFit="1" customWidth="1"/>
    <col min="18" max="18" width="21.42578125" style="52" customWidth="1"/>
    <col min="19" max="19" width="17.5703125" style="52" customWidth="1"/>
    <col min="20" max="16384" width="9.140625" style="28"/>
  </cols>
  <sheetData>
    <row r="1" spans="1:19" s="14" customFormat="1" ht="45.6" customHeight="1">
      <c r="A1" s="111" t="s">
        <v>570</v>
      </c>
      <c r="B1" s="112"/>
      <c r="C1" s="112"/>
      <c r="D1" s="112"/>
      <c r="E1" s="112"/>
      <c r="F1" s="112"/>
      <c r="G1" s="112"/>
      <c r="H1" s="112"/>
      <c r="I1" s="112"/>
      <c r="J1" s="112"/>
      <c r="K1" s="112"/>
      <c r="L1" s="112"/>
      <c r="M1" s="112"/>
      <c r="N1" s="112"/>
      <c r="O1" s="112"/>
      <c r="P1" s="112"/>
      <c r="Q1" s="112"/>
      <c r="R1" s="112"/>
      <c r="S1" s="112"/>
    </row>
    <row r="2" spans="1:19" s="14" customFormat="1" ht="66.75" customHeight="1">
      <c r="A2" s="57"/>
      <c r="B2" s="58"/>
      <c r="C2" s="58"/>
      <c r="D2" s="24"/>
      <c r="E2" s="62"/>
      <c r="F2" s="61"/>
      <c r="G2" s="60"/>
      <c r="H2" s="60"/>
      <c r="I2" s="61"/>
      <c r="J2" s="61"/>
      <c r="K2" s="61"/>
      <c r="L2" s="61"/>
      <c r="M2" s="78"/>
      <c r="N2" s="60"/>
      <c r="O2" s="61"/>
      <c r="P2" s="63"/>
      <c r="Q2" s="113" t="s">
        <v>573</v>
      </c>
      <c r="R2" s="114"/>
      <c r="S2" s="115"/>
    </row>
    <row r="3" spans="1:19" s="44" customFormat="1" ht="125.1" customHeight="1">
      <c r="A3" s="83" t="s">
        <v>1</v>
      </c>
      <c r="B3" s="84" t="s">
        <v>2</v>
      </c>
      <c r="C3" s="84" t="s">
        <v>555</v>
      </c>
      <c r="D3" s="84" t="s">
        <v>574</v>
      </c>
      <c r="E3" s="84" t="s">
        <v>564</v>
      </c>
      <c r="F3" s="84" t="s">
        <v>550</v>
      </c>
      <c r="G3" s="84" t="s">
        <v>551</v>
      </c>
      <c r="H3" s="84" t="s">
        <v>554</v>
      </c>
      <c r="I3" s="84" t="s">
        <v>552</v>
      </c>
      <c r="J3" s="84" t="s">
        <v>565</v>
      </c>
      <c r="K3" s="84" t="s">
        <v>580</v>
      </c>
      <c r="L3" s="84" t="s">
        <v>581</v>
      </c>
      <c r="M3" s="84" t="s">
        <v>566</v>
      </c>
      <c r="N3" s="84" t="s">
        <v>568</v>
      </c>
      <c r="O3" s="84" t="s">
        <v>567</v>
      </c>
      <c r="P3" s="84" t="s">
        <v>569</v>
      </c>
      <c r="Q3" s="91" t="s">
        <v>561</v>
      </c>
      <c r="R3" s="85" t="s">
        <v>562</v>
      </c>
      <c r="S3" s="86" t="s">
        <v>563</v>
      </c>
    </row>
    <row r="4" spans="1:19" s="48" customFormat="1" ht="14.45" customHeight="1">
      <c r="A4" s="73">
        <v>100002</v>
      </c>
      <c r="B4" s="67" t="s">
        <v>4</v>
      </c>
      <c r="C4" s="68" t="s">
        <v>3</v>
      </c>
      <c r="D4" s="92" t="s">
        <v>495</v>
      </c>
      <c r="E4" s="52">
        <f>VLOOKUP($A4,'CAF BLS Adjustment'!$B:$H,7,FALSE)</f>
        <v>628868</v>
      </c>
      <c r="F4" s="70">
        <f>SUMIFS('HCLS Adjustment'!$F:$F,'HCLS Adjustment'!$B:$B,Main!$A4)</f>
        <v>0</v>
      </c>
      <c r="G4" s="71">
        <f>VLOOKUP(A4,'SVS Adjustment'!$B$3:$E$452,4,FALSE)</f>
        <v>0</v>
      </c>
      <c r="H4" s="71">
        <f>SUM(E4:G4)</f>
        <v>628868</v>
      </c>
      <c r="I4" s="93">
        <f>'Demand Calcs'!$B$11</f>
        <v>0.91418535290292247</v>
      </c>
      <c r="J4" s="72">
        <f>I4*H4</f>
        <v>574901.91450935509</v>
      </c>
      <c r="K4" s="72">
        <f>IFERROR(VLOOKUP($A4,'NECA 5 year Projections'!$A:$C,3,FALSE),0)</f>
        <v>530881.98003968899</v>
      </c>
      <c r="L4" s="72">
        <f>MIN(H4,K4)</f>
        <v>530881.98003968899</v>
      </c>
      <c r="M4" s="82">
        <f>MAX(J4,L4)</f>
        <v>574901.91450935509</v>
      </c>
      <c r="N4" s="82">
        <f>VLOOKUP($A4,'CAF BLS Adjustment'!$B2:$I439,8,FALSE)</f>
        <v>-44022</v>
      </c>
      <c r="O4" s="52">
        <f t="shared" ref="O4:O55" si="0">IF(N4&lt;0,N4,N4*I4)</f>
        <v>-44022</v>
      </c>
      <c r="P4" s="69">
        <f>O4+M4</f>
        <v>530879.91450935509</v>
      </c>
      <c r="Q4" s="69">
        <f>IFERROR((E4/H4)*$M4,0)</f>
        <v>574901.91450935509</v>
      </c>
      <c r="R4" s="69">
        <f>IFERROR((F4/$H4)*$M4,0)</f>
        <v>0</v>
      </c>
      <c r="S4" s="69">
        <f>IFERROR((G4/$H4)*$M4,0)</f>
        <v>0</v>
      </c>
    </row>
    <row r="5" spans="1:19" ht="14.45" customHeight="1">
      <c r="A5" s="51">
        <v>100019</v>
      </c>
      <c r="B5" s="50" t="s">
        <v>5</v>
      </c>
      <c r="C5" s="24" t="s">
        <v>3</v>
      </c>
      <c r="D5" s="92" t="s">
        <v>495</v>
      </c>
      <c r="E5" s="34">
        <f>VLOOKUP($A5,'CAF BLS Adjustment'!$B:$H,7,FALSE)</f>
        <v>1685137</v>
      </c>
      <c r="F5" s="5">
        <f>SUMIFS('HCLS Adjustment'!$F:$F,'HCLS Adjustment'!$B:$B,Main!$A5)</f>
        <v>365796</v>
      </c>
      <c r="G5" s="29">
        <f>VLOOKUP(A5,'SVS Adjustment'!$B$3:$E$452,4,FALSE)</f>
        <v>0</v>
      </c>
      <c r="H5" s="29">
        <f t="shared" ref="H5:H55" si="1">SUM(E5:G5)</f>
        <v>2050933</v>
      </c>
      <c r="I5" s="94">
        <f>'Demand Calcs'!$B$11</f>
        <v>0.91418535290292247</v>
      </c>
      <c r="J5" s="29">
        <f t="shared" ref="J5:J55" si="2">I5*H5</f>
        <v>1874932.9083852496</v>
      </c>
      <c r="K5" s="72">
        <f>IFERROR(VLOOKUP($A5,'NECA 5 year Projections'!$A:$C,3,FALSE),0)</f>
        <v>1650483.47560912</v>
      </c>
      <c r="L5" s="72">
        <f t="shared" ref="L5:L55" si="3">MIN(H5,K5)</f>
        <v>1650483.47560912</v>
      </c>
      <c r="M5" s="29">
        <f t="shared" ref="M5:M55" si="4">MAX(J5,L5)</f>
        <v>1874932.9083852496</v>
      </c>
      <c r="N5" s="29">
        <f>VLOOKUP($A5,'CAF BLS Adjustment'!$B4:$I441,8,FALSE)</f>
        <v>37470</v>
      </c>
      <c r="O5" s="34">
        <f t="shared" si="0"/>
        <v>34254.525173272508</v>
      </c>
      <c r="P5" s="64">
        <f t="shared" ref="P5:P55" si="5">O5+M5</f>
        <v>1909187.433558522</v>
      </c>
      <c r="Q5" s="64">
        <f t="shared" ref="Q5:Q55" si="6">IFERROR((E5/H5)*$M5,0)</f>
        <v>1540527.5630347722</v>
      </c>
      <c r="R5" s="64">
        <f t="shared" ref="R5:R55" si="7">IFERROR((F5/$H5)*$M5,0)</f>
        <v>334405.34535047744</v>
      </c>
      <c r="S5" s="64">
        <f t="shared" ref="S5:S55" si="8">IFERROR((G5/$H5)*$M5,0)</f>
        <v>0</v>
      </c>
    </row>
    <row r="6" spans="1:19" ht="14.45" customHeight="1">
      <c r="A6" s="51">
        <v>100029</v>
      </c>
      <c r="B6" s="50" t="s">
        <v>6</v>
      </c>
      <c r="C6" s="24" t="s">
        <v>3</v>
      </c>
      <c r="D6" s="92" t="s">
        <v>495</v>
      </c>
      <c r="E6" s="34">
        <f>VLOOKUP($A6,'CAF BLS Adjustment'!$B:$H,7,FALSE)</f>
        <v>959226</v>
      </c>
      <c r="F6" s="5">
        <f>SUMIFS('HCLS Adjustment'!$F:$F,'HCLS Adjustment'!$B:$B,Main!$A6)</f>
        <v>238416</v>
      </c>
      <c r="G6" s="29">
        <f>VLOOKUP(A6,'SVS Adjustment'!$B$3:$E$452,4,FALSE)</f>
        <v>0</v>
      </c>
      <c r="H6" s="29">
        <f t="shared" si="1"/>
        <v>1197642</v>
      </c>
      <c r="I6" s="94">
        <f>'Demand Calcs'!$B$11</f>
        <v>0.91418535290292247</v>
      </c>
      <c r="J6" s="29">
        <f t="shared" si="2"/>
        <v>1094866.774421362</v>
      </c>
      <c r="K6" s="72">
        <f>IFERROR(VLOOKUP($A6,'NECA 5 year Projections'!$A:$C,3,FALSE),0)</f>
        <v>949981.67776895501</v>
      </c>
      <c r="L6" s="72">
        <f t="shared" si="3"/>
        <v>949981.67776895501</v>
      </c>
      <c r="M6" s="29">
        <f t="shared" si="4"/>
        <v>1094866.774421362</v>
      </c>
      <c r="N6" s="29">
        <f>VLOOKUP($A6,'CAF BLS Adjustment'!$B5:$I443,8,FALSE)</f>
        <v>15816</v>
      </c>
      <c r="O6" s="34">
        <f t="shared" si="0"/>
        <v>14458.755541512623</v>
      </c>
      <c r="P6" s="64">
        <f t="shared" si="5"/>
        <v>1109325.5299628745</v>
      </c>
      <c r="Q6" s="64">
        <f t="shared" si="6"/>
        <v>876910.35932365875</v>
      </c>
      <c r="R6" s="64">
        <f t="shared" si="7"/>
        <v>217956.4150977032</v>
      </c>
      <c r="S6" s="64">
        <f t="shared" si="8"/>
        <v>0</v>
      </c>
    </row>
    <row r="7" spans="1:19" ht="14.45" customHeight="1">
      <c r="A7" s="51">
        <v>120039</v>
      </c>
      <c r="B7" s="50" t="s">
        <v>8</v>
      </c>
      <c r="C7" s="24" t="s">
        <v>7</v>
      </c>
      <c r="D7" s="92" t="s">
        <v>495</v>
      </c>
      <c r="E7" s="34">
        <f>VLOOKUP($A7,'CAF BLS Adjustment'!$B:$H,7,FALSE)</f>
        <v>1235013</v>
      </c>
      <c r="F7" s="5">
        <f>SUMIFS('HCLS Adjustment'!$F:$F,'HCLS Adjustment'!$B:$B,Main!$A7)</f>
        <v>0</v>
      </c>
      <c r="G7" s="29">
        <f>VLOOKUP(A7,'SVS Adjustment'!$B$3:$E$452,4,FALSE)</f>
        <v>0</v>
      </c>
      <c r="H7" s="29">
        <f t="shared" si="1"/>
        <v>1235013</v>
      </c>
      <c r="I7" s="94">
        <f>'Demand Calcs'!$B$11</f>
        <v>0.91418535290292247</v>
      </c>
      <c r="J7" s="29">
        <f t="shared" si="2"/>
        <v>1129030.795244697</v>
      </c>
      <c r="K7" s="72">
        <f>IFERROR(VLOOKUP($A7,'NECA 5 year Projections'!$A:$C,3,FALSE),0)</f>
        <v>730731.351188245</v>
      </c>
      <c r="L7" s="72">
        <f t="shared" si="3"/>
        <v>730731.351188245</v>
      </c>
      <c r="M7" s="29">
        <f t="shared" si="4"/>
        <v>1129030.795244697</v>
      </c>
      <c r="N7" s="29">
        <f>VLOOKUP($A7,'CAF BLS Adjustment'!$B6:$I443,8,FALSE)</f>
        <v>-16650</v>
      </c>
      <c r="O7" s="34">
        <f t="shared" si="0"/>
        <v>-16650</v>
      </c>
      <c r="P7" s="64">
        <f t="shared" si="5"/>
        <v>1112380.795244697</v>
      </c>
      <c r="Q7" s="64">
        <f t="shared" si="6"/>
        <v>1129030.795244697</v>
      </c>
      <c r="R7" s="64">
        <f t="shared" si="7"/>
        <v>0</v>
      </c>
      <c r="S7" s="64">
        <f t="shared" si="8"/>
        <v>0</v>
      </c>
    </row>
    <row r="8" spans="1:19" ht="14.45" customHeight="1">
      <c r="A8" s="51">
        <v>120042</v>
      </c>
      <c r="B8" s="50" t="s">
        <v>9</v>
      </c>
      <c r="C8" s="24" t="s">
        <v>7</v>
      </c>
      <c r="D8" s="92" t="s">
        <v>495</v>
      </c>
      <c r="E8" s="34">
        <f>VLOOKUP($A8,'CAF BLS Adjustment'!$B:$H,7,FALSE)</f>
        <v>0</v>
      </c>
      <c r="F8" s="5">
        <f>SUMIFS('HCLS Adjustment'!$F:$F,'HCLS Adjustment'!$B:$B,Main!$A8)</f>
        <v>0</v>
      </c>
      <c r="G8" s="29">
        <f>VLOOKUP(A8,'SVS Adjustment'!$B$3:$E$452,4,FALSE)</f>
        <v>0</v>
      </c>
      <c r="H8" s="29">
        <f t="shared" si="1"/>
        <v>0</v>
      </c>
      <c r="I8" s="94">
        <f>'Demand Calcs'!$B$11</f>
        <v>0.91418535290292247</v>
      </c>
      <c r="J8" s="29">
        <f t="shared" si="2"/>
        <v>0</v>
      </c>
      <c r="K8" s="72">
        <f>IFERROR(VLOOKUP($A8,'NECA 5 year Projections'!$A:$C,3,FALSE),0)</f>
        <v>0</v>
      </c>
      <c r="L8" s="72">
        <f t="shared" si="3"/>
        <v>0</v>
      </c>
      <c r="M8" s="29">
        <f t="shared" si="4"/>
        <v>0</v>
      </c>
      <c r="N8" s="29">
        <f>VLOOKUP($A8,'CAF BLS Adjustment'!$B6:$I443,8,FALSE)</f>
        <v>-954</v>
      </c>
      <c r="O8" s="34">
        <f t="shared" si="0"/>
        <v>-954</v>
      </c>
      <c r="P8" s="64">
        <f t="shared" si="5"/>
        <v>-954</v>
      </c>
      <c r="Q8" s="64">
        <f t="shared" si="6"/>
        <v>0</v>
      </c>
      <c r="R8" s="64">
        <f t="shared" si="7"/>
        <v>0</v>
      </c>
      <c r="S8" s="64">
        <f t="shared" si="8"/>
        <v>0</v>
      </c>
    </row>
    <row r="9" spans="1:19" ht="14.45" customHeight="1">
      <c r="A9" s="51">
        <v>120043</v>
      </c>
      <c r="B9" s="50" t="s">
        <v>10</v>
      </c>
      <c r="C9" s="24" t="s">
        <v>7</v>
      </c>
      <c r="D9" s="92" t="s">
        <v>495</v>
      </c>
      <c r="E9" s="34">
        <f>VLOOKUP($A9,'CAF BLS Adjustment'!$B:$H,7,FALSE)</f>
        <v>403112</v>
      </c>
      <c r="F9" s="5">
        <f>SUMIFS('HCLS Adjustment'!$F:$F,'HCLS Adjustment'!$B:$B,Main!$A9)</f>
        <v>4320</v>
      </c>
      <c r="G9" s="29">
        <f>VLOOKUP(A9,'SVS Adjustment'!$B$3:$E$452,4,FALSE)</f>
        <v>0</v>
      </c>
      <c r="H9" s="29">
        <f t="shared" si="1"/>
        <v>407432</v>
      </c>
      <c r="I9" s="94">
        <f>'Demand Calcs'!$B$11</f>
        <v>0.91418535290292247</v>
      </c>
      <c r="J9" s="29">
        <f t="shared" si="2"/>
        <v>372468.36670394352</v>
      </c>
      <c r="K9" s="72">
        <f>IFERROR(VLOOKUP($A9,'NECA 5 year Projections'!$A:$C,3,FALSE),0)</f>
        <v>361898.475563363</v>
      </c>
      <c r="L9" s="72">
        <f t="shared" si="3"/>
        <v>361898.475563363</v>
      </c>
      <c r="M9" s="29">
        <f t="shared" si="4"/>
        <v>372468.36670394352</v>
      </c>
      <c r="N9" s="29">
        <f>VLOOKUP($A9,'CAF BLS Adjustment'!$B7:$I443,8,FALSE)</f>
        <v>3186</v>
      </c>
      <c r="O9" s="34">
        <f t="shared" si="0"/>
        <v>2912.594534348711</v>
      </c>
      <c r="P9" s="64">
        <f t="shared" si="5"/>
        <v>375380.96123829222</v>
      </c>
      <c r="Q9" s="64">
        <f t="shared" si="6"/>
        <v>368519.08597940294</v>
      </c>
      <c r="R9" s="64">
        <f t="shared" si="7"/>
        <v>3949.2807245406257</v>
      </c>
      <c r="S9" s="64">
        <f t="shared" si="8"/>
        <v>0</v>
      </c>
    </row>
    <row r="10" spans="1:19" ht="14.45" customHeight="1">
      <c r="A10" s="51">
        <v>140053</v>
      </c>
      <c r="B10" s="50" t="s">
        <v>12</v>
      </c>
      <c r="C10" s="24" t="s">
        <v>11</v>
      </c>
      <c r="D10" s="92" t="s">
        <v>495</v>
      </c>
      <c r="E10" s="34">
        <f>VLOOKUP($A10,'CAF BLS Adjustment'!$B:$H,7,FALSE)</f>
        <v>262516</v>
      </c>
      <c r="F10" s="5">
        <f>SUMIFS('HCLS Adjustment'!$F:$F,'HCLS Adjustment'!$B:$B,Main!$A10)</f>
        <v>15336</v>
      </c>
      <c r="G10" s="29">
        <f>VLOOKUP(A10,'SVS Adjustment'!$B$3:$E$452,4,FALSE)</f>
        <v>0</v>
      </c>
      <c r="H10" s="29">
        <f t="shared" si="1"/>
        <v>277852</v>
      </c>
      <c r="I10" s="94">
        <f>'Demand Calcs'!$B$11</f>
        <v>0.91418535290292247</v>
      </c>
      <c r="J10" s="29">
        <f t="shared" si="2"/>
        <v>254008.22867478282</v>
      </c>
      <c r="K10" s="72">
        <f>IFERROR(VLOOKUP($A10,'NECA 5 year Projections'!$A:$C,3,FALSE),0)</f>
        <v>225938.201744714</v>
      </c>
      <c r="L10" s="72">
        <f t="shared" si="3"/>
        <v>225938.201744714</v>
      </c>
      <c r="M10" s="29">
        <f t="shared" si="4"/>
        <v>254008.22867478282</v>
      </c>
      <c r="N10" s="29">
        <f>VLOOKUP($A10,'CAF BLS Adjustment'!$B8:$I443,8,FALSE)</f>
        <v>8910</v>
      </c>
      <c r="O10" s="34">
        <f t="shared" si="0"/>
        <v>8145.3914943650389</v>
      </c>
      <c r="P10" s="64">
        <f t="shared" si="5"/>
        <v>262153.62016914785</v>
      </c>
      <c r="Q10" s="64">
        <f t="shared" si="6"/>
        <v>239988.28210266359</v>
      </c>
      <c r="R10" s="64">
        <f t="shared" si="7"/>
        <v>14019.946572119219</v>
      </c>
      <c r="S10" s="64">
        <f t="shared" si="8"/>
        <v>0</v>
      </c>
    </row>
    <row r="11" spans="1:19" ht="14.45" customHeight="1">
      <c r="A11" s="51">
        <v>140068</v>
      </c>
      <c r="B11" s="50" t="s">
        <v>13</v>
      </c>
      <c r="C11" s="24" t="s">
        <v>11</v>
      </c>
      <c r="D11" s="92" t="s">
        <v>495</v>
      </c>
      <c r="E11" s="34">
        <f>VLOOKUP($A11,'CAF BLS Adjustment'!$B:$H,7,FALSE)</f>
        <v>391014</v>
      </c>
      <c r="F11" s="5">
        <f>SUMIFS('HCLS Adjustment'!$F:$F,'HCLS Adjustment'!$B:$B,Main!$A11)</f>
        <v>255564</v>
      </c>
      <c r="G11" s="29">
        <f>VLOOKUP(A11,'SVS Adjustment'!$B$3:$E$452,4,FALSE)</f>
        <v>0</v>
      </c>
      <c r="H11" s="29">
        <f t="shared" si="1"/>
        <v>646578</v>
      </c>
      <c r="I11" s="94">
        <f>'Demand Calcs'!$B$11</f>
        <v>0.91418535290292247</v>
      </c>
      <c r="J11" s="29">
        <f t="shared" si="2"/>
        <v>591092.13710926578</v>
      </c>
      <c r="K11" s="72">
        <f>IFERROR(VLOOKUP($A11,'NECA 5 year Projections'!$A:$C,3,FALSE),0)</f>
        <v>581296.033216557</v>
      </c>
      <c r="L11" s="72">
        <f t="shared" si="3"/>
        <v>581296.033216557</v>
      </c>
      <c r="M11" s="29">
        <f t="shared" si="4"/>
        <v>591092.13710926578</v>
      </c>
      <c r="N11" s="29">
        <f>VLOOKUP($A11,'CAF BLS Adjustment'!$B10:$I443,8,FALSE)</f>
        <v>-64404</v>
      </c>
      <c r="O11" s="34">
        <f t="shared" si="0"/>
        <v>-64404</v>
      </c>
      <c r="P11" s="64">
        <f t="shared" si="5"/>
        <v>526688.13710926578</v>
      </c>
      <c r="Q11" s="64">
        <f t="shared" si="6"/>
        <v>357459.27157998335</v>
      </c>
      <c r="R11" s="64">
        <f t="shared" si="7"/>
        <v>233632.86552928248</v>
      </c>
      <c r="S11" s="64">
        <f t="shared" si="8"/>
        <v>0</v>
      </c>
    </row>
    <row r="12" spans="1:19" ht="14.45" customHeight="1">
      <c r="A12" s="51">
        <v>140069</v>
      </c>
      <c r="B12" s="50" t="s">
        <v>14</v>
      </c>
      <c r="C12" s="24" t="s">
        <v>11</v>
      </c>
      <c r="D12" s="92" t="s">
        <v>495</v>
      </c>
      <c r="E12" s="34">
        <f>VLOOKUP($A12,'CAF BLS Adjustment'!$B:$H,7,FALSE)</f>
        <v>3789736</v>
      </c>
      <c r="F12" s="5">
        <f>SUMIFS('HCLS Adjustment'!$F:$F,'HCLS Adjustment'!$B:$B,Main!$A12)</f>
        <v>0</v>
      </c>
      <c r="G12" s="29">
        <f>VLOOKUP(A12,'SVS Adjustment'!$B$3:$E$452,4,FALSE)</f>
        <v>0</v>
      </c>
      <c r="H12" s="29">
        <f t="shared" si="1"/>
        <v>3789736</v>
      </c>
      <c r="I12" s="94">
        <f>'Demand Calcs'!$B$11</f>
        <v>0.91418535290292247</v>
      </c>
      <c r="J12" s="29">
        <f t="shared" si="2"/>
        <v>3464521.1425689096</v>
      </c>
      <c r="K12" s="72">
        <f>IFERROR(VLOOKUP($A12,'NECA 5 year Projections'!$A:$C,3,FALSE),0)</f>
        <v>2479814.5755620701</v>
      </c>
      <c r="L12" s="72">
        <f t="shared" si="3"/>
        <v>2479814.5755620701</v>
      </c>
      <c r="M12" s="29">
        <f t="shared" si="4"/>
        <v>3464521.1425689096</v>
      </c>
      <c r="N12" s="29">
        <f>VLOOKUP($A12,'CAF BLS Adjustment'!$B10:$I443,8,FALSE)</f>
        <v>63955</v>
      </c>
      <c r="O12" s="34">
        <f t="shared" si="0"/>
        <v>58466.724244906407</v>
      </c>
      <c r="P12" s="64">
        <f t="shared" si="5"/>
        <v>3522987.8668138161</v>
      </c>
      <c r="Q12" s="64">
        <f t="shared" si="6"/>
        <v>3464521.1425689096</v>
      </c>
      <c r="R12" s="64">
        <f t="shared" si="7"/>
        <v>0</v>
      </c>
      <c r="S12" s="64">
        <f t="shared" si="8"/>
        <v>0</v>
      </c>
    </row>
    <row r="13" spans="1:19" ht="14.45" customHeight="1">
      <c r="A13" s="51">
        <v>147332</v>
      </c>
      <c r="B13" s="50" t="s">
        <v>15</v>
      </c>
      <c r="C13" s="24" t="s">
        <v>11</v>
      </c>
      <c r="D13" s="92" t="s">
        <v>495</v>
      </c>
      <c r="E13" s="34">
        <f>VLOOKUP($A13,'CAF BLS Adjustment'!$B:$H,7,FALSE)</f>
        <v>2579127</v>
      </c>
      <c r="F13" s="5">
        <f>SUMIFS('HCLS Adjustment'!$F:$F,'HCLS Adjustment'!$B:$B,Main!$A13)</f>
        <v>509208</v>
      </c>
      <c r="G13" s="29">
        <f>VLOOKUP(A13,'SVS Adjustment'!$B$3:$E$452,4,FALSE)</f>
        <v>0</v>
      </c>
      <c r="H13" s="29">
        <f t="shared" si="1"/>
        <v>3088335</v>
      </c>
      <c r="I13" s="94">
        <f>'Demand Calcs'!$B$11</f>
        <v>0.91418535290292247</v>
      </c>
      <c r="J13" s="29">
        <f t="shared" si="2"/>
        <v>2823310.6218574471</v>
      </c>
      <c r="K13" s="72">
        <f>IFERROR(VLOOKUP($A13,'NECA 5 year Projections'!$A:$C,3,FALSE),0)</f>
        <v>2801952.5432265899</v>
      </c>
      <c r="L13" s="72">
        <f t="shared" si="3"/>
        <v>2801952.5432265899</v>
      </c>
      <c r="M13" s="29">
        <f t="shared" si="4"/>
        <v>2823310.6218574471</v>
      </c>
      <c r="N13" s="29">
        <f>VLOOKUP($A13,'CAF BLS Adjustment'!$B11:$I444,8,FALSE)</f>
        <v>205980</v>
      </c>
      <c r="O13" s="34">
        <f t="shared" si="0"/>
        <v>188303.89899094397</v>
      </c>
      <c r="P13" s="64">
        <f t="shared" si="5"/>
        <v>3011614.5208483911</v>
      </c>
      <c r="Q13" s="64">
        <f t="shared" si="6"/>
        <v>2357800.1266764556</v>
      </c>
      <c r="R13" s="64">
        <f t="shared" si="7"/>
        <v>465510.49518099136</v>
      </c>
      <c r="S13" s="64">
        <f t="shared" si="8"/>
        <v>0</v>
      </c>
    </row>
    <row r="14" spans="1:19" ht="14.45" customHeight="1">
      <c r="A14" s="51">
        <v>150076</v>
      </c>
      <c r="B14" s="50" t="s">
        <v>17</v>
      </c>
      <c r="C14" s="24" t="s">
        <v>16</v>
      </c>
      <c r="D14" s="92" t="s">
        <v>495</v>
      </c>
      <c r="E14" s="34">
        <f>VLOOKUP($A14,'CAF BLS Adjustment'!$B:$H,7,FALSE)</f>
        <v>186241</v>
      </c>
      <c r="F14" s="5">
        <f>SUMIFS('HCLS Adjustment'!$F:$F,'HCLS Adjustment'!$B:$B,Main!$A14)</f>
        <v>48552</v>
      </c>
      <c r="G14" s="29">
        <f>VLOOKUP(A14,'SVS Adjustment'!$B$3:$E$452,4,FALSE)</f>
        <v>0</v>
      </c>
      <c r="H14" s="29">
        <f t="shared" si="1"/>
        <v>234793</v>
      </c>
      <c r="I14" s="94">
        <f>'Demand Calcs'!$B$11</f>
        <v>0.91418535290292247</v>
      </c>
      <c r="J14" s="29">
        <f t="shared" si="2"/>
        <v>214644.32156413587</v>
      </c>
      <c r="K14" s="72">
        <f>IFERROR(VLOOKUP($A14,'NECA 5 year Projections'!$A:$C,3,FALSE),0)</f>
        <v>205282.62524121499</v>
      </c>
      <c r="L14" s="72">
        <f t="shared" si="3"/>
        <v>205282.62524121499</v>
      </c>
      <c r="M14" s="29">
        <f t="shared" si="4"/>
        <v>214644.32156413587</v>
      </c>
      <c r="N14" s="29">
        <f>VLOOKUP($A14,'CAF BLS Adjustment'!$B12:$I445,8,FALSE)</f>
        <v>-1452</v>
      </c>
      <c r="O14" s="34">
        <f t="shared" si="0"/>
        <v>-1452</v>
      </c>
      <c r="P14" s="64">
        <f t="shared" si="5"/>
        <v>213192.32156413587</v>
      </c>
      <c r="Q14" s="64">
        <f t="shared" si="6"/>
        <v>170258.79430999319</v>
      </c>
      <c r="R14" s="64">
        <f t="shared" si="7"/>
        <v>44385.527254142697</v>
      </c>
      <c r="S14" s="64">
        <f t="shared" si="8"/>
        <v>0</v>
      </c>
    </row>
    <row r="15" spans="1:19" ht="14.45" customHeight="1">
      <c r="A15" s="51">
        <v>150077</v>
      </c>
      <c r="B15" s="50" t="s">
        <v>18</v>
      </c>
      <c r="C15" s="24" t="s">
        <v>16</v>
      </c>
      <c r="D15" s="92" t="s">
        <v>495</v>
      </c>
      <c r="E15" s="34">
        <f>VLOOKUP($A15,'CAF BLS Adjustment'!$B:$H,7,FALSE)</f>
        <v>565397</v>
      </c>
      <c r="F15" s="5">
        <f>SUMIFS('HCLS Adjustment'!$F:$F,'HCLS Adjustment'!$B:$B,Main!$A15)</f>
        <v>0</v>
      </c>
      <c r="G15" s="29">
        <f>VLOOKUP(A15,'SVS Adjustment'!$B$3:$E$452,4,FALSE)</f>
        <v>0</v>
      </c>
      <c r="H15" s="29">
        <f t="shared" si="1"/>
        <v>565397</v>
      </c>
      <c r="I15" s="94">
        <f>'Demand Calcs'!$B$11</f>
        <v>0.91418535290292247</v>
      </c>
      <c r="J15" s="29">
        <f t="shared" si="2"/>
        <v>516877.65597525367</v>
      </c>
      <c r="K15" s="72">
        <f>IFERROR(VLOOKUP($A15,'NECA 5 year Projections'!$A:$C,3,FALSE),0)</f>
        <v>582068.61733799696</v>
      </c>
      <c r="L15" s="72">
        <f t="shared" si="3"/>
        <v>565397</v>
      </c>
      <c r="M15" s="29">
        <f t="shared" si="4"/>
        <v>565397</v>
      </c>
      <c r="N15" s="29">
        <f>VLOOKUP($A15,'CAF BLS Adjustment'!$B13:$I446,8,FALSE)</f>
        <v>-37884</v>
      </c>
      <c r="O15" s="34">
        <f t="shared" si="0"/>
        <v>-37884</v>
      </c>
      <c r="P15" s="64">
        <f t="shared" si="5"/>
        <v>527513</v>
      </c>
      <c r="Q15" s="64">
        <f t="shared" si="6"/>
        <v>565397</v>
      </c>
      <c r="R15" s="64">
        <f t="shared" si="7"/>
        <v>0</v>
      </c>
      <c r="S15" s="64">
        <f t="shared" si="8"/>
        <v>0</v>
      </c>
    </row>
    <row r="16" spans="1:19" ht="14.45" customHeight="1">
      <c r="A16" s="51">
        <v>150085</v>
      </c>
      <c r="B16" s="50" t="s">
        <v>19</v>
      </c>
      <c r="C16" s="24" t="s">
        <v>16</v>
      </c>
      <c r="D16" s="92" t="s">
        <v>495</v>
      </c>
      <c r="E16" s="34">
        <f>VLOOKUP($A16,'CAF BLS Adjustment'!$B:$H,7,FALSE)</f>
        <v>240659</v>
      </c>
      <c r="F16" s="5">
        <f>SUMIFS('HCLS Adjustment'!$F:$F,'HCLS Adjustment'!$B:$B,Main!$A16)</f>
        <v>209472</v>
      </c>
      <c r="G16" s="29">
        <f>VLOOKUP(A16,'SVS Adjustment'!$B$3:$E$452,4,FALSE)</f>
        <v>0</v>
      </c>
      <c r="H16" s="29">
        <f t="shared" si="1"/>
        <v>450131</v>
      </c>
      <c r="I16" s="94">
        <f>'Demand Calcs'!$B$11</f>
        <v>0.91418535290292247</v>
      </c>
      <c r="J16" s="29">
        <f t="shared" si="2"/>
        <v>411503.16708754539</v>
      </c>
      <c r="K16" s="72">
        <f>IFERROR(VLOOKUP($A16,'NECA 5 year Projections'!$A:$C,3,FALSE),0)</f>
        <v>229315.900700253</v>
      </c>
      <c r="L16" s="72">
        <f t="shared" si="3"/>
        <v>229315.900700253</v>
      </c>
      <c r="M16" s="29">
        <f t="shared" si="4"/>
        <v>411503.16708754539</v>
      </c>
      <c r="N16" s="29">
        <f>VLOOKUP($A16,'CAF BLS Adjustment'!$B14:$I447,8,FALSE)</f>
        <v>61968</v>
      </c>
      <c r="O16" s="34">
        <f t="shared" si="0"/>
        <v>56650.2379486883</v>
      </c>
      <c r="P16" s="64">
        <f t="shared" si="5"/>
        <v>468153.40503623371</v>
      </c>
      <c r="Q16" s="64">
        <f t="shared" si="6"/>
        <v>220006.93284426443</v>
      </c>
      <c r="R16" s="64">
        <f t="shared" si="7"/>
        <v>191496.23424328098</v>
      </c>
      <c r="S16" s="64">
        <f t="shared" si="8"/>
        <v>0</v>
      </c>
    </row>
    <row r="17" spans="1:19" ht="14.45" customHeight="1">
      <c r="A17" s="51">
        <v>150091</v>
      </c>
      <c r="B17" s="50" t="s">
        <v>20</v>
      </c>
      <c r="C17" s="24" t="s">
        <v>16</v>
      </c>
      <c r="D17" s="92" t="s">
        <v>495</v>
      </c>
      <c r="E17" s="34">
        <f>VLOOKUP($A17,'CAF BLS Adjustment'!$B:$H,7,FALSE)</f>
        <v>683791</v>
      </c>
      <c r="F17" s="5">
        <f>SUMIFS('HCLS Adjustment'!$F:$F,'HCLS Adjustment'!$B:$B,Main!$A17)</f>
        <v>0</v>
      </c>
      <c r="G17" s="29">
        <f>VLOOKUP(A17,'SVS Adjustment'!$B$3:$E$452,4,FALSE)</f>
        <v>0</v>
      </c>
      <c r="H17" s="29">
        <f t="shared" si="1"/>
        <v>683791</v>
      </c>
      <c r="I17" s="94">
        <f>'Demand Calcs'!$B$11</f>
        <v>0.91418535290292247</v>
      </c>
      <c r="J17" s="29">
        <f t="shared" si="2"/>
        <v>625111.71664684231</v>
      </c>
      <c r="K17" s="72">
        <f>IFERROR(VLOOKUP($A17,'NECA 5 year Projections'!$A:$C,3,FALSE),0)</f>
        <v>565998.04636844795</v>
      </c>
      <c r="L17" s="72">
        <f t="shared" si="3"/>
        <v>565998.04636844795</v>
      </c>
      <c r="M17" s="29">
        <f t="shared" si="4"/>
        <v>625111.71664684231</v>
      </c>
      <c r="N17" s="29">
        <f>VLOOKUP($A17,'CAF BLS Adjustment'!$B15:$I448,8,FALSE)</f>
        <v>85950</v>
      </c>
      <c r="O17" s="34">
        <f t="shared" si="0"/>
        <v>78574.231082006183</v>
      </c>
      <c r="P17" s="64">
        <f t="shared" si="5"/>
        <v>703685.94772884855</v>
      </c>
      <c r="Q17" s="64">
        <f t="shared" si="6"/>
        <v>625111.71664684231</v>
      </c>
      <c r="R17" s="64">
        <f t="shared" si="7"/>
        <v>0</v>
      </c>
      <c r="S17" s="64">
        <f t="shared" si="8"/>
        <v>0</v>
      </c>
    </row>
    <row r="18" spans="1:19" ht="14.45" customHeight="1">
      <c r="A18" s="51">
        <v>150097</v>
      </c>
      <c r="B18" s="50" t="s">
        <v>21</v>
      </c>
      <c r="C18" s="24" t="s">
        <v>16</v>
      </c>
      <c r="D18" s="92" t="s">
        <v>495</v>
      </c>
      <c r="E18" s="34">
        <f>VLOOKUP($A18,'CAF BLS Adjustment'!$B:$H,7,FALSE)</f>
        <v>463238</v>
      </c>
      <c r="F18" s="5">
        <f>SUMIFS('HCLS Adjustment'!$F:$F,'HCLS Adjustment'!$B:$B,Main!$A18)</f>
        <v>169680</v>
      </c>
      <c r="G18" s="29">
        <f>VLOOKUP(A18,'SVS Adjustment'!$B$3:$E$452,4,FALSE)</f>
        <v>0</v>
      </c>
      <c r="H18" s="29">
        <f t="shared" si="1"/>
        <v>632918</v>
      </c>
      <c r="I18" s="94">
        <f>'Demand Calcs'!$B$11</f>
        <v>0.91418535290292247</v>
      </c>
      <c r="J18" s="29">
        <f t="shared" si="2"/>
        <v>578604.3651886119</v>
      </c>
      <c r="K18" s="72">
        <f>IFERROR(VLOOKUP($A18,'NECA 5 year Projections'!$A:$C,3,FALSE),0)</f>
        <v>515934.39151919202</v>
      </c>
      <c r="L18" s="72">
        <f t="shared" si="3"/>
        <v>515934.39151919202</v>
      </c>
      <c r="M18" s="29">
        <f t="shared" si="4"/>
        <v>578604.3651886119</v>
      </c>
      <c r="N18" s="29">
        <f>VLOOKUP($A18,'CAF BLS Adjustment'!$B16:$I449,8,FALSE)</f>
        <v>-27684</v>
      </c>
      <c r="O18" s="34">
        <f t="shared" si="0"/>
        <v>-27684</v>
      </c>
      <c r="P18" s="64">
        <f t="shared" si="5"/>
        <v>550920.3651886119</v>
      </c>
      <c r="Q18" s="64">
        <f t="shared" si="6"/>
        <v>423485.394508044</v>
      </c>
      <c r="R18" s="64">
        <f t="shared" si="7"/>
        <v>155118.97068056787</v>
      </c>
      <c r="S18" s="64">
        <f t="shared" si="8"/>
        <v>0</v>
      </c>
    </row>
    <row r="19" spans="1:19" ht="14.45" customHeight="1">
      <c r="A19" s="51">
        <v>150111</v>
      </c>
      <c r="B19" s="50" t="s">
        <v>22</v>
      </c>
      <c r="C19" s="24" t="s">
        <v>16</v>
      </c>
      <c r="D19" s="92" t="s">
        <v>495</v>
      </c>
      <c r="E19" s="34">
        <f>VLOOKUP($A19,'CAF BLS Adjustment'!$B:$H,7,FALSE)</f>
        <v>397845</v>
      </c>
      <c r="F19" s="5">
        <f>SUMIFS('HCLS Adjustment'!$F:$F,'HCLS Adjustment'!$B:$B,Main!$A19)</f>
        <v>22560</v>
      </c>
      <c r="G19" s="29">
        <f>VLOOKUP(A19,'SVS Adjustment'!$B$3:$E$452,4,FALSE)</f>
        <v>0</v>
      </c>
      <c r="H19" s="29">
        <f t="shared" si="1"/>
        <v>420405</v>
      </c>
      <c r="I19" s="94">
        <f>'Demand Calcs'!$B$11</f>
        <v>0.91418535290292247</v>
      </c>
      <c r="J19" s="29">
        <f t="shared" si="2"/>
        <v>384328.09328715311</v>
      </c>
      <c r="K19" s="72">
        <f>IFERROR(VLOOKUP($A19,'NECA 5 year Projections'!$A:$C,3,FALSE),0)</f>
        <v>587575.80769672</v>
      </c>
      <c r="L19" s="72">
        <f t="shared" si="3"/>
        <v>420405</v>
      </c>
      <c r="M19" s="29">
        <f t="shared" si="4"/>
        <v>420405</v>
      </c>
      <c r="N19" s="29">
        <f>VLOOKUP($A19,'CAF BLS Adjustment'!$B18:$I451,8,FALSE)</f>
        <v>-9858</v>
      </c>
      <c r="O19" s="34">
        <f t="shared" si="0"/>
        <v>-9858</v>
      </c>
      <c r="P19" s="64">
        <f t="shared" si="5"/>
        <v>410547</v>
      </c>
      <c r="Q19" s="64">
        <f t="shared" si="6"/>
        <v>397845</v>
      </c>
      <c r="R19" s="64">
        <f t="shared" si="7"/>
        <v>22560</v>
      </c>
      <c r="S19" s="64">
        <f t="shared" si="8"/>
        <v>0</v>
      </c>
    </row>
    <row r="20" spans="1:19" ht="14.45" customHeight="1">
      <c r="A20" s="51">
        <v>150112</v>
      </c>
      <c r="B20" s="50" t="s">
        <v>23</v>
      </c>
      <c r="C20" s="24" t="s">
        <v>16</v>
      </c>
      <c r="D20" s="92" t="s">
        <v>495</v>
      </c>
      <c r="E20" s="34">
        <f>VLOOKUP($A20,'CAF BLS Adjustment'!$B:$H,7,FALSE)</f>
        <v>679671</v>
      </c>
      <c r="F20" s="5">
        <f>SUMIFS('HCLS Adjustment'!$F:$F,'HCLS Adjustment'!$B:$B,Main!$A20)</f>
        <v>391848</v>
      </c>
      <c r="G20" s="29">
        <f>VLOOKUP(A20,'SVS Adjustment'!$B$3:$E$452,4,FALSE)</f>
        <v>0</v>
      </c>
      <c r="H20" s="29">
        <f t="shared" si="1"/>
        <v>1071519</v>
      </c>
      <c r="I20" s="94">
        <f>'Demand Calcs'!$B$11</f>
        <v>0.91418535290292247</v>
      </c>
      <c r="J20" s="29">
        <f t="shared" si="2"/>
        <v>979566.97515718662</v>
      </c>
      <c r="K20" s="72">
        <f>IFERROR(VLOOKUP($A20,'NECA 5 year Projections'!$A:$C,3,FALSE),0)</f>
        <v>837928.771145729</v>
      </c>
      <c r="L20" s="72">
        <f t="shared" si="3"/>
        <v>837928.771145729</v>
      </c>
      <c r="M20" s="29">
        <f t="shared" si="4"/>
        <v>979566.97515718662</v>
      </c>
      <c r="N20" s="29">
        <f>VLOOKUP($A20,'CAF BLS Adjustment'!$B18:$I452,8,FALSE)</f>
        <v>-28440</v>
      </c>
      <c r="O20" s="34">
        <f t="shared" si="0"/>
        <v>-28440</v>
      </c>
      <c r="P20" s="64">
        <f t="shared" si="5"/>
        <v>951126.97515718662</v>
      </c>
      <c r="Q20" s="64">
        <f t="shared" si="6"/>
        <v>621345.27299288218</v>
      </c>
      <c r="R20" s="64">
        <f t="shared" si="7"/>
        <v>358221.70216430433</v>
      </c>
      <c r="S20" s="64">
        <f t="shared" si="8"/>
        <v>0</v>
      </c>
    </row>
    <row r="21" spans="1:19" ht="14.45" customHeight="1">
      <c r="A21" s="51">
        <v>150125</v>
      </c>
      <c r="B21" s="50" t="s">
        <v>24</v>
      </c>
      <c r="C21" s="24" t="s">
        <v>16</v>
      </c>
      <c r="D21" s="92" t="s">
        <v>495</v>
      </c>
      <c r="E21" s="34">
        <f>VLOOKUP($A21,'CAF BLS Adjustment'!$B:$H,7,FALSE)</f>
        <v>1615858</v>
      </c>
      <c r="F21" s="5">
        <f>SUMIFS('HCLS Adjustment'!$F:$F,'HCLS Adjustment'!$B:$B,Main!$A21)</f>
        <v>0</v>
      </c>
      <c r="G21" s="29">
        <f>VLOOKUP(A21,'SVS Adjustment'!$B$3:$E$452,4,FALSE)</f>
        <v>0</v>
      </c>
      <c r="H21" s="29">
        <f t="shared" si="1"/>
        <v>1615858</v>
      </c>
      <c r="I21" s="94">
        <f>'Demand Calcs'!$B$11</f>
        <v>0.91418535290292247</v>
      </c>
      <c r="J21" s="29">
        <f t="shared" si="2"/>
        <v>1477193.7159710105</v>
      </c>
      <c r="K21" s="72">
        <f>IFERROR(VLOOKUP($A21,'NECA 5 year Projections'!$A:$C,3,FALSE),0)</f>
        <v>1414842.2536999399</v>
      </c>
      <c r="L21" s="72">
        <f t="shared" si="3"/>
        <v>1414842.2536999399</v>
      </c>
      <c r="M21" s="29">
        <f t="shared" si="4"/>
        <v>1477193.7159710105</v>
      </c>
      <c r="N21" s="29">
        <f>VLOOKUP($A21,'CAF BLS Adjustment'!$B19:$I453,8,FALSE)</f>
        <v>63078</v>
      </c>
      <c r="O21" s="34">
        <f t="shared" si="0"/>
        <v>57664.983690410547</v>
      </c>
      <c r="P21" s="64">
        <f t="shared" si="5"/>
        <v>1534858.6996614211</v>
      </c>
      <c r="Q21" s="64">
        <f t="shared" si="6"/>
        <v>1477193.7159710105</v>
      </c>
      <c r="R21" s="64">
        <f t="shared" si="7"/>
        <v>0</v>
      </c>
      <c r="S21" s="64">
        <f t="shared" si="8"/>
        <v>0</v>
      </c>
    </row>
    <row r="22" spans="1:19" ht="14.45" customHeight="1">
      <c r="A22" s="51">
        <v>150131</v>
      </c>
      <c r="B22" s="50" t="s">
        <v>25</v>
      </c>
      <c r="C22" s="24" t="s">
        <v>16</v>
      </c>
      <c r="D22" s="92" t="s">
        <v>495</v>
      </c>
      <c r="E22" s="34">
        <f>VLOOKUP($A22,'CAF BLS Adjustment'!$B:$H,7,FALSE)</f>
        <v>985475</v>
      </c>
      <c r="F22" s="5">
        <f>SUMIFS('HCLS Adjustment'!$F:$F,'HCLS Adjustment'!$B:$B,Main!$A22)</f>
        <v>96816</v>
      </c>
      <c r="G22" s="29">
        <f>VLOOKUP(A22,'SVS Adjustment'!$B$3:$E$452,4,FALSE)</f>
        <v>0</v>
      </c>
      <c r="H22" s="29">
        <f t="shared" si="1"/>
        <v>1082291</v>
      </c>
      <c r="I22" s="94">
        <f>'Demand Calcs'!$B$11</f>
        <v>0.91418535290292247</v>
      </c>
      <c r="J22" s="29">
        <f t="shared" si="2"/>
        <v>989414.57977865683</v>
      </c>
      <c r="K22" s="72">
        <f>IFERROR(VLOOKUP($A22,'NECA 5 year Projections'!$A:$C,3,FALSE),0)</f>
        <v>1236042.89267952</v>
      </c>
      <c r="L22" s="72">
        <f t="shared" si="3"/>
        <v>1082291</v>
      </c>
      <c r="M22" s="29">
        <f t="shared" si="4"/>
        <v>1082291</v>
      </c>
      <c r="N22" s="29">
        <f>VLOOKUP($A22,'CAF BLS Adjustment'!$B20:$I454,8,FALSE)</f>
        <v>-251196</v>
      </c>
      <c r="O22" s="34">
        <f t="shared" si="0"/>
        <v>-251196</v>
      </c>
      <c r="P22" s="64">
        <f t="shared" si="5"/>
        <v>831095</v>
      </c>
      <c r="Q22" s="64">
        <f t="shared" si="6"/>
        <v>985474.99999999988</v>
      </c>
      <c r="R22" s="64">
        <f t="shared" si="7"/>
        <v>96816</v>
      </c>
      <c r="S22" s="64">
        <f t="shared" si="8"/>
        <v>0</v>
      </c>
    </row>
    <row r="23" spans="1:19" ht="14.45" customHeight="1">
      <c r="A23" s="51">
        <v>160135</v>
      </c>
      <c r="B23" s="50" t="s">
        <v>27</v>
      </c>
      <c r="C23" s="24" t="s">
        <v>26</v>
      </c>
      <c r="D23" s="92" t="s">
        <v>495</v>
      </c>
      <c r="E23" s="34">
        <f>VLOOKUP($A23,'CAF BLS Adjustment'!$B:$H,7,FALSE)</f>
        <v>142815</v>
      </c>
      <c r="F23" s="5">
        <f>SUMIFS('HCLS Adjustment'!$F:$F,'HCLS Adjustment'!$B:$B,Main!$A23)</f>
        <v>0</v>
      </c>
      <c r="G23" s="29">
        <f>VLOOKUP(A23,'SVS Adjustment'!$B$3:$E$452,4,FALSE)</f>
        <v>0</v>
      </c>
      <c r="H23" s="29">
        <f t="shared" si="1"/>
        <v>142815</v>
      </c>
      <c r="I23" s="94">
        <f>'Demand Calcs'!$B$11</f>
        <v>0.91418535290292247</v>
      </c>
      <c r="J23" s="29">
        <f t="shared" si="2"/>
        <v>130559.38117483087</v>
      </c>
      <c r="K23" s="72">
        <f>IFERROR(VLOOKUP($A23,'NECA 5 year Projections'!$A:$C,3,FALSE),0)</f>
        <v>211908</v>
      </c>
      <c r="L23" s="72">
        <f t="shared" si="3"/>
        <v>142815</v>
      </c>
      <c r="M23" s="29">
        <f t="shared" si="4"/>
        <v>142815</v>
      </c>
      <c r="N23" s="29">
        <f>VLOOKUP($A23,'CAF BLS Adjustment'!$B21:$I455,8,FALSE)</f>
        <v>-21552</v>
      </c>
      <c r="O23" s="34">
        <f t="shared" si="0"/>
        <v>-21552</v>
      </c>
      <c r="P23" s="64">
        <f t="shared" si="5"/>
        <v>121263</v>
      </c>
      <c r="Q23" s="64">
        <f t="shared" si="6"/>
        <v>142815</v>
      </c>
      <c r="R23" s="64">
        <f t="shared" si="7"/>
        <v>0</v>
      </c>
      <c r="S23" s="64">
        <f t="shared" si="8"/>
        <v>0</v>
      </c>
    </row>
    <row r="24" spans="1:19" ht="14.45" customHeight="1">
      <c r="A24" s="51">
        <v>170156</v>
      </c>
      <c r="B24" s="50" t="s">
        <v>29</v>
      </c>
      <c r="C24" s="24" t="s">
        <v>28</v>
      </c>
      <c r="D24" s="92" t="s">
        <v>495</v>
      </c>
      <c r="E24" s="34">
        <f>VLOOKUP($A24,'CAF BLS Adjustment'!$B:$H,7,FALSE)</f>
        <v>535190</v>
      </c>
      <c r="F24" s="5">
        <f>SUMIFS('HCLS Adjustment'!$F:$F,'HCLS Adjustment'!$B:$B,Main!$A24)</f>
        <v>0</v>
      </c>
      <c r="G24" s="29">
        <f>VLOOKUP(A24,'SVS Adjustment'!$B$3:$E$452,4,FALSE)</f>
        <v>0</v>
      </c>
      <c r="H24" s="29">
        <f t="shared" si="1"/>
        <v>535190</v>
      </c>
      <c r="I24" s="94">
        <f>'Demand Calcs'!$B$11</f>
        <v>0.91418535290292247</v>
      </c>
      <c r="J24" s="29">
        <f t="shared" si="2"/>
        <v>489262.85902011505</v>
      </c>
      <c r="K24" s="72">
        <f>IFERROR(VLOOKUP($A24,'NECA 5 year Projections'!$A:$C,3,FALSE),0)</f>
        <v>560534.96477450698</v>
      </c>
      <c r="L24" s="72">
        <f t="shared" si="3"/>
        <v>535190</v>
      </c>
      <c r="M24" s="29">
        <f t="shared" si="4"/>
        <v>535190</v>
      </c>
      <c r="N24" s="29">
        <f>VLOOKUP($A24,'CAF BLS Adjustment'!$B22:$I456,8,FALSE)</f>
        <v>-3144</v>
      </c>
      <c r="O24" s="34">
        <f t="shared" si="0"/>
        <v>-3144</v>
      </c>
      <c r="P24" s="64">
        <f t="shared" si="5"/>
        <v>532046</v>
      </c>
      <c r="Q24" s="64">
        <f t="shared" si="6"/>
        <v>535190</v>
      </c>
      <c r="R24" s="64">
        <f t="shared" si="7"/>
        <v>0</v>
      </c>
      <c r="S24" s="64">
        <f t="shared" si="8"/>
        <v>0</v>
      </c>
    </row>
    <row r="25" spans="1:19" ht="14.45" customHeight="1">
      <c r="A25" s="51">
        <v>170171</v>
      </c>
      <c r="B25" s="50" t="s">
        <v>30</v>
      </c>
      <c r="C25" s="24" t="s">
        <v>28</v>
      </c>
      <c r="D25" s="92" t="s">
        <v>495</v>
      </c>
      <c r="E25" s="34">
        <f>VLOOKUP($A25,'CAF BLS Adjustment'!$B:$H,7,FALSE)</f>
        <v>270150</v>
      </c>
      <c r="F25" s="5">
        <f>SUMIFS('HCLS Adjustment'!$F:$F,'HCLS Adjustment'!$B:$B,Main!$A25)</f>
        <v>15096</v>
      </c>
      <c r="G25" s="29">
        <f>VLOOKUP(A25,'SVS Adjustment'!$B$3:$E$452,4,FALSE)</f>
        <v>0</v>
      </c>
      <c r="H25" s="29">
        <f t="shared" si="1"/>
        <v>285246</v>
      </c>
      <c r="I25" s="94">
        <f>'Demand Calcs'!$B$11</f>
        <v>0.91418535290292247</v>
      </c>
      <c r="J25" s="29">
        <f t="shared" si="2"/>
        <v>260767.71517414702</v>
      </c>
      <c r="K25" s="72">
        <f>IFERROR(VLOOKUP($A25,'NECA 5 year Projections'!$A:$C,3,FALSE),0)</f>
        <v>334047.61431691301</v>
      </c>
      <c r="L25" s="72">
        <f t="shared" si="3"/>
        <v>285246</v>
      </c>
      <c r="M25" s="29">
        <f t="shared" si="4"/>
        <v>285246</v>
      </c>
      <c r="N25" s="29">
        <f>VLOOKUP($A25,'CAF BLS Adjustment'!$B23:$I457,8,FALSE)</f>
        <v>-7674</v>
      </c>
      <c r="O25" s="34">
        <f t="shared" si="0"/>
        <v>-7674</v>
      </c>
      <c r="P25" s="64">
        <f t="shared" si="5"/>
        <v>277572</v>
      </c>
      <c r="Q25" s="64">
        <f t="shared" si="6"/>
        <v>270150</v>
      </c>
      <c r="R25" s="64">
        <f t="shared" si="7"/>
        <v>15096</v>
      </c>
      <c r="S25" s="64">
        <f t="shared" si="8"/>
        <v>0</v>
      </c>
    </row>
    <row r="26" spans="1:19">
      <c r="A26" s="51">
        <v>170175</v>
      </c>
      <c r="B26" s="50" t="s">
        <v>31</v>
      </c>
      <c r="C26" s="24" t="s">
        <v>28</v>
      </c>
      <c r="D26" s="92" t="s">
        <v>495</v>
      </c>
      <c r="E26" s="34">
        <f>VLOOKUP($A26,'CAF BLS Adjustment'!$B:$H,7,FALSE)</f>
        <v>595562</v>
      </c>
      <c r="F26" s="5">
        <f>SUMIFS('HCLS Adjustment'!$F:$F,'HCLS Adjustment'!$B:$B,Main!$A26)</f>
        <v>0</v>
      </c>
      <c r="G26" s="29">
        <f>VLOOKUP(A26,'SVS Adjustment'!$B$3:$E$452,4,FALSE)</f>
        <v>0</v>
      </c>
      <c r="H26" s="29">
        <f t="shared" si="1"/>
        <v>595562</v>
      </c>
      <c r="I26" s="94">
        <f>'Demand Calcs'!$B$11</f>
        <v>0.91418535290292247</v>
      </c>
      <c r="J26" s="29">
        <f t="shared" si="2"/>
        <v>544454.05714557029</v>
      </c>
      <c r="K26" s="72">
        <f>IFERROR(VLOOKUP($A26,'NECA 5 year Projections'!$A:$C,3,FALSE),0)</f>
        <v>644992.76562812401</v>
      </c>
      <c r="L26" s="72">
        <f t="shared" si="3"/>
        <v>595562</v>
      </c>
      <c r="M26" s="29">
        <f t="shared" si="4"/>
        <v>595562</v>
      </c>
      <c r="N26" s="29">
        <f>VLOOKUP($A26,'CAF BLS Adjustment'!$B24:$I458,8,FALSE)</f>
        <v>9810</v>
      </c>
      <c r="O26" s="34">
        <f t="shared" si="0"/>
        <v>8968.1583119776697</v>
      </c>
      <c r="P26" s="64">
        <f t="shared" si="5"/>
        <v>604530.15831197763</v>
      </c>
      <c r="Q26" s="64">
        <f t="shared" si="6"/>
        <v>595562</v>
      </c>
      <c r="R26" s="64">
        <f t="shared" si="7"/>
        <v>0</v>
      </c>
      <c r="S26" s="64">
        <f t="shared" si="8"/>
        <v>0</v>
      </c>
    </row>
    <row r="27" spans="1:19" ht="14.45" customHeight="1">
      <c r="A27" s="51">
        <v>170177</v>
      </c>
      <c r="B27" s="50" t="s">
        <v>32</v>
      </c>
      <c r="C27" s="24" t="s">
        <v>28</v>
      </c>
      <c r="D27" s="92" t="s">
        <v>495</v>
      </c>
      <c r="E27" s="34">
        <f>VLOOKUP($A27,'CAF BLS Adjustment'!$B:$H,7,FALSE)</f>
        <v>383445</v>
      </c>
      <c r="F27" s="5">
        <f>SUMIFS('HCLS Adjustment'!$F:$F,'HCLS Adjustment'!$B:$B,Main!$A27)</f>
        <v>60732</v>
      </c>
      <c r="G27" s="29">
        <f>VLOOKUP(A27,'SVS Adjustment'!$B$3:$E$452,4,FALSE)</f>
        <v>0</v>
      </c>
      <c r="H27" s="29">
        <f t="shared" si="1"/>
        <v>444177</v>
      </c>
      <c r="I27" s="94">
        <f>'Demand Calcs'!$B$11</f>
        <v>0.91418535290292247</v>
      </c>
      <c r="J27" s="29">
        <f t="shared" si="2"/>
        <v>406060.10749636136</v>
      </c>
      <c r="K27" s="72">
        <f>IFERROR(VLOOKUP($A27,'NECA 5 year Projections'!$A:$C,3,FALSE),0)</f>
        <v>404910.56849778403</v>
      </c>
      <c r="L27" s="72">
        <f t="shared" si="3"/>
        <v>404910.56849778403</v>
      </c>
      <c r="M27" s="29">
        <f t="shared" si="4"/>
        <v>406060.10749636136</v>
      </c>
      <c r="N27" s="29">
        <f>VLOOKUP($A27,'CAF BLS Adjustment'!$B25:$I459,8,FALSE)</f>
        <v>16944</v>
      </c>
      <c r="O27" s="34">
        <f t="shared" si="0"/>
        <v>15489.956619587118</v>
      </c>
      <c r="P27" s="64">
        <f t="shared" si="5"/>
        <v>421550.06411594851</v>
      </c>
      <c r="Q27" s="64">
        <f t="shared" si="6"/>
        <v>350539.80264386104</v>
      </c>
      <c r="R27" s="64">
        <f t="shared" si="7"/>
        <v>55520.304852500281</v>
      </c>
      <c r="S27" s="64">
        <f t="shared" si="8"/>
        <v>0</v>
      </c>
    </row>
    <row r="28" spans="1:19" ht="14.45" customHeight="1">
      <c r="A28" s="51">
        <v>170179</v>
      </c>
      <c r="B28" s="50" t="s">
        <v>33</v>
      </c>
      <c r="C28" s="24" t="s">
        <v>28</v>
      </c>
      <c r="D28" s="92" t="s">
        <v>495</v>
      </c>
      <c r="E28" s="34">
        <f>VLOOKUP($A28,'CAF BLS Adjustment'!$B:$H,7,FALSE)</f>
        <v>991915</v>
      </c>
      <c r="F28" s="5">
        <f>SUMIFS('HCLS Adjustment'!$F:$F,'HCLS Adjustment'!$B:$B,Main!$A28)</f>
        <v>0</v>
      </c>
      <c r="G28" s="29">
        <f>VLOOKUP(A28,'SVS Adjustment'!$B$3:$E$452,4,FALSE)</f>
        <v>0</v>
      </c>
      <c r="H28" s="29">
        <f t="shared" si="1"/>
        <v>991915</v>
      </c>
      <c r="I28" s="94">
        <f>'Demand Calcs'!$B$11</f>
        <v>0.91418535290292247</v>
      </c>
      <c r="J28" s="29">
        <f t="shared" si="2"/>
        <v>906794.16432470235</v>
      </c>
      <c r="K28" s="72">
        <f>IFERROR(VLOOKUP($A28,'NECA 5 year Projections'!$A:$C,3,FALSE),0)</f>
        <v>835954.853794617</v>
      </c>
      <c r="L28" s="72">
        <f t="shared" si="3"/>
        <v>835954.853794617</v>
      </c>
      <c r="M28" s="29">
        <f t="shared" si="4"/>
        <v>906794.16432470235</v>
      </c>
      <c r="N28" s="29">
        <f>VLOOKUP($A28,'CAF BLS Adjustment'!$B26:$I460,8,FALSE)</f>
        <v>397206</v>
      </c>
      <c r="O28" s="34">
        <f t="shared" si="0"/>
        <v>363119.90728515823</v>
      </c>
      <c r="P28" s="64">
        <f t="shared" si="5"/>
        <v>1269914.0716098605</v>
      </c>
      <c r="Q28" s="64">
        <f t="shared" si="6"/>
        <v>906794.16432470235</v>
      </c>
      <c r="R28" s="64">
        <f t="shared" si="7"/>
        <v>0</v>
      </c>
      <c r="S28" s="64">
        <f t="shared" si="8"/>
        <v>0</v>
      </c>
    </row>
    <row r="29" spans="1:19" ht="14.45" customHeight="1">
      <c r="A29" s="51">
        <v>170189</v>
      </c>
      <c r="B29" s="50" t="s">
        <v>34</v>
      </c>
      <c r="C29" s="24" t="s">
        <v>28</v>
      </c>
      <c r="D29" s="92" t="s">
        <v>495</v>
      </c>
      <c r="E29" s="34">
        <f>VLOOKUP($A29,'CAF BLS Adjustment'!$B:$H,7,FALSE)</f>
        <v>450169</v>
      </c>
      <c r="F29" s="5">
        <f>SUMIFS('HCLS Adjustment'!$F:$F,'HCLS Adjustment'!$B:$B,Main!$A29)</f>
        <v>155652</v>
      </c>
      <c r="G29" s="29">
        <f>VLOOKUP(A29,'SVS Adjustment'!$B$3:$E$452,4,FALSE)</f>
        <v>0</v>
      </c>
      <c r="H29" s="29">
        <f t="shared" si="1"/>
        <v>605821</v>
      </c>
      <c r="I29" s="94">
        <f>'Demand Calcs'!$B$11</f>
        <v>0.91418535290292247</v>
      </c>
      <c r="J29" s="29">
        <f t="shared" si="2"/>
        <v>553832.68468100135</v>
      </c>
      <c r="K29" s="72">
        <f>IFERROR(VLOOKUP($A29,'NECA 5 year Projections'!$A:$C,3,FALSE),0)</f>
        <v>627439.39908559201</v>
      </c>
      <c r="L29" s="72">
        <f t="shared" si="3"/>
        <v>605821</v>
      </c>
      <c r="M29" s="29">
        <f t="shared" si="4"/>
        <v>605821</v>
      </c>
      <c r="N29" s="29">
        <f>VLOOKUP($A29,'CAF BLS Adjustment'!$B27:$I461,8,FALSE)</f>
        <v>-127488</v>
      </c>
      <c r="O29" s="34">
        <f t="shared" si="0"/>
        <v>-127488</v>
      </c>
      <c r="P29" s="64">
        <f t="shared" si="5"/>
        <v>478333</v>
      </c>
      <c r="Q29" s="64">
        <f t="shared" si="6"/>
        <v>450169</v>
      </c>
      <c r="R29" s="64">
        <f t="shared" si="7"/>
        <v>155652</v>
      </c>
      <c r="S29" s="64">
        <f t="shared" si="8"/>
        <v>0</v>
      </c>
    </row>
    <row r="30" spans="1:19" ht="14.45" customHeight="1">
      <c r="A30" s="51">
        <v>170195</v>
      </c>
      <c r="B30" s="50" t="s">
        <v>35</v>
      </c>
      <c r="C30" s="24" t="s">
        <v>28</v>
      </c>
      <c r="D30" s="92" t="s">
        <v>495</v>
      </c>
      <c r="E30" s="34">
        <f>VLOOKUP($A30,'CAF BLS Adjustment'!$B:$H,7,FALSE)</f>
        <v>138636</v>
      </c>
      <c r="F30" s="5">
        <f>SUMIFS('HCLS Adjustment'!$F:$F,'HCLS Adjustment'!$B:$B,Main!$A30)</f>
        <v>59124</v>
      </c>
      <c r="G30" s="29">
        <f>VLOOKUP(A30,'SVS Adjustment'!$B$3:$E$452,4,FALSE)</f>
        <v>0</v>
      </c>
      <c r="H30" s="29">
        <f t="shared" si="1"/>
        <v>197760</v>
      </c>
      <c r="I30" s="94">
        <f>'Demand Calcs'!$B$11</f>
        <v>0.91418535290292247</v>
      </c>
      <c r="J30" s="29">
        <f t="shared" si="2"/>
        <v>180789.29539008194</v>
      </c>
      <c r="K30" s="72">
        <f>IFERROR(VLOOKUP($A30,'NECA 5 year Projections'!$A:$C,3,FALSE),0)</f>
        <v>154020.64530212901</v>
      </c>
      <c r="L30" s="72">
        <f t="shared" si="3"/>
        <v>154020.64530212901</v>
      </c>
      <c r="M30" s="29">
        <f t="shared" si="4"/>
        <v>180789.29539008194</v>
      </c>
      <c r="N30" s="29">
        <f>VLOOKUP($A30,'CAF BLS Adjustment'!$B28:$I462,8,FALSE)</f>
        <v>-522</v>
      </c>
      <c r="O30" s="34">
        <f t="shared" si="0"/>
        <v>-522</v>
      </c>
      <c r="P30" s="64">
        <f t="shared" si="5"/>
        <v>180267.29539008194</v>
      </c>
      <c r="Q30" s="64">
        <f t="shared" si="6"/>
        <v>126739.00058504955</v>
      </c>
      <c r="R30" s="64">
        <f t="shared" si="7"/>
        <v>54050.29480503239</v>
      </c>
      <c r="S30" s="64">
        <f t="shared" si="8"/>
        <v>0</v>
      </c>
    </row>
    <row r="31" spans="1:19" ht="14.45" customHeight="1">
      <c r="A31" s="51">
        <v>170196</v>
      </c>
      <c r="B31" s="50" t="s">
        <v>36</v>
      </c>
      <c r="C31" s="24" t="s">
        <v>28</v>
      </c>
      <c r="D31" s="92" t="s">
        <v>495</v>
      </c>
      <c r="E31" s="34">
        <f>VLOOKUP($A31,'CAF BLS Adjustment'!$B:$H,7,FALSE)</f>
        <v>1048165</v>
      </c>
      <c r="F31" s="5">
        <f>SUMIFS('HCLS Adjustment'!$F:$F,'HCLS Adjustment'!$B:$B,Main!$A31)</f>
        <v>61284</v>
      </c>
      <c r="G31" s="29">
        <f>VLOOKUP(A31,'SVS Adjustment'!$B$3:$E$452,4,FALSE)</f>
        <v>0</v>
      </c>
      <c r="H31" s="29">
        <f t="shared" si="1"/>
        <v>1109449</v>
      </c>
      <c r="I31" s="94">
        <f>'Demand Calcs'!$B$11</f>
        <v>0.91418535290292247</v>
      </c>
      <c r="J31" s="29">
        <f t="shared" si="2"/>
        <v>1014242.0255927944</v>
      </c>
      <c r="K31" s="72">
        <f>IFERROR(VLOOKUP($A31,'NECA 5 year Projections'!$A:$C,3,FALSE),0)</f>
        <v>1192825.6243811699</v>
      </c>
      <c r="L31" s="72">
        <f t="shared" si="3"/>
        <v>1109449</v>
      </c>
      <c r="M31" s="29">
        <f t="shared" si="4"/>
        <v>1109449</v>
      </c>
      <c r="N31" s="29">
        <f>VLOOKUP($A31,'CAF BLS Adjustment'!$B29:$I463,8,FALSE)</f>
        <v>8478</v>
      </c>
      <c r="O31" s="34">
        <f t="shared" si="0"/>
        <v>7750.4634219109766</v>
      </c>
      <c r="P31" s="64">
        <f t="shared" si="5"/>
        <v>1117199.463421911</v>
      </c>
      <c r="Q31" s="64">
        <f t="shared" si="6"/>
        <v>1048165</v>
      </c>
      <c r="R31" s="64">
        <f t="shared" si="7"/>
        <v>61284</v>
      </c>
      <c r="S31" s="64">
        <f t="shared" si="8"/>
        <v>0</v>
      </c>
    </row>
    <row r="32" spans="1:19" ht="14.45" customHeight="1">
      <c r="A32" s="51">
        <v>170197</v>
      </c>
      <c r="B32" s="50" t="s">
        <v>37</v>
      </c>
      <c r="C32" s="24" t="s">
        <v>28</v>
      </c>
      <c r="D32" s="92" t="s">
        <v>495</v>
      </c>
      <c r="E32" s="34">
        <f>VLOOKUP($A32,'CAF BLS Adjustment'!$B:$H,7,FALSE)</f>
        <v>332460</v>
      </c>
      <c r="F32" s="5">
        <f>SUMIFS('HCLS Adjustment'!$F:$F,'HCLS Adjustment'!$B:$B,Main!$A32)</f>
        <v>15420</v>
      </c>
      <c r="G32" s="29">
        <f>VLOOKUP(A32,'SVS Adjustment'!$B$3:$E$452,4,FALSE)</f>
        <v>0</v>
      </c>
      <c r="H32" s="29">
        <f t="shared" si="1"/>
        <v>347880</v>
      </c>
      <c r="I32" s="94">
        <f>'Demand Calcs'!$B$11</f>
        <v>0.91418535290292247</v>
      </c>
      <c r="J32" s="29">
        <f t="shared" si="2"/>
        <v>318026.80056786869</v>
      </c>
      <c r="K32" s="72">
        <f>IFERROR(VLOOKUP($A32,'NECA 5 year Projections'!$A:$C,3,FALSE),0)</f>
        <v>306815.94005734997</v>
      </c>
      <c r="L32" s="72">
        <f t="shared" si="3"/>
        <v>306815.94005734997</v>
      </c>
      <c r="M32" s="29">
        <f t="shared" si="4"/>
        <v>318026.80056786869</v>
      </c>
      <c r="N32" s="29">
        <f>VLOOKUP($A32,'CAF BLS Adjustment'!$B30:$I464,8,FALSE)</f>
        <v>15228</v>
      </c>
      <c r="O32" s="34">
        <f t="shared" si="0"/>
        <v>13921.214554005703</v>
      </c>
      <c r="P32" s="64">
        <f t="shared" si="5"/>
        <v>331948.0151218744</v>
      </c>
      <c r="Q32" s="64">
        <f t="shared" si="6"/>
        <v>303930.06242610561</v>
      </c>
      <c r="R32" s="64">
        <f t="shared" si="7"/>
        <v>14096.738141763066</v>
      </c>
      <c r="S32" s="64">
        <f t="shared" si="8"/>
        <v>0</v>
      </c>
    </row>
    <row r="33" spans="1:19" ht="14.45" customHeight="1">
      <c r="A33" s="51">
        <v>170205</v>
      </c>
      <c r="B33" s="50" t="s">
        <v>38</v>
      </c>
      <c r="C33" s="24" t="s">
        <v>28</v>
      </c>
      <c r="D33" s="92" t="s">
        <v>495</v>
      </c>
      <c r="E33" s="34">
        <f>VLOOKUP($A33,'CAF BLS Adjustment'!$B:$H,7,FALSE)</f>
        <v>479550</v>
      </c>
      <c r="F33" s="5">
        <f>SUMIFS('HCLS Adjustment'!$F:$F,'HCLS Adjustment'!$B:$B,Main!$A33)</f>
        <v>63660</v>
      </c>
      <c r="G33" s="29">
        <f>VLOOKUP(A33,'SVS Adjustment'!$B$3:$E$452,4,FALSE)</f>
        <v>0</v>
      </c>
      <c r="H33" s="29">
        <f t="shared" si="1"/>
        <v>543210</v>
      </c>
      <c r="I33" s="94">
        <f>'Demand Calcs'!$B$11</f>
        <v>0.91418535290292247</v>
      </c>
      <c r="J33" s="29">
        <f t="shared" si="2"/>
        <v>496594.62555039651</v>
      </c>
      <c r="K33" s="72">
        <f>IFERROR(VLOOKUP($A33,'NECA 5 year Projections'!$A:$C,3,FALSE),0)</f>
        <v>542345.892035253</v>
      </c>
      <c r="L33" s="72">
        <f t="shared" si="3"/>
        <v>542345.892035253</v>
      </c>
      <c r="M33" s="29">
        <f t="shared" si="4"/>
        <v>542345.892035253</v>
      </c>
      <c r="N33" s="29">
        <f>VLOOKUP($A33,'CAF BLS Adjustment'!$B31:$I465,8,FALSE)</f>
        <v>28398</v>
      </c>
      <c r="O33" s="34">
        <f t="shared" si="0"/>
        <v>25961.035651737191</v>
      </c>
      <c r="P33" s="64">
        <f t="shared" si="5"/>
        <v>568306.92768699024</v>
      </c>
      <c r="Q33" s="64">
        <f t="shared" si="6"/>
        <v>478787.15878850827</v>
      </c>
      <c r="R33" s="64">
        <f t="shared" si="7"/>
        <v>63558.733246744734</v>
      </c>
      <c r="S33" s="64">
        <f t="shared" si="8"/>
        <v>0</v>
      </c>
    </row>
    <row r="34" spans="1:19" ht="14.45" customHeight="1">
      <c r="A34" s="51">
        <v>170215</v>
      </c>
      <c r="B34" s="50" t="s">
        <v>39</v>
      </c>
      <c r="C34" s="24" t="s">
        <v>28</v>
      </c>
      <c r="D34" s="92" t="s">
        <v>495</v>
      </c>
      <c r="E34" s="34">
        <f>VLOOKUP($A34,'CAF BLS Adjustment'!$B:$H,7,FALSE)</f>
        <v>110201</v>
      </c>
      <c r="F34" s="5">
        <f>SUMIFS('HCLS Adjustment'!$F:$F,'HCLS Adjustment'!$B:$B,Main!$A34)</f>
        <v>0</v>
      </c>
      <c r="G34" s="29">
        <f>VLOOKUP(A34,'SVS Adjustment'!$B$3:$E$452,4,FALSE)</f>
        <v>0</v>
      </c>
      <c r="H34" s="29">
        <f t="shared" si="1"/>
        <v>110201</v>
      </c>
      <c r="I34" s="94">
        <f>'Demand Calcs'!$B$11</f>
        <v>0.91418535290292247</v>
      </c>
      <c r="J34" s="29">
        <f t="shared" si="2"/>
        <v>100744.14007525495</v>
      </c>
      <c r="K34" s="72">
        <f>IFERROR(VLOOKUP($A34,'NECA 5 year Projections'!$A:$C,3,FALSE),0)</f>
        <v>166166.56407089799</v>
      </c>
      <c r="L34" s="72">
        <f t="shared" si="3"/>
        <v>110201</v>
      </c>
      <c r="M34" s="29">
        <f t="shared" si="4"/>
        <v>110201</v>
      </c>
      <c r="N34" s="29">
        <f>VLOOKUP($A34,'CAF BLS Adjustment'!$B33:$I467,8,FALSE)</f>
        <v>-61998</v>
      </c>
      <c r="O34" s="34">
        <f t="shared" si="0"/>
        <v>-61998</v>
      </c>
      <c r="P34" s="64">
        <f t="shared" si="5"/>
        <v>48203</v>
      </c>
      <c r="Q34" s="64">
        <f t="shared" si="6"/>
        <v>110201</v>
      </c>
      <c r="R34" s="64">
        <f t="shared" si="7"/>
        <v>0</v>
      </c>
      <c r="S34" s="64">
        <f t="shared" si="8"/>
        <v>0</v>
      </c>
    </row>
    <row r="35" spans="1:19" ht="14.45" customHeight="1">
      <c r="A35" s="51">
        <v>180216</v>
      </c>
      <c r="B35" s="50" t="s">
        <v>41</v>
      </c>
      <c r="C35" s="24" t="s">
        <v>40</v>
      </c>
      <c r="D35" s="92" t="s">
        <v>495</v>
      </c>
      <c r="E35" s="34">
        <f>VLOOKUP($A35,'CAF BLS Adjustment'!$B:$H,7,FALSE)</f>
        <v>502393</v>
      </c>
      <c r="F35" s="5">
        <f>SUMIFS('HCLS Adjustment'!$F:$F,'HCLS Adjustment'!$B:$B,Main!$A35)</f>
        <v>0</v>
      </c>
      <c r="G35" s="29">
        <f>VLOOKUP(A35,'SVS Adjustment'!$B$3:$E$452,4,FALSE)</f>
        <v>0</v>
      </c>
      <c r="H35" s="29">
        <f t="shared" si="1"/>
        <v>502393</v>
      </c>
      <c r="I35" s="94">
        <f>'Demand Calcs'!$B$11</f>
        <v>0.91418535290292247</v>
      </c>
      <c r="J35" s="29">
        <f t="shared" si="2"/>
        <v>459280.32200095791</v>
      </c>
      <c r="K35" s="72">
        <f>IFERROR(VLOOKUP($A35,'NECA 5 year Projections'!$A:$C,3,FALSE),0)</f>
        <v>808535.41922456701</v>
      </c>
      <c r="L35" s="72">
        <f t="shared" si="3"/>
        <v>502393</v>
      </c>
      <c r="M35" s="29">
        <f t="shared" si="4"/>
        <v>502393</v>
      </c>
      <c r="N35" s="29">
        <f>VLOOKUP($A35,'CAF BLS Adjustment'!$B33:$I468,8,FALSE)</f>
        <v>-331248</v>
      </c>
      <c r="O35" s="34">
        <f t="shared" si="0"/>
        <v>-331248</v>
      </c>
      <c r="P35" s="64">
        <f t="shared" si="5"/>
        <v>171145</v>
      </c>
      <c r="Q35" s="64">
        <f t="shared" si="6"/>
        <v>502393</v>
      </c>
      <c r="R35" s="64">
        <f t="shared" si="7"/>
        <v>0</v>
      </c>
      <c r="S35" s="64">
        <f t="shared" si="8"/>
        <v>0</v>
      </c>
    </row>
    <row r="36" spans="1:19" ht="14.45" customHeight="1">
      <c r="A36" s="51">
        <v>190219</v>
      </c>
      <c r="B36" s="50" t="s">
        <v>43</v>
      </c>
      <c r="C36" s="24" t="s">
        <v>42</v>
      </c>
      <c r="D36" s="92" t="s">
        <v>495</v>
      </c>
      <c r="E36" s="34">
        <f>VLOOKUP($A36,'CAF BLS Adjustment'!$B:$H,7,FALSE)</f>
        <v>228334</v>
      </c>
      <c r="F36" s="5">
        <f>SUMIFS('HCLS Adjustment'!$F:$F,'HCLS Adjustment'!$B:$B,Main!$A36)</f>
        <v>0</v>
      </c>
      <c r="G36" s="29">
        <f>VLOOKUP(A36,'SVS Adjustment'!$B$3:$E$452,4,FALSE)</f>
        <v>0</v>
      </c>
      <c r="H36" s="29">
        <f t="shared" si="1"/>
        <v>228334</v>
      </c>
      <c r="I36" s="94">
        <f>'Demand Calcs'!$B$11</f>
        <v>0.91418535290292247</v>
      </c>
      <c r="J36" s="29">
        <f t="shared" si="2"/>
        <v>208739.5983697359</v>
      </c>
      <c r="K36" s="72">
        <f>IFERROR(VLOOKUP($A36,'NECA 5 year Projections'!$A:$C,3,FALSE),0)</f>
        <v>258500.90035395499</v>
      </c>
      <c r="L36" s="72">
        <f t="shared" si="3"/>
        <v>228334</v>
      </c>
      <c r="M36" s="29">
        <f t="shared" si="4"/>
        <v>228334</v>
      </c>
      <c r="N36" s="29">
        <f>VLOOKUP($A36,'CAF BLS Adjustment'!$B34:$I469,8,FALSE)</f>
        <v>105600</v>
      </c>
      <c r="O36" s="34">
        <f t="shared" si="0"/>
        <v>96537.973266548608</v>
      </c>
      <c r="P36" s="64">
        <f t="shared" si="5"/>
        <v>324871.97326654859</v>
      </c>
      <c r="Q36" s="64">
        <f t="shared" si="6"/>
        <v>228334</v>
      </c>
      <c r="R36" s="64">
        <f t="shared" si="7"/>
        <v>0</v>
      </c>
      <c r="S36" s="64">
        <f t="shared" si="8"/>
        <v>0</v>
      </c>
    </row>
    <row r="37" spans="1:19" ht="14.45" customHeight="1">
      <c r="A37" s="51">
        <v>190220</v>
      </c>
      <c r="B37" s="50" t="s">
        <v>44</v>
      </c>
      <c r="C37" s="24" t="s">
        <v>42</v>
      </c>
      <c r="D37" s="92" t="s">
        <v>495</v>
      </c>
      <c r="E37" s="34">
        <f>VLOOKUP($A37,'CAF BLS Adjustment'!$B:$H,7,FALSE)</f>
        <v>85128</v>
      </c>
      <c r="F37" s="5">
        <f>SUMIFS('HCLS Adjustment'!$F:$F,'HCLS Adjustment'!$B:$B,Main!$A37)</f>
        <v>41508</v>
      </c>
      <c r="G37" s="29">
        <f>VLOOKUP(A37,'SVS Adjustment'!$B$3:$E$452,4,FALSE)</f>
        <v>0</v>
      </c>
      <c r="H37" s="29">
        <f t="shared" si="1"/>
        <v>126636</v>
      </c>
      <c r="I37" s="94">
        <f>'Demand Calcs'!$B$11</f>
        <v>0.91418535290292247</v>
      </c>
      <c r="J37" s="29">
        <f t="shared" si="2"/>
        <v>115768.7763502145</v>
      </c>
      <c r="K37" s="72">
        <f>IFERROR(VLOOKUP($A37,'NECA 5 year Projections'!$A:$C,3,FALSE),0)</f>
        <v>75891.895812363902</v>
      </c>
      <c r="L37" s="72">
        <f t="shared" si="3"/>
        <v>75891.895812363902</v>
      </c>
      <c r="M37" s="29">
        <f t="shared" si="4"/>
        <v>115768.7763502145</v>
      </c>
      <c r="N37" s="29">
        <f>VLOOKUP($A37,'CAF BLS Adjustment'!$B35:$I470,8,FALSE)</f>
        <v>1452</v>
      </c>
      <c r="O37" s="34">
        <f t="shared" si="0"/>
        <v>1327.3971324150434</v>
      </c>
      <c r="P37" s="64">
        <f t="shared" si="5"/>
        <v>117096.17348262954</v>
      </c>
      <c r="Q37" s="64">
        <f t="shared" si="6"/>
        <v>77822.77072191998</v>
      </c>
      <c r="R37" s="64">
        <f t="shared" si="7"/>
        <v>37946.005628294508</v>
      </c>
      <c r="S37" s="64">
        <f t="shared" si="8"/>
        <v>0</v>
      </c>
    </row>
    <row r="38" spans="1:19" ht="14.45" customHeight="1">
      <c r="A38" s="51">
        <v>190239</v>
      </c>
      <c r="B38" s="50" t="s">
        <v>45</v>
      </c>
      <c r="C38" s="24" t="s">
        <v>42</v>
      </c>
      <c r="D38" s="92" t="s">
        <v>495</v>
      </c>
      <c r="E38" s="34">
        <f>VLOOKUP($A38,'CAF BLS Adjustment'!$B:$H,7,FALSE)</f>
        <v>700316</v>
      </c>
      <c r="F38" s="5">
        <f>SUMIFS('HCLS Adjustment'!$F:$F,'HCLS Adjustment'!$B:$B,Main!$A38)</f>
        <v>304956</v>
      </c>
      <c r="G38" s="29">
        <f>VLOOKUP(A38,'SVS Adjustment'!$B$3:$E$452,4,FALSE)</f>
        <v>0</v>
      </c>
      <c r="H38" s="29">
        <f t="shared" si="1"/>
        <v>1005272</v>
      </c>
      <c r="I38" s="94">
        <f>'Demand Calcs'!$B$11</f>
        <v>0.91418535290292247</v>
      </c>
      <c r="J38" s="29">
        <f t="shared" si="2"/>
        <v>919004.93808342668</v>
      </c>
      <c r="K38" s="72">
        <f>IFERROR(VLOOKUP($A38,'NECA 5 year Projections'!$A:$C,3,FALSE),0)</f>
        <v>187577.02696172599</v>
      </c>
      <c r="L38" s="72">
        <f t="shared" si="3"/>
        <v>187577.02696172599</v>
      </c>
      <c r="M38" s="29">
        <f t="shared" si="4"/>
        <v>919004.93808342668</v>
      </c>
      <c r="N38" s="29">
        <f>VLOOKUP($A38,'CAF BLS Adjustment'!$B36:$I471,8,FALSE)</f>
        <v>-17760</v>
      </c>
      <c r="O38" s="34">
        <f t="shared" si="0"/>
        <v>-17760</v>
      </c>
      <c r="P38" s="64">
        <f t="shared" si="5"/>
        <v>901244.93808342668</v>
      </c>
      <c r="Q38" s="64">
        <f t="shared" si="6"/>
        <v>640218.62960356299</v>
      </c>
      <c r="R38" s="64">
        <f t="shared" si="7"/>
        <v>278786.30847986363</v>
      </c>
      <c r="S38" s="64">
        <f t="shared" si="8"/>
        <v>0</v>
      </c>
    </row>
    <row r="39" spans="1:19" ht="14.45" customHeight="1">
      <c r="A39" s="51">
        <v>190250</v>
      </c>
      <c r="B39" s="50" t="s">
        <v>46</v>
      </c>
      <c r="C39" s="24" t="s">
        <v>42</v>
      </c>
      <c r="D39" s="92" t="s">
        <v>495</v>
      </c>
      <c r="E39" s="34">
        <f>VLOOKUP($A39,'CAF BLS Adjustment'!$B:$H,7,FALSE)</f>
        <v>4438677</v>
      </c>
      <c r="F39" s="5">
        <f>SUMIFS('HCLS Adjustment'!$F:$F,'HCLS Adjustment'!$B:$B,Main!$A39)</f>
        <v>68760</v>
      </c>
      <c r="G39" s="29">
        <f>VLOOKUP(A39,'SVS Adjustment'!$B$3:$E$452,4,FALSE)</f>
        <v>0</v>
      </c>
      <c r="H39" s="29">
        <f t="shared" si="1"/>
        <v>4507437</v>
      </c>
      <c r="I39" s="94">
        <f>'Demand Calcs'!$B$11</f>
        <v>0.91418535290292247</v>
      </c>
      <c r="J39" s="29">
        <f t="shared" si="2"/>
        <v>4120632.88453269</v>
      </c>
      <c r="K39" s="72">
        <f>IFERROR(VLOOKUP($A39,'NECA 5 year Projections'!$A:$C,3,FALSE),0)</f>
        <v>5217782.9064561399</v>
      </c>
      <c r="L39" s="72">
        <f t="shared" si="3"/>
        <v>4507437</v>
      </c>
      <c r="M39" s="29">
        <f t="shared" si="4"/>
        <v>4507437</v>
      </c>
      <c r="N39" s="29">
        <f>VLOOKUP($A39,'CAF BLS Adjustment'!$B38:$I474,8,FALSE)</f>
        <v>-501174</v>
      </c>
      <c r="O39" s="34">
        <f t="shared" si="0"/>
        <v>-501174</v>
      </c>
      <c r="P39" s="64">
        <f t="shared" si="5"/>
        <v>4006263</v>
      </c>
      <c r="Q39" s="64">
        <f t="shared" si="6"/>
        <v>4438677</v>
      </c>
      <c r="R39" s="64">
        <f t="shared" si="7"/>
        <v>68760</v>
      </c>
      <c r="S39" s="64">
        <f t="shared" si="8"/>
        <v>0</v>
      </c>
    </row>
    <row r="40" spans="1:19" ht="14.45" customHeight="1">
      <c r="A40" s="51">
        <v>197251</v>
      </c>
      <c r="B40" s="50" t="s">
        <v>47</v>
      </c>
      <c r="C40" s="24" t="s">
        <v>42</v>
      </c>
      <c r="D40" s="92" t="s">
        <v>495</v>
      </c>
      <c r="E40" s="34">
        <f>VLOOKUP($A40,'CAF BLS Adjustment'!$B:$H,7,FALSE)</f>
        <v>392616</v>
      </c>
      <c r="F40" s="5">
        <f>SUMIFS('HCLS Adjustment'!$F:$F,'HCLS Adjustment'!$B:$B,Main!$A40)</f>
        <v>58800</v>
      </c>
      <c r="G40" s="29">
        <f>VLOOKUP(A40,'SVS Adjustment'!$B$3:$E$452,4,FALSE)</f>
        <v>0</v>
      </c>
      <c r="H40" s="29">
        <f t="shared" si="1"/>
        <v>451416</v>
      </c>
      <c r="I40" s="94">
        <f>'Demand Calcs'!$B$11</f>
        <v>0.91418535290292247</v>
      </c>
      <c r="J40" s="29">
        <f t="shared" si="2"/>
        <v>412677.89526602568</v>
      </c>
      <c r="K40" s="72">
        <f>IFERROR(VLOOKUP($A40,'NECA 5 year Projections'!$A:$C,3,FALSE),0)</f>
        <v>268161.80627712602</v>
      </c>
      <c r="L40" s="72">
        <f t="shared" si="3"/>
        <v>268161.80627712602</v>
      </c>
      <c r="M40" s="29">
        <f t="shared" si="4"/>
        <v>412677.89526602568</v>
      </c>
      <c r="N40" s="29">
        <f>VLOOKUP($A40,'CAF BLS Adjustment'!$B38:$I475,8,FALSE)</f>
        <v>-7212</v>
      </c>
      <c r="O40" s="34">
        <f t="shared" si="0"/>
        <v>-7212</v>
      </c>
      <c r="P40" s="64">
        <f t="shared" si="5"/>
        <v>405465.89526602568</v>
      </c>
      <c r="Q40" s="64">
        <f t="shared" si="6"/>
        <v>358923.79651533382</v>
      </c>
      <c r="R40" s="64">
        <f t="shared" si="7"/>
        <v>53754.098750691846</v>
      </c>
      <c r="S40" s="64">
        <f t="shared" si="8"/>
        <v>0</v>
      </c>
    </row>
    <row r="41" spans="1:19" ht="14.45" customHeight="1">
      <c r="A41" s="51">
        <v>210331</v>
      </c>
      <c r="B41" s="50" t="s">
        <v>49</v>
      </c>
      <c r="C41" s="24" t="s">
        <v>48</v>
      </c>
      <c r="D41" s="92" t="s">
        <v>495</v>
      </c>
      <c r="E41" s="34">
        <f>VLOOKUP($A41,'CAF BLS Adjustment'!$B:$H,7,FALSE)</f>
        <v>1851352</v>
      </c>
      <c r="F41" s="5">
        <f>SUMIFS('HCLS Adjustment'!$F:$F,'HCLS Adjustment'!$B:$B,Main!$A41)</f>
        <v>902808</v>
      </c>
      <c r="G41" s="29">
        <f>VLOOKUP(A41,'SVS Adjustment'!$B$3:$E$452,4,FALSE)</f>
        <v>0</v>
      </c>
      <c r="H41" s="29">
        <f t="shared" si="1"/>
        <v>2754160</v>
      </c>
      <c r="I41" s="94">
        <f>'Demand Calcs'!$B$11</f>
        <v>0.91418535290292247</v>
      </c>
      <c r="J41" s="29">
        <f t="shared" si="2"/>
        <v>2517812.7315511131</v>
      </c>
      <c r="K41" s="72">
        <f>IFERROR(VLOOKUP($A41,'NECA 5 year Projections'!$A:$C,3,FALSE),0)</f>
        <v>1211406.35236348</v>
      </c>
      <c r="L41" s="72">
        <f t="shared" si="3"/>
        <v>1211406.35236348</v>
      </c>
      <c r="M41" s="29">
        <f t="shared" si="4"/>
        <v>2517812.7315511131</v>
      </c>
      <c r="N41" s="29">
        <f>VLOOKUP($A41,'CAF BLS Adjustment'!$B40:$I478,8,FALSE)</f>
        <v>117402</v>
      </c>
      <c r="O41" s="34">
        <f t="shared" si="0"/>
        <v>107327.18880150891</v>
      </c>
      <c r="P41" s="64">
        <f t="shared" si="5"/>
        <v>2625139.9203526219</v>
      </c>
      <c r="Q41" s="64">
        <f t="shared" si="6"/>
        <v>1692478.8814675314</v>
      </c>
      <c r="R41" s="64">
        <f t="shared" si="7"/>
        <v>825333.85008358164</v>
      </c>
      <c r="S41" s="64">
        <f t="shared" si="8"/>
        <v>0</v>
      </c>
    </row>
    <row r="42" spans="1:19" ht="14.45" customHeight="1">
      <c r="A42" s="51">
        <v>220324</v>
      </c>
      <c r="B42" s="50" t="s">
        <v>51</v>
      </c>
      <c r="C42" s="24" t="s">
        <v>50</v>
      </c>
      <c r="D42" s="92" t="s">
        <v>495</v>
      </c>
      <c r="E42" s="34">
        <f>VLOOKUP($A42,'CAF BLS Adjustment'!$B:$H,7,FALSE)</f>
        <v>217190</v>
      </c>
      <c r="F42" s="5">
        <f>SUMIFS('HCLS Adjustment'!$F:$F,'HCLS Adjustment'!$B:$B,Main!$A42)</f>
        <v>34428</v>
      </c>
      <c r="G42" s="29">
        <f>VLOOKUP(A42,'SVS Adjustment'!$B$3:$E$452,4,FALSE)</f>
        <v>0</v>
      </c>
      <c r="H42" s="29">
        <f t="shared" si="1"/>
        <v>251618</v>
      </c>
      <c r="I42" s="94">
        <f>'Demand Calcs'!$B$11</f>
        <v>0.91418535290292247</v>
      </c>
      <c r="J42" s="29">
        <f t="shared" si="2"/>
        <v>230025.49012672756</v>
      </c>
      <c r="K42" s="72">
        <f>IFERROR(VLOOKUP($A42,'NECA 5 year Projections'!$A:$C,3,FALSE),0)</f>
        <v>324162.93329637201</v>
      </c>
      <c r="L42" s="72">
        <f t="shared" si="3"/>
        <v>251618</v>
      </c>
      <c r="M42" s="29">
        <f t="shared" si="4"/>
        <v>251618</v>
      </c>
      <c r="N42" s="29">
        <f>VLOOKUP($A42,'CAF BLS Adjustment'!$B41:$I480,8,FALSE)</f>
        <v>33396</v>
      </c>
      <c r="O42" s="34">
        <f t="shared" si="0"/>
        <v>30530.134045545998</v>
      </c>
      <c r="P42" s="64">
        <f t="shared" si="5"/>
        <v>282148.134045546</v>
      </c>
      <c r="Q42" s="64">
        <f t="shared" si="6"/>
        <v>217190</v>
      </c>
      <c r="R42" s="64">
        <f t="shared" si="7"/>
        <v>34428</v>
      </c>
      <c r="S42" s="64">
        <f t="shared" si="8"/>
        <v>0</v>
      </c>
    </row>
    <row r="43" spans="1:19" ht="14.45" customHeight="1">
      <c r="A43" s="51">
        <v>220347</v>
      </c>
      <c r="B43" s="50" t="s">
        <v>52</v>
      </c>
      <c r="C43" s="24" t="s">
        <v>50</v>
      </c>
      <c r="D43" s="92" t="s">
        <v>495</v>
      </c>
      <c r="E43" s="34">
        <f>VLOOKUP($A43,'CAF BLS Adjustment'!$B:$H,7,FALSE)</f>
        <v>2818440</v>
      </c>
      <c r="F43" s="5">
        <f>SUMIFS('HCLS Adjustment'!$F:$F,'HCLS Adjustment'!$B:$B,Main!$A43)</f>
        <v>1269972</v>
      </c>
      <c r="G43" s="29">
        <f>VLOOKUP(A43,'SVS Adjustment'!$B$3:$E$452,4,FALSE)</f>
        <v>0</v>
      </c>
      <c r="H43" s="29">
        <f t="shared" si="1"/>
        <v>4088412</v>
      </c>
      <c r="I43" s="94">
        <f>'Demand Calcs'!$B$11</f>
        <v>0.91418535290292247</v>
      </c>
      <c r="J43" s="29">
        <f t="shared" si="2"/>
        <v>3737566.3670325428</v>
      </c>
      <c r="K43" s="72">
        <f>IFERROR(VLOOKUP($A43,'NECA 5 year Projections'!$A:$C,3,FALSE),0)</f>
        <v>2065595.33932576</v>
      </c>
      <c r="L43" s="72">
        <f t="shared" si="3"/>
        <v>2065595.33932576</v>
      </c>
      <c r="M43" s="29">
        <f t="shared" si="4"/>
        <v>3737566.3670325428</v>
      </c>
      <c r="N43" s="29">
        <f>VLOOKUP($A43,'CAF BLS Adjustment'!$B41:$I481,8,FALSE)</f>
        <v>607050</v>
      </c>
      <c r="O43" s="34">
        <f t="shared" si="0"/>
        <v>554956.21847971913</v>
      </c>
      <c r="P43" s="64">
        <f t="shared" si="5"/>
        <v>4292522.5855122618</v>
      </c>
      <c r="Q43" s="64">
        <f t="shared" si="6"/>
        <v>2576576.5660357126</v>
      </c>
      <c r="R43" s="64">
        <f t="shared" si="7"/>
        <v>1160989.8009968302</v>
      </c>
      <c r="S43" s="64">
        <f t="shared" si="8"/>
        <v>0</v>
      </c>
    </row>
    <row r="44" spans="1:19" ht="14.45" customHeight="1">
      <c r="A44" s="51">
        <v>220348</v>
      </c>
      <c r="B44" s="50" t="s">
        <v>53</v>
      </c>
      <c r="C44" s="24" t="s">
        <v>50</v>
      </c>
      <c r="D44" s="92" t="s">
        <v>495</v>
      </c>
      <c r="E44" s="34">
        <f>VLOOKUP($A44,'CAF BLS Adjustment'!$B:$H,7,FALSE)</f>
        <v>3292932</v>
      </c>
      <c r="F44" s="5">
        <f>SUMIFS('HCLS Adjustment'!$F:$F,'HCLS Adjustment'!$B:$B,Main!$A44)</f>
        <v>1359672</v>
      </c>
      <c r="G44" s="29">
        <f>VLOOKUP(A44,'SVS Adjustment'!$B$3:$E$452,4,FALSE)</f>
        <v>0</v>
      </c>
      <c r="H44" s="29">
        <f t="shared" si="1"/>
        <v>4652604</v>
      </c>
      <c r="I44" s="94">
        <f>'Demand Calcs'!$B$11</f>
        <v>0.91418535290292247</v>
      </c>
      <c r="J44" s="29">
        <f t="shared" si="2"/>
        <v>4253342.4296575487</v>
      </c>
      <c r="K44" s="72">
        <f>IFERROR(VLOOKUP($A44,'NECA 5 year Projections'!$A:$C,3,FALSE),0)</f>
        <v>1783951.3391706501</v>
      </c>
      <c r="L44" s="72">
        <f t="shared" si="3"/>
        <v>1783951.3391706501</v>
      </c>
      <c r="M44" s="29">
        <f t="shared" si="4"/>
        <v>4253342.4296575487</v>
      </c>
      <c r="N44" s="29">
        <f>VLOOKUP($A44,'CAF BLS Adjustment'!$B42:$I482,8,FALSE)</f>
        <v>1332990</v>
      </c>
      <c r="O44" s="34">
        <f t="shared" si="0"/>
        <v>1218599.9335660667</v>
      </c>
      <c r="P44" s="64">
        <f t="shared" si="5"/>
        <v>5471942.3632236151</v>
      </c>
      <c r="Q44" s="64">
        <f t="shared" si="6"/>
        <v>3010350.2025053259</v>
      </c>
      <c r="R44" s="64">
        <f t="shared" si="7"/>
        <v>1242992.2271522223</v>
      </c>
      <c r="S44" s="64">
        <f t="shared" si="8"/>
        <v>0</v>
      </c>
    </row>
    <row r="45" spans="1:19" ht="14.45" customHeight="1">
      <c r="A45" s="51">
        <v>220358</v>
      </c>
      <c r="B45" s="50" t="s">
        <v>54</v>
      </c>
      <c r="C45" s="24" t="s">
        <v>50</v>
      </c>
      <c r="D45" s="92" t="s">
        <v>495</v>
      </c>
      <c r="E45" s="34">
        <f>VLOOKUP($A45,'CAF BLS Adjustment'!$B:$H,7,FALSE)</f>
        <v>2213264</v>
      </c>
      <c r="F45" s="5">
        <f>SUMIFS('HCLS Adjustment'!$F:$F,'HCLS Adjustment'!$B:$B,Main!$A45)</f>
        <v>1041204</v>
      </c>
      <c r="G45" s="29">
        <f>VLOOKUP(A45,'SVS Adjustment'!$B$3:$E$452,4,FALSE)</f>
        <v>0</v>
      </c>
      <c r="H45" s="29">
        <f t="shared" si="1"/>
        <v>3254468</v>
      </c>
      <c r="I45" s="94">
        <f>'Demand Calcs'!$B$11</f>
        <v>0.91418535290292247</v>
      </c>
      <c r="J45" s="29">
        <f t="shared" si="2"/>
        <v>2975186.9770912682</v>
      </c>
      <c r="K45" s="72">
        <f>IFERROR(VLOOKUP($A45,'NECA 5 year Projections'!$A:$C,3,FALSE),0)</f>
        <v>1984133.16850463</v>
      </c>
      <c r="L45" s="72">
        <f t="shared" si="3"/>
        <v>1984133.16850463</v>
      </c>
      <c r="M45" s="29">
        <f t="shared" si="4"/>
        <v>2975186.9770912682</v>
      </c>
      <c r="N45" s="29">
        <f>VLOOKUP($A45,'CAF BLS Adjustment'!$B43:$I483,8,FALSE)</f>
        <v>183408</v>
      </c>
      <c r="O45" s="34">
        <f t="shared" si="0"/>
        <v>167668.90720521921</v>
      </c>
      <c r="P45" s="64">
        <f t="shared" si="5"/>
        <v>3142855.8842964876</v>
      </c>
      <c r="Q45" s="64">
        <f t="shared" si="6"/>
        <v>2023333.5309073338</v>
      </c>
      <c r="R45" s="64">
        <f t="shared" si="7"/>
        <v>951853.44618393457</v>
      </c>
      <c r="S45" s="64">
        <f t="shared" si="8"/>
        <v>0</v>
      </c>
    </row>
    <row r="46" spans="1:19" ht="14.45" customHeight="1">
      <c r="A46" s="51">
        <v>220360</v>
      </c>
      <c r="B46" s="50" t="s">
        <v>55</v>
      </c>
      <c r="C46" s="24" t="s">
        <v>50</v>
      </c>
      <c r="D46" s="92" t="s">
        <v>495</v>
      </c>
      <c r="E46" s="34">
        <f>VLOOKUP($A46,'CAF BLS Adjustment'!$B:$H,7,FALSE)</f>
        <v>3350049</v>
      </c>
      <c r="F46" s="5">
        <f>SUMIFS('HCLS Adjustment'!$F:$F,'HCLS Adjustment'!$B:$B,Main!$A46)</f>
        <v>1176276</v>
      </c>
      <c r="G46" s="29">
        <f>VLOOKUP(A46,'SVS Adjustment'!$B$3:$E$452,4,FALSE)</f>
        <v>0</v>
      </c>
      <c r="H46" s="29">
        <f t="shared" si="1"/>
        <v>4526325</v>
      </c>
      <c r="I46" s="94">
        <f>'Demand Calcs'!$B$11</f>
        <v>0.91418535290292247</v>
      </c>
      <c r="J46" s="29">
        <f t="shared" si="2"/>
        <v>4137900.0174783207</v>
      </c>
      <c r="K46" s="72">
        <f>IFERROR(VLOOKUP($A46,'NECA 5 year Projections'!$A:$C,3,FALSE),0)</f>
        <v>3011426.6642231299</v>
      </c>
      <c r="L46" s="72">
        <f t="shared" si="3"/>
        <v>3011426.6642231299</v>
      </c>
      <c r="M46" s="29">
        <f t="shared" si="4"/>
        <v>4137900.0174783207</v>
      </c>
      <c r="N46" s="29">
        <f>VLOOKUP($A46,'CAF BLS Adjustment'!$B44:$I484,8,FALSE)</f>
        <v>549990</v>
      </c>
      <c r="O46" s="34">
        <f t="shared" si="0"/>
        <v>502792.8022430783</v>
      </c>
      <c r="P46" s="64">
        <f t="shared" si="5"/>
        <v>4640692.8197213989</v>
      </c>
      <c r="Q46" s="64">
        <f t="shared" si="6"/>
        <v>3062565.7273070826</v>
      </c>
      <c r="R46" s="64">
        <f t="shared" si="7"/>
        <v>1075334.2901712381</v>
      </c>
      <c r="S46" s="64">
        <f t="shared" si="8"/>
        <v>0</v>
      </c>
    </row>
    <row r="47" spans="1:19" ht="14.45" customHeight="1">
      <c r="A47" s="51">
        <v>220365</v>
      </c>
      <c r="B47" s="50" t="s">
        <v>56</v>
      </c>
      <c r="C47" s="24" t="s">
        <v>50</v>
      </c>
      <c r="D47" s="92" t="s">
        <v>495</v>
      </c>
      <c r="E47" s="34">
        <f>VLOOKUP($A47,'CAF BLS Adjustment'!$B:$H,7,FALSE)</f>
        <v>456821</v>
      </c>
      <c r="F47" s="5">
        <f>SUMIFS('HCLS Adjustment'!$F:$F,'HCLS Adjustment'!$B:$B,Main!$A47)</f>
        <v>382740</v>
      </c>
      <c r="G47" s="29">
        <f>VLOOKUP(A47,'SVS Adjustment'!$B$3:$E$452,4,FALSE)</f>
        <v>0</v>
      </c>
      <c r="H47" s="29">
        <f t="shared" si="1"/>
        <v>839561</v>
      </c>
      <c r="I47" s="94">
        <f>'Demand Calcs'!$B$11</f>
        <v>0.91418535290292247</v>
      </c>
      <c r="J47" s="29">
        <f t="shared" si="2"/>
        <v>767514.3690685305</v>
      </c>
      <c r="K47" s="72">
        <f>IFERROR(VLOOKUP($A47,'NECA 5 year Projections'!$A:$C,3,FALSE),0)</f>
        <v>267798.90328486299</v>
      </c>
      <c r="L47" s="72">
        <f t="shared" si="3"/>
        <v>267798.90328486299</v>
      </c>
      <c r="M47" s="29">
        <f t="shared" si="4"/>
        <v>767514.3690685305</v>
      </c>
      <c r="N47" s="29">
        <f>VLOOKUP($A47,'CAF BLS Adjustment'!$B45:$I485,8,FALSE)</f>
        <v>71586</v>
      </c>
      <c r="O47" s="34">
        <f t="shared" si="0"/>
        <v>65442.872672908605</v>
      </c>
      <c r="P47" s="64">
        <f t="shared" si="5"/>
        <v>832957.24174143909</v>
      </c>
      <c r="Q47" s="64">
        <f t="shared" si="6"/>
        <v>417619.06709846592</v>
      </c>
      <c r="R47" s="64">
        <f t="shared" si="7"/>
        <v>349895.30197006458</v>
      </c>
      <c r="S47" s="64">
        <f t="shared" si="8"/>
        <v>0</v>
      </c>
    </row>
    <row r="48" spans="1:19" ht="14.45" customHeight="1">
      <c r="A48" s="51">
        <v>220368</v>
      </c>
      <c r="B48" s="50" t="s">
        <v>57</v>
      </c>
      <c r="C48" s="24" t="s">
        <v>50</v>
      </c>
      <c r="D48" s="92" t="s">
        <v>495</v>
      </c>
      <c r="E48" s="34">
        <f>VLOOKUP($A48,'CAF BLS Adjustment'!$B:$H,7,FALSE)</f>
        <v>2522259</v>
      </c>
      <c r="F48" s="5">
        <f>SUMIFS('HCLS Adjustment'!$F:$F,'HCLS Adjustment'!$B:$B,Main!$A48)</f>
        <v>780756</v>
      </c>
      <c r="G48" s="29">
        <f>VLOOKUP(A48,'SVS Adjustment'!$B$3:$E$452,4,FALSE)</f>
        <v>0</v>
      </c>
      <c r="H48" s="29">
        <f t="shared" si="1"/>
        <v>3303015</v>
      </c>
      <c r="I48" s="94">
        <f>'Demand Calcs'!$B$11</f>
        <v>0.91418535290292247</v>
      </c>
      <c r="J48" s="29">
        <f t="shared" si="2"/>
        <v>3019567.9334186465</v>
      </c>
      <c r="K48" s="72">
        <f>IFERROR(VLOOKUP($A48,'NECA 5 year Projections'!$A:$C,3,FALSE),0)</f>
        <v>1217249.7843371599</v>
      </c>
      <c r="L48" s="72">
        <f t="shared" si="3"/>
        <v>1217249.7843371599</v>
      </c>
      <c r="M48" s="29">
        <f t="shared" si="4"/>
        <v>3019567.9334186465</v>
      </c>
      <c r="N48" s="29">
        <f>VLOOKUP($A48,'CAF BLS Adjustment'!$B46:$I486,8,FALSE)</f>
        <v>77136</v>
      </c>
      <c r="O48" s="34">
        <f t="shared" si="0"/>
        <v>70516.601381519824</v>
      </c>
      <c r="P48" s="64">
        <f t="shared" si="5"/>
        <v>3090084.5348001663</v>
      </c>
      <c r="Q48" s="64">
        <f t="shared" si="6"/>
        <v>2305812.2340275724</v>
      </c>
      <c r="R48" s="64">
        <f t="shared" si="7"/>
        <v>713755.69939107413</v>
      </c>
      <c r="S48" s="64">
        <f t="shared" si="8"/>
        <v>0</v>
      </c>
    </row>
    <row r="49" spans="1:19" ht="14.45" customHeight="1">
      <c r="A49" s="51">
        <v>220371</v>
      </c>
      <c r="B49" s="50" t="s">
        <v>58</v>
      </c>
      <c r="C49" s="24" t="s">
        <v>50</v>
      </c>
      <c r="D49" s="92" t="s">
        <v>495</v>
      </c>
      <c r="E49" s="34">
        <f>VLOOKUP($A49,'CAF BLS Adjustment'!$B:$H,7,FALSE)</f>
        <v>733952</v>
      </c>
      <c r="F49" s="5">
        <f>SUMIFS('HCLS Adjustment'!$F:$F,'HCLS Adjustment'!$B:$B,Main!$A49)</f>
        <v>0</v>
      </c>
      <c r="G49" s="29">
        <f>VLOOKUP(A49,'SVS Adjustment'!$B$3:$E$452,4,FALSE)</f>
        <v>0</v>
      </c>
      <c r="H49" s="29">
        <f t="shared" si="1"/>
        <v>733952</v>
      </c>
      <c r="I49" s="94">
        <f>'Demand Calcs'!$B$11</f>
        <v>0.91418535290292247</v>
      </c>
      <c r="J49" s="29">
        <f t="shared" si="2"/>
        <v>670968.16813380574</v>
      </c>
      <c r="K49" s="72">
        <f>IFERROR(VLOOKUP($A49,'NECA 5 year Projections'!$A:$C,3,FALSE),0)</f>
        <v>650233.24920948595</v>
      </c>
      <c r="L49" s="72">
        <f t="shared" si="3"/>
        <v>650233.24920948595</v>
      </c>
      <c r="M49" s="29">
        <f t="shared" si="4"/>
        <v>670968.16813380574</v>
      </c>
      <c r="N49" s="29">
        <f>VLOOKUP($A49,'CAF BLS Adjustment'!$B47:$I487,8,FALSE)</f>
        <v>-1848</v>
      </c>
      <c r="O49" s="34">
        <f t="shared" si="0"/>
        <v>-1848</v>
      </c>
      <c r="P49" s="64">
        <f t="shared" si="5"/>
        <v>669120.16813380574</v>
      </c>
      <c r="Q49" s="64">
        <f t="shared" si="6"/>
        <v>670968.16813380574</v>
      </c>
      <c r="R49" s="64">
        <f t="shared" si="7"/>
        <v>0</v>
      </c>
      <c r="S49" s="64">
        <f t="shared" si="8"/>
        <v>0</v>
      </c>
    </row>
    <row r="50" spans="1:19" ht="14.45" customHeight="1">
      <c r="A50" s="51">
        <v>220376</v>
      </c>
      <c r="B50" s="50" t="s">
        <v>59</v>
      </c>
      <c r="C50" s="24" t="s">
        <v>50</v>
      </c>
      <c r="D50" s="92" t="s">
        <v>495</v>
      </c>
      <c r="E50" s="34">
        <f>VLOOKUP($A50,'CAF BLS Adjustment'!$B:$H,7,FALSE)</f>
        <v>1897353</v>
      </c>
      <c r="F50" s="5">
        <f>SUMIFS('HCLS Adjustment'!$F:$F,'HCLS Adjustment'!$B:$B,Main!$A50)</f>
        <v>718740</v>
      </c>
      <c r="G50" s="29">
        <f>VLOOKUP(A50,'SVS Adjustment'!$B$3:$E$452,4,FALSE)</f>
        <v>0</v>
      </c>
      <c r="H50" s="29">
        <f t="shared" si="1"/>
        <v>2616093</v>
      </c>
      <c r="I50" s="94">
        <f>'Demand Calcs'!$B$11</f>
        <v>0.91418535290292247</v>
      </c>
      <c r="J50" s="29">
        <f t="shared" si="2"/>
        <v>2391593.9024318652</v>
      </c>
      <c r="K50" s="72">
        <f>IFERROR(VLOOKUP($A50,'NECA 5 year Projections'!$A:$C,3,FALSE),0)</f>
        <v>1106812.45932209</v>
      </c>
      <c r="L50" s="72">
        <f t="shared" si="3"/>
        <v>1106812.45932209</v>
      </c>
      <c r="M50" s="29">
        <f t="shared" si="4"/>
        <v>2391593.9024318652</v>
      </c>
      <c r="N50" s="29">
        <f>VLOOKUP($A50,'CAF BLS Adjustment'!$B48:$I488,8,FALSE)</f>
        <v>267882</v>
      </c>
      <c r="O50" s="34">
        <f t="shared" si="0"/>
        <v>244893.80070634067</v>
      </c>
      <c r="P50" s="64">
        <f t="shared" si="5"/>
        <v>2636487.7031382057</v>
      </c>
      <c r="Q50" s="64">
        <f t="shared" si="6"/>
        <v>1734532.3218864186</v>
      </c>
      <c r="R50" s="64">
        <f t="shared" si="7"/>
        <v>657061.58054544649</v>
      </c>
      <c r="S50" s="64">
        <f t="shared" si="8"/>
        <v>0</v>
      </c>
    </row>
    <row r="51" spans="1:19" ht="14.45" customHeight="1">
      <c r="A51" s="51">
        <v>220378</v>
      </c>
      <c r="B51" s="50" t="s">
        <v>60</v>
      </c>
      <c r="C51" s="24" t="s">
        <v>50</v>
      </c>
      <c r="D51" s="92" t="s">
        <v>495</v>
      </c>
      <c r="E51" s="34">
        <f>VLOOKUP($A51,'CAF BLS Adjustment'!$B:$H,7,FALSE)</f>
        <v>4645335</v>
      </c>
      <c r="F51" s="5">
        <f>SUMIFS('HCLS Adjustment'!$F:$F,'HCLS Adjustment'!$B:$B,Main!$A51)</f>
        <v>3074400</v>
      </c>
      <c r="G51" s="29">
        <f>VLOOKUP(A51,'SVS Adjustment'!$B$3:$E$452,4,FALSE)</f>
        <v>0</v>
      </c>
      <c r="H51" s="29">
        <f t="shared" si="1"/>
        <v>7719735</v>
      </c>
      <c r="I51" s="94">
        <f>'Demand Calcs'!$B$11</f>
        <v>0.91418535290292247</v>
      </c>
      <c r="J51" s="29">
        <f t="shared" si="2"/>
        <v>7057268.6652920423</v>
      </c>
      <c r="K51" s="72">
        <f>IFERROR(VLOOKUP($A51,'NECA 5 year Projections'!$A:$C,3,FALSE),0)</f>
        <v>2622732.4990684302</v>
      </c>
      <c r="L51" s="72">
        <f t="shared" si="3"/>
        <v>2622732.4990684302</v>
      </c>
      <c r="M51" s="29">
        <f t="shared" si="4"/>
        <v>7057268.6652920423</v>
      </c>
      <c r="N51" s="29">
        <f>VLOOKUP($A51,'CAF BLS Adjustment'!$B49:$I489,8,FALSE)</f>
        <v>717756</v>
      </c>
      <c r="O51" s="34">
        <f t="shared" si="0"/>
        <v>656162.02215819003</v>
      </c>
      <c r="P51" s="64">
        <f t="shared" si="5"/>
        <v>7713430.687450232</v>
      </c>
      <c r="Q51" s="64">
        <f t="shared" si="6"/>
        <v>4246697.2163272975</v>
      </c>
      <c r="R51" s="64">
        <f t="shared" si="7"/>
        <v>2810571.4489647448</v>
      </c>
      <c r="S51" s="64">
        <f t="shared" si="8"/>
        <v>0</v>
      </c>
    </row>
    <row r="52" spans="1:19" ht="14.45" customHeight="1">
      <c r="A52" s="51">
        <v>220381</v>
      </c>
      <c r="B52" s="50" t="s">
        <v>61</v>
      </c>
      <c r="C52" s="24" t="s">
        <v>50</v>
      </c>
      <c r="D52" s="92" t="s">
        <v>495</v>
      </c>
      <c r="E52" s="34">
        <f>VLOOKUP($A52,'CAF BLS Adjustment'!$B:$H,7,FALSE)</f>
        <v>3957064</v>
      </c>
      <c r="F52" s="5">
        <f>SUMIFS('HCLS Adjustment'!$F:$F,'HCLS Adjustment'!$B:$B,Main!$A52)</f>
        <v>2448084</v>
      </c>
      <c r="G52" s="29">
        <f>VLOOKUP(A52,'SVS Adjustment'!$B$3:$E$452,4,FALSE)</f>
        <v>0</v>
      </c>
      <c r="H52" s="29">
        <f t="shared" si="1"/>
        <v>6405148</v>
      </c>
      <c r="I52" s="94">
        <f>'Demand Calcs'!$B$11</f>
        <v>0.91418535290292247</v>
      </c>
      <c r="J52" s="29">
        <f t="shared" si="2"/>
        <v>5855492.4847754482</v>
      </c>
      <c r="K52" s="72">
        <f>IFERROR(VLOOKUP($A52,'NECA 5 year Projections'!$A:$C,3,FALSE),0)</f>
        <v>3560536.0194138</v>
      </c>
      <c r="L52" s="72">
        <f t="shared" si="3"/>
        <v>3560536.0194138</v>
      </c>
      <c r="M52" s="29">
        <f t="shared" si="4"/>
        <v>5855492.4847754482</v>
      </c>
      <c r="N52" s="29">
        <f>VLOOKUP($A52,'CAF BLS Adjustment'!$B51:$I491,8,FALSE)</f>
        <v>-119220</v>
      </c>
      <c r="O52" s="34">
        <f t="shared" si="0"/>
        <v>-119220</v>
      </c>
      <c r="P52" s="64">
        <f t="shared" si="5"/>
        <v>5736272.4847754482</v>
      </c>
      <c r="Q52" s="64">
        <f t="shared" si="6"/>
        <v>3617489.94929945</v>
      </c>
      <c r="R52" s="64">
        <f t="shared" si="7"/>
        <v>2238002.5354759982</v>
      </c>
      <c r="S52" s="64">
        <f t="shared" si="8"/>
        <v>0</v>
      </c>
    </row>
    <row r="53" spans="1:19" ht="14.45" customHeight="1">
      <c r="A53" s="51">
        <v>220382</v>
      </c>
      <c r="B53" s="50" t="s">
        <v>62</v>
      </c>
      <c r="C53" s="24" t="s">
        <v>50</v>
      </c>
      <c r="D53" s="92" t="s">
        <v>495</v>
      </c>
      <c r="E53" s="34">
        <f>VLOOKUP($A53,'CAF BLS Adjustment'!$B:$H,7,FALSE)</f>
        <v>1531845</v>
      </c>
      <c r="F53" s="5">
        <f>SUMIFS('HCLS Adjustment'!$F:$F,'HCLS Adjustment'!$B:$B,Main!$A53)</f>
        <v>651948</v>
      </c>
      <c r="G53" s="29">
        <f>VLOOKUP(A53,'SVS Adjustment'!$B$3:$E$452,4,FALSE)</f>
        <v>0</v>
      </c>
      <c r="H53" s="29">
        <f t="shared" si="1"/>
        <v>2183793</v>
      </c>
      <c r="I53" s="94">
        <f>'Demand Calcs'!$B$11</f>
        <v>0.91418535290292247</v>
      </c>
      <c r="J53" s="29">
        <f t="shared" si="2"/>
        <v>1996391.5743719318</v>
      </c>
      <c r="K53" s="72">
        <f>IFERROR(VLOOKUP($A53,'NECA 5 year Projections'!$A:$C,3,FALSE),0)</f>
        <v>2071580.5615123899</v>
      </c>
      <c r="L53" s="72">
        <f t="shared" si="3"/>
        <v>2071580.5615123899</v>
      </c>
      <c r="M53" s="29">
        <f t="shared" si="4"/>
        <v>2071580.5615123899</v>
      </c>
      <c r="N53" s="29">
        <f>VLOOKUP($A53,'CAF BLS Adjustment'!$B51:$I492,8,FALSE)</f>
        <v>154488</v>
      </c>
      <c r="O53" s="34">
        <f t="shared" si="0"/>
        <v>141230.66679926668</v>
      </c>
      <c r="P53" s="64">
        <f t="shared" si="5"/>
        <v>2212811.2283116565</v>
      </c>
      <c r="Q53" s="64">
        <f t="shared" si="6"/>
        <v>1453132.382625069</v>
      </c>
      <c r="R53" s="64">
        <f t="shared" si="7"/>
        <v>618448.17888732115</v>
      </c>
      <c r="S53" s="64">
        <f t="shared" si="8"/>
        <v>0</v>
      </c>
    </row>
    <row r="54" spans="1:19" ht="14.45" customHeight="1">
      <c r="A54" s="51">
        <v>220389</v>
      </c>
      <c r="B54" s="50" t="s">
        <v>63</v>
      </c>
      <c r="C54" s="24" t="s">
        <v>50</v>
      </c>
      <c r="D54" s="92" t="s">
        <v>495</v>
      </c>
      <c r="E54" s="34">
        <f>VLOOKUP($A54,'CAF BLS Adjustment'!$B:$H,7,FALSE)</f>
        <v>1242213</v>
      </c>
      <c r="F54" s="5">
        <f>SUMIFS('HCLS Adjustment'!$F:$F,'HCLS Adjustment'!$B:$B,Main!$A54)</f>
        <v>43128</v>
      </c>
      <c r="G54" s="29">
        <f>VLOOKUP(A54,'SVS Adjustment'!$B$3:$E$452,4,FALSE)</f>
        <v>0</v>
      </c>
      <c r="H54" s="29">
        <f t="shared" si="1"/>
        <v>1285341</v>
      </c>
      <c r="I54" s="94">
        <f>'Demand Calcs'!$B$11</f>
        <v>0.91418535290292247</v>
      </c>
      <c r="J54" s="29">
        <f t="shared" si="2"/>
        <v>1175039.9156855952</v>
      </c>
      <c r="K54" s="72">
        <f>IFERROR(VLOOKUP($A54,'NECA 5 year Projections'!$A:$C,3,FALSE),0)</f>
        <v>887878.00072225602</v>
      </c>
      <c r="L54" s="72">
        <f t="shared" si="3"/>
        <v>887878.00072225602</v>
      </c>
      <c r="M54" s="29">
        <f t="shared" si="4"/>
        <v>1175039.9156855952</v>
      </c>
      <c r="N54" s="29">
        <f>VLOOKUP($A54,'CAF BLS Adjustment'!$B52:$I493,8,FALSE)</f>
        <v>-256998</v>
      </c>
      <c r="O54" s="34">
        <f t="shared" si="0"/>
        <v>-256998</v>
      </c>
      <c r="P54" s="64">
        <f t="shared" si="5"/>
        <v>918041.91568559525</v>
      </c>
      <c r="Q54" s="64">
        <f t="shared" si="6"/>
        <v>1135612.9297855981</v>
      </c>
      <c r="R54" s="64">
        <f t="shared" si="7"/>
        <v>39426.985899997235</v>
      </c>
      <c r="S54" s="64">
        <f t="shared" si="8"/>
        <v>0</v>
      </c>
    </row>
    <row r="55" spans="1:19" ht="14.45" customHeight="1">
      <c r="A55" s="51">
        <v>220392</v>
      </c>
      <c r="B55" s="50" t="s">
        <v>64</v>
      </c>
      <c r="C55" s="24" t="s">
        <v>50</v>
      </c>
      <c r="D55" s="92" t="s">
        <v>495</v>
      </c>
      <c r="E55" s="34">
        <f>VLOOKUP($A55,'CAF BLS Adjustment'!$B:$H,7,FALSE)</f>
        <v>357528</v>
      </c>
      <c r="F55" s="5">
        <f>SUMIFS('HCLS Adjustment'!$F:$F,'HCLS Adjustment'!$B:$B,Main!$A55)</f>
        <v>80784</v>
      </c>
      <c r="G55" s="29">
        <f>VLOOKUP(A55,'SVS Adjustment'!$B$3:$E$452,4,FALSE)</f>
        <v>0</v>
      </c>
      <c r="H55" s="29">
        <f t="shared" si="1"/>
        <v>438312</v>
      </c>
      <c r="I55" s="94">
        <f>'Demand Calcs'!$B$11</f>
        <v>0.91418535290292247</v>
      </c>
      <c r="J55" s="29">
        <f t="shared" si="2"/>
        <v>400698.41040158574</v>
      </c>
      <c r="K55" s="72">
        <f>IFERROR(VLOOKUP($A55,'NECA 5 year Projections'!$A:$C,3,FALSE),0)</f>
        <v>307259.55982990802</v>
      </c>
      <c r="L55" s="72">
        <f t="shared" si="3"/>
        <v>307259.55982990802</v>
      </c>
      <c r="M55" s="29">
        <f t="shared" si="4"/>
        <v>400698.41040158574</v>
      </c>
      <c r="N55" s="29">
        <f>VLOOKUP($A55,'CAF BLS Adjustment'!$B53:$I494,8,FALSE)</f>
        <v>10056</v>
      </c>
      <c r="O55" s="34">
        <f t="shared" si="0"/>
        <v>9193.0479087917884</v>
      </c>
      <c r="P55" s="64">
        <f t="shared" si="5"/>
        <v>409891.45831037755</v>
      </c>
      <c r="Q55" s="64">
        <f t="shared" si="6"/>
        <v>326846.86085267609</v>
      </c>
      <c r="R55" s="64">
        <f t="shared" si="7"/>
        <v>73851.549548909694</v>
      </c>
      <c r="S55" s="64">
        <f t="shared" si="8"/>
        <v>0</v>
      </c>
    </row>
    <row r="56" spans="1:19" ht="14.45" customHeight="1">
      <c r="A56" s="51">
        <v>230468</v>
      </c>
      <c r="B56" s="50" t="s">
        <v>66</v>
      </c>
      <c r="C56" s="24" t="s">
        <v>65</v>
      </c>
      <c r="D56" s="92" t="s">
        <v>495</v>
      </c>
      <c r="E56" s="34">
        <f>VLOOKUP($A56,'CAF BLS Adjustment'!$B:$H,7,FALSE)</f>
        <v>12550428</v>
      </c>
      <c r="F56" s="5">
        <f>SUMIFS('HCLS Adjustment'!$F:$F,'HCLS Adjustment'!$B:$B,Main!$A56)</f>
        <v>1419276</v>
      </c>
      <c r="G56" s="29">
        <f>VLOOKUP(A56,'SVS Adjustment'!$B$3:$E$452,4,FALSE)</f>
        <v>0</v>
      </c>
      <c r="H56" s="29">
        <f t="shared" ref="H56:H114" si="9">SUM(E56:G56)</f>
        <v>13969704</v>
      </c>
      <c r="I56" s="94">
        <f>'Demand Calcs'!$B$11</f>
        <v>0.91418535290292247</v>
      </c>
      <c r="J56" s="29">
        <f t="shared" ref="J56:J114" si="10">I56*H56</f>
        <v>12770898.781189367</v>
      </c>
      <c r="K56" s="72">
        <f>IFERROR(VLOOKUP($A56,'NECA 5 year Projections'!$A:$C,3,FALSE),0)</f>
        <v>3727211.3136740201</v>
      </c>
      <c r="L56" s="72">
        <f t="shared" ref="L56:L114" si="11">MIN(H56,K56)</f>
        <v>3727211.3136740201</v>
      </c>
      <c r="M56" s="29">
        <f t="shared" ref="M56:M114" si="12">MAX(J56,L56)</f>
        <v>12770898.781189367</v>
      </c>
      <c r="N56" s="29">
        <f>VLOOKUP($A56,'CAF BLS Adjustment'!$B55:$I496,8,FALSE)</f>
        <v>2156580</v>
      </c>
      <c r="O56" s="34">
        <f t="shared" ref="O56:O113" si="13">IF(N56&lt;0,N56,N56*I56)</f>
        <v>1971513.8483633846</v>
      </c>
      <c r="P56" s="64">
        <f t="shared" ref="P56:P114" si="14">O56+M56</f>
        <v>14742412.629552752</v>
      </c>
      <c r="Q56" s="64">
        <f t="shared" ref="Q56:Q114" si="15">IFERROR((E56/H56)*$M56,0)</f>
        <v>11473417.45026272</v>
      </c>
      <c r="R56" s="64">
        <f t="shared" ref="R56:R114" si="16">IFERROR((F56/$H56)*$M56,0)</f>
        <v>1297481.3309266481</v>
      </c>
      <c r="S56" s="64">
        <f t="shared" ref="S56:S114" si="17">IFERROR((G56/$H56)*$M56,0)</f>
        <v>0</v>
      </c>
    </row>
    <row r="57" spans="1:19" ht="14.45" customHeight="1">
      <c r="A57" s="51">
        <v>230469</v>
      </c>
      <c r="B57" s="50" t="s">
        <v>67</v>
      </c>
      <c r="C57" s="24" t="s">
        <v>65</v>
      </c>
      <c r="D57" s="92" t="s">
        <v>495</v>
      </c>
      <c r="E57" s="34">
        <f>VLOOKUP($A57,'CAF BLS Adjustment'!$B:$H,7,FALSE)</f>
        <v>267354</v>
      </c>
      <c r="F57" s="5">
        <f>SUMIFS('HCLS Adjustment'!$F:$F,'HCLS Adjustment'!$B:$B,Main!$A57)</f>
        <v>220956</v>
      </c>
      <c r="G57" s="29">
        <f>VLOOKUP(A57,'SVS Adjustment'!$B$3:$E$452,4,FALSE)</f>
        <v>0</v>
      </c>
      <c r="H57" s="29">
        <f t="shared" si="9"/>
        <v>488310</v>
      </c>
      <c r="I57" s="94">
        <f>'Demand Calcs'!$B$11</f>
        <v>0.91418535290292247</v>
      </c>
      <c r="J57" s="29">
        <f t="shared" si="10"/>
        <v>446405.84967602609</v>
      </c>
      <c r="K57" s="72">
        <f>IFERROR(VLOOKUP($A57,'NECA 5 year Projections'!$A:$C,3,FALSE),0)</f>
        <v>277150.40202571702</v>
      </c>
      <c r="L57" s="72">
        <f t="shared" si="11"/>
        <v>277150.40202571702</v>
      </c>
      <c r="M57" s="29">
        <f t="shared" si="12"/>
        <v>446405.84967602609</v>
      </c>
      <c r="N57" s="29">
        <f>VLOOKUP($A57,'CAF BLS Adjustment'!$B55:$I497,8,FALSE)</f>
        <v>-94260</v>
      </c>
      <c r="O57" s="34">
        <f t="shared" si="13"/>
        <v>-94260</v>
      </c>
      <c r="P57" s="64">
        <f t="shared" si="14"/>
        <v>352145.84967602609</v>
      </c>
      <c r="Q57" s="64">
        <f t="shared" si="15"/>
        <v>244411.11084000795</v>
      </c>
      <c r="R57" s="64">
        <f t="shared" si="16"/>
        <v>201994.73883601814</v>
      </c>
      <c r="S57" s="64">
        <f t="shared" si="17"/>
        <v>0</v>
      </c>
    </row>
    <row r="58" spans="1:19" ht="14.45" customHeight="1">
      <c r="A58" s="51">
        <v>230473</v>
      </c>
      <c r="B58" s="50" t="s">
        <v>68</v>
      </c>
      <c r="C58" s="24" t="s">
        <v>65</v>
      </c>
      <c r="D58" s="92" t="s">
        <v>495</v>
      </c>
      <c r="E58" s="34">
        <f>VLOOKUP($A58,'CAF BLS Adjustment'!$B:$H,7,FALSE)</f>
        <v>1606320</v>
      </c>
      <c r="F58" s="5">
        <f>SUMIFS('HCLS Adjustment'!$F:$F,'HCLS Adjustment'!$B:$B,Main!$A58)</f>
        <v>0</v>
      </c>
      <c r="G58" s="29">
        <f>VLOOKUP(A58,'SVS Adjustment'!$B$3:$E$452,4,FALSE)</f>
        <v>0</v>
      </c>
      <c r="H58" s="29">
        <f t="shared" si="9"/>
        <v>1606320</v>
      </c>
      <c r="I58" s="94">
        <f>'Demand Calcs'!$B$11</f>
        <v>0.91418535290292247</v>
      </c>
      <c r="J58" s="29">
        <f t="shared" si="10"/>
        <v>1468474.2160750225</v>
      </c>
      <c r="K58" s="72">
        <f>IFERROR(VLOOKUP($A58,'NECA 5 year Projections'!$A:$C,3,FALSE),0)</f>
        <v>1924485.2883107699</v>
      </c>
      <c r="L58" s="72">
        <f t="shared" si="11"/>
        <v>1606320</v>
      </c>
      <c r="M58" s="29">
        <f t="shared" si="12"/>
        <v>1606320</v>
      </c>
      <c r="N58" s="29">
        <f>VLOOKUP($A58,'CAF BLS Adjustment'!$B56:$I498,8,FALSE)</f>
        <v>-200958</v>
      </c>
      <c r="O58" s="34">
        <f t="shared" si="13"/>
        <v>-200958</v>
      </c>
      <c r="P58" s="64">
        <f t="shared" si="14"/>
        <v>1405362</v>
      </c>
      <c r="Q58" s="64">
        <f t="shared" si="15"/>
        <v>1606320</v>
      </c>
      <c r="R58" s="64">
        <f t="shared" si="16"/>
        <v>0</v>
      </c>
      <c r="S58" s="64">
        <f t="shared" si="17"/>
        <v>0</v>
      </c>
    </row>
    <row r="59" spans="1:19" ht="14.45" customHeight="1">
      <c r="A59" s="51">
        <v>230478</v>
      </c>
      <c r="B59" s="50" t="s">
        <v>69</v>
      </c>
      <c r="C59" s="24" t="s">
        <v>65</v>
      </c>
      <c r="D59" s="92" t="s">
        <v>495</v>
      </c>
      <c r="E59" s="34">
        <f>VLOOKUP($A59,'CAF BLS Adjustment'!$B:$H,7,FALSE)</f>
        <v>290658</v>
      </c>
      <c r="F59" s="5">
        <f>SUMIFS('HCLS Adjustment'!$F:$F,'HCLS Adjustment'!$B:$B,Main!$A59)</f>
        <v>10164</v>
      </c>
      <c r="G59" s="29">
        <f>VLOOKUP(A59,'SVS Adjustment'!$B$3:$E$452,4,FALSE)</f>
        <v>0</v>
      </c>
      <c r="H59" s="29">
        <f t="shared" si="9"/>
        <v>300822</v>
      </c>
      <c r="I59" s="94">
        <f>'Demand Calcs'!$B$11</f>
        <v>0.91418535290292247</v>
      </c>
      <c r="J59" s="29">
        <f t="shared" si="10"/>
        <v>275007.06623096293</v>
      </c>
      <c r="K59" s="72">
        <f>IFERROR(VLOOKUP($A59,'NECA 5 year Projections'!$A:$C,3,FALSE),0)</f>
        <v>320102.97710945498</v>
      </c>
      <c r="L59" s="72">
        <f t="shared" si="11"/>
        <v>300822</v>
      </c>
      <c r="M59" s="29">
        <f t="shared" si="12"/>
        <v>300822</v>
      </c>
      <c r="N59" s="29">
        <f>VLOOKUP($A59,'CAF BLS Adjustment'!$B57:$I499,8,FALSE)</f>
        <v>45276</v>
      </c>
      <c r="O59" s="34">
        <f t="shared" si="13"/>
        <v>41390.656038032721</v>
      </c>
      <c r="P59" s="64">
        <f t="shared" si="14"/>
        <v>342212.65603803273</v>
      </c>
      <c r="Q59" s="64">
        <f t="shared" si="15"/>
        <v>290658</v>
      </c>
      <c r="R59" s="64">
        <f t="shared" si="16"/>
        <v>10164</v>
      </c>
      <c r="S59" s="64">
        <f t="shared" si="17"/>
        <v>0</v>
      </c>
    </row>
    <row r="60" spans="1:19" ht="14.45" customHeight="1">
      <c r="A60" s="51">
        <v>230496</v>
      </c>
      <c r="B60" s="50" t="s">
        <v>70</v>
      </c>
      <c r="C60" s="24" t="s">
        <v>65</v>
      </c>
      <c r="D60" s="92" t="s">
        <v>495</v>
      </c>
      <c r="E60" s="34">
        <f>VLOOKUP($A60,'CAF BLS Adjustment'!$B:$H,7,FALSE)</f>
        <v>4118455</v>
      </c>
      <c r="F60" s="5">
        <f>SUMIFS('HCLS Adjustment'!$F:$F,'HCLS Adjustment'!$B:$B,Main!$A60)</f>
        <v>44640</v>
      </c>
      <c r="G60" s="29">
        <f>VLOOKUP(A60,'SVS Adjustment'!$B$3:$E$452,4,FALSE)</f>
        <v>0</v>
      </c>
      <c r="H60" s="29">
        <f t="shared" si="9"/>
        <v>4163095</v>
      </c>
      <c r="I60" s="94">
        <f>'Demand Calcs'!$B$11</f>
        <v>0.91418535290292247</v>
      </c>
      <c r="J60" s="29">
        <f t="shared" si="10"/>
        <v>3805840.4717433918</v>
      </c>
      <c r="K60" s="72">
        <f>IFERROR(VLOOKUP($A60,'NECA 5 year Projections'!$A:$C,3,FALSE),0)</f>
        <v>2695211.6455323701</v>
      </c>
      <c r="L60" s="72">
        <f t="shared" si="11"/>
        <v>2695211.6455323701</v>
      </c>
      <c r="M60" s="29">
        <f t="shared" si="12"/>
        <v>3805840.4717433918</v>
      </c>
      <c r="N60" s="29">
        <f>VLOOKUP($A60,'CAF BLS Adjustment'!$B59:$I501,8,FALSE)</f>
        <v>17508</v>
      </c>
      <c r="O60" s="34">
        <f t="shared" si="13"/>
        <v>16005.557158624366</v>
      </c>
      <c r="P60" s="64">
        <f t="shared" si="14"/>
        <v>3821846.0289020161</v>
      </c>
      <c r="Q60" s="64">
        <f t="shared" si="15"/>
        <v>3765031.2375898054</v>
      </c>
      <c r="R60" s="64">
        <f t="shared" si="16"/>
        <v>40809.234153586462</v>
      </c>
      <c r="S60" s="64">
        <f t="shared" si="17"/>
        <v>0</v>
      </c>
    </row>
    <row r="61" spans="1:19" ht="14.45" customHeight="1">
      <c r="A61" s="51">
        <v>230497</v>
      </c>
      <c r="B61" s="50" t="s">
        <v>71</v>
      </c>
      <c r="C61" s="24" t="s">
        <v>65</v>
      </c>
      <c r="D61" s="92" t="s">
        <v>495</v>
      </c>
      <c r="E61" s="34">
        <f>VLOOKUP($A61,'CAF BLS Adjustment'!$B:$H,7,FALSE)</f>
        <v>514655</v>
      </c>
      <c r="F61" s="5">
        <f>SUMIFS('HCLS Adjustment'!$F:$F,'HCLS Adjustment'!$B:$B,Main!$A61)</f>
        <v>29904</v>
      </c>
      <c r="G61" s="29">
        <f>VLOOKUP(A61,'SVS Adjustment'!$B$3:$E$452,4,FALSE)</f>
        <v>0</v>
      </c>
      <c r="H61" s="29">
        <f t="shared" si="9"/>
        <v>544559</v>
      </c>
      <c r="I61" s="94">
        <f>'Demand Calcs'!$B$11</f>
        <v>0.91418535290292247</v>
      </c>
      <c r="J61" s="29">
        <f t="shared" si="10"/>
        <v>497827.86159146257</v>
      </c>
      <c r="K61" s="72">
        <f>IFERROR(VLOOKUP($A61,'NECA 5 year Projections'!$A:$C,3,FALSE),0)</f>
        <v>495930.78407700302</v>
      </c>
      <c r="L61" s="72">
        <f t="shared" si="11"/>
        <v>495930.78407700302</v>
      </c>
      <c r="M61" s="29">
        <f t="shared" si="12"/>
        <v>497827.86159146257</v>
      </c>
      <c r="N61" s="29">
        <f>VLOOKUP($A61,'CAF BLS Adjustment'!$B59:$I502,8,FALSE)</f>
        <v>4644</v>
      </c>
      <c r="O61" s="34">
        <f t="shared" si="13"/>
        <v>4245.4767788811723</v>
      </c>
      <c r="P61" s="64">
        <f t="shared" si="14"/>
        <v>502073.33837034373</v>
      </c>
      <c r="Q61" s="64">
        <f t="shared" si="15"/>
        <v>470490.06279825361</v>
      </c>
      <c r="R61" s="64">
        <f t="shared" si="16"/>
        <v>27337.798793208996</v>
      </c>
      <c r="S61" s="64">
        <f t="shared" si="17"/>
        <v>0</v>
      </c>
    </row>
    <row r="62" spans="1:19" ht="14.45" customHeight="1">
      <c r="A62" s="51">
        <v>230498</v>
      </c>
      <c r="B62" s="50" t="s">
        <v>72</v>
      </c>
      <c r="C62" s="24" t="s">
        <v>65</v>
      </c>
      <c r="D62" s="92" t="s">
        <v>495</v>
      </c>
      <c r="E62" s="34">
        <f>VLOOKUP($A62,'CAF BLS Adjustment'!$B:$H,7,FALSE)</f>
        <v>565158</v>
      </c>
      <c r="F62" s="5">
        <f>SUMIFS('HCLS Adjustment'!$F:$F,'HCLS Adjustment'!$B:$B,Main!$A62)</f>
        <v>516336</v>
      </c>
      <c r="G62" s="29">
        <f>VLOOKUP(A62,'SVS Adjustment'!$B$3:$E$452,4,FALSE)</f>
        <v>0</v>
      </c>
      <c r="H62" s="29">
        <f t="shared" si="9"/>
        <v>1081494</v>
      </c>
      <c r="I62" s="94">
        <f>'Demand Calcs'!$B$11</f>
        <v>0.91418535290292247</v>
      </c>
      <c r="J62" s="29">
        <f t="shared" si="10"/>
        <v>988685.97405239323</v>
      </c>
      <c r="K62" s="72">
        <f>IFERROR(VLOOKUP($A62,'NECA 5 year Projections'!$A:$C,3,FALSE),0)</f>
        <v>483061.55091780302</v>
      </c>
      <c r="L62" s="72">
        <f t="shared" si="11"/>
        <v>483061.55091780302</v>
      </c>
      <c r="M62" s="29">
        <f t="shared" si="12"/>
        <v>988685.97405239323</v>
      </c>
      <c r="N62" s="29">
        <f>VLOOKUP($A62,'CAF BLS Adjustment'!$B60:$I503,8,FALSE)</f>
        <v>-58404</v>
      </c>
      <c r="O62" s="34">
        <f t="shared" si="13"/>
        <v>-58404</v>
      </c>
      <c r="P62" s="64">
        <f t="shared" si="14"/>
        <v>930281.97405239323</v>
      </c>
      <c r="Q62" s="64">
        <f t="shared" si="15"/>
        <v>516659.16567590984</v>
      </c>
      <c r="R62" s="64">
        <f t="shared" si="16"/>
        <v>472026.80837648333</v>
      </c>
      <c r="S62" s="64">
        <f t="shared" si="17"/>
        <v>0</v>
      </c>
    </row>
    <row r="63" spans="1:19" ht="14.45" customHeight="1">
      <c r="A63" s="51">
        <v>230500</v>
      </c>
      <c r="B63" s="50" t="s">
        <v>73</v>
      </c>
      <c r="C63" s="24" t="s">
        <v>65</v>
      </c>
      <c r="D63" s="92" t="s">
        <v>495</v>
      </c>
      <c r="E63" s="34">
        <f>VLOOKUP($A63,'CAF BLS Adjustment'!$B:$H,7,FALSE)</f>
        <v>175714</v>
      </c>
      <c r="F63" s="5">
        <f>SUMIFS('HCLS Adjustment'!$F:$F,'HCLS Adjustment'!$B:$B,Main!$A63)</f>
        <v>100272</v>
      </c>
      <c r="G63" s="29">
        <f>VLOOKUP(A63,'SVS Adjustment'!$B$3:$E$452,4,FALSE)</f>
        <v>0</v>
      </c>
      <c r="H63" s="29">
        <f t="shared" si="9"/>
        <v>275986</v>
      </c>
      <c r="I63" s="94">
        <f>'Demand Calcs'!$B$11</f>
        <v>0.91418535290292247</v>
      </c>
      <c r="J63" s="29">
        <f t="shared" si="10"/>
        <v>252302.35880626595</v>
      </c>
      <c r="K63" s="72">
        <f>IFERROR(VLOOKUP($A63,'NECA 5 year Projections'!$A:$C,3,FALSE),0)</f>
        <v>163723.48704274301</v>
      </c>
      <c r="L63" s="72">
        <f t="shared" si="11"/>
        <v>163723.48704274301</v>
      </c>
      <c r="M63" s="29">
        <f t="shared" si="12"/>
        <v>252302.35880626595</v>
      </c>
      <c r="N63" s="29">
        <f>VLOOKUP($A63,'CAF BLS Adjustment'!$B61:$I504,8,FALSE)</f>
        <v>-55302</v>
      </c>
      <c r="O63" s="34">
        <f t="shared" si="13"/>
        <v>-55302</v>
      </c>
      <c r="P63" s="64">
        <f t="shared" si="14"/>
        <v>197000.35880626595</v>
      </c>
      <c r="Q63" s="64">
        <f t="shared" si="15"/>
        <v>160635.16509998412</v>
      </c>
      <c r="R63" s="64">
        <f t="shared" si="16"/>
        <v>91667.193706281832</v>
      </c>
      <c r="S63" s="64">
        <f t="shared" si="17"/>
        <v>0</v>
      </c>
    </row>
    <row r="64" spans="1:19" ht="14.45" customHeight="1">
      <c r="A64" s="51">
        <v>230501</v>
      </c>
      <c r="B64" s="50" t="s">
        <v>74</v>
      </c>
      <c r="C64" s="24" t="s">
        <v>65</v>
      </c>
      <c r="D64" s="92" t="s">
        <v>495</v>
      </c>
      <c r="E64" s="34">
        <f>VLOOKUP($A64,'CAF BLS Adjustment'!$B:$H,7,FALSE)</f>
        <v>9029280</v>
      </c>
      <c r="F64" s="5">
        <f>SUMIFS('HCLS Adjustment'!$F:$F,'HCLS Adjustment'!$B:$B,Main!$A64)</f>
        <v>0</v>
      </c>
      <c r="G64" s="29">
        <f>VLOOKUP(A64,'SVS Adjustment'!$B$3:$E$452,4,FALSE)</f>
        <v>0</v>
      </c>
      <c r="H64" s="29">
        <f t="shared" si="9"/>
        <v>9029280</v>
      </c>
      <c r="I64" s="94">
        <f>'Demand Calcs'!$B$11</f>
        <v>0.91418535290292247</v>
      </c>
      <c r="J64" s="29">
        <f t="shared" si="10"/>
        <v>8254435.5232592998</v>
      </c>
      <c r="K64" s="72">
        <f>IFERROR(VLOOKUP($A64,'NECA 5 year Projections'!$A:$C,3,FALSE),0)</f>
        <v>6499411.3223710395</v>
      </c>
      <c r="L64" s="72">
        <f t="shared" si="11"/>
        <v>6499411.3223710395</v>
      </c>
      <c r="M64" s="29">
        <f t="shared" si="12"/>
        <v>8254435.5232592998</v>
      </c>
      <c r="N64" s="29">
        <f>VLOOKUP($A64,'CAF BLS Adjustment'!$B62:$I505,8,FALSE)</f>
        <v>-306246</v>
      </c>
      <c r="O64" s="34">
        <f t="shared" si="13"/>
        <v>-306246</v>
      </c>
      <c r="P64" s="64">
        <f t="shared" si="14"/>
        <v>7948189.5232592998</v>
      </c>
      <c r="Q64" s="64">
        <f t="shared" si="15"/>
        <v>8254435.5232592998</v>
      </c>
      <c r="R64" s="64">
        <f t="shared" si="16"/>
        <v>0</v>
      </c>
      <c r="S64" s="64">
        <f t="shared" si="17"/>
        <v>0</v>
      </c>
    </row>
    <row r="65" spans="1:19" ht="14.45" customHeight="1">
      <c r="A65" s="51">
        <v>230502</v>
      </c>
      <c r="B65" s="50" t="s">
        <v>75</v>
      </c>
      <c r="C65" s="24" t="s">
        <v>65</v>
      </c>
      <c r="D65" s="92" t="s">
        <v>495</v>
      </c>
      <c r="E65" s="34">
        <f>VLOOKUP($A65,'CAF BLS Adjustment'!$B:$H,7,FALSE)</f>
        <v>1790443</v>
      </c>
      <c r="F65" s="5">
        <f>SUMIFS('HCLS Adjustment'!$F:$F,'HCLS Adjustment'!$B:$B,Main!$A65)</f>
        <v>314352</v>
      </c>
      <c r="G65" s="29">
        <f>VLOOKUP(A65,'SVS Adjustment'!$B$3:$E$452,4,FALSE)</f>
        <v>0</v>
      </c>
      <c r="H65" s="29">
        <f t="shared" si="9"/>
        <v>2104795</v>
      </c>
      <c r="I65" s="94">
        <f>'Demand Calcs'!$B$11</f>
        <v>0.91418535290292247</v>
      </c>
      <c r="J65" s="29">
        <f t="shared" si="10"/>
        <v>1924172.7598633068</v>
      </c>
      <c r="K65" s="72">
        <f>IFERROR(VLOOKUP($A65,'NECA 5 year Projections'!$A:$C,3,FALSE),0)</f>
        <v>2218889.9126950302</v>
      </c>
      <c r="L65" s="72">
        <f t="shared" si="11"/>
        <v>2104795</v>
      </c>
      <c r="M65" s="29">
        <f t="shared" si="12"/>
        <v>2104795</v>
      </c>
      <c r="N65" s="29">
        <f>VLOOKUP($A65,'CAF BLS Adjustment'!$B63:$I506,8,FALSE)</f>
        <v>160164</v>
      </c>
      <c r="O65" s="34">
        <f t="shared" si="13"/>
        <v>146419.58286234367</v>
      </c>
      <c r="P65" s="64">
        <f t="shared" si="14"/>
        <v>2251214.5828623436</v>
      </c>
      <c r="Q65" s="64">
        <f t="shared" si="15"/>
        <v>1790443</v>
      </c>
      <c r="R65" s="64">
        <f t="shared" si="16"/>
        <v>314352</v>
      </c>
      <c r="S65" s="64">
        <f t="shared" si="17"/>
        <v>0</v>
      </c>
    </row>
    <row r="66" spans="1:19" ht="14.45" customHeight="1">
      <c r="A66" s="51">
        <v>230503</v>
      </c>
      <c r="B66" s="50" t="s">
        <v>76</v>
      </c>
      <c r="C66" s="24" t="s">
        <v>65</v>
      </c>
      <c r="D66" s="92" t="s">
        <v>495</v>
      </c>
      <c r="E66" s="34">
        <f>VLOOKUP($A66,'CAF BLS Adjustment'!$B:$H,7,FALSE)</f>
        <v>2450525</v>
      </c>
      <c r="F66" s="5">
        <f>SUMIFS('HCLS Adjustment'!$F:$F,'HCLS Adjustment'!$B:$B,Main!$A66)</f>
        <v>0</v>
      </c>
      <c r="G66" s="29">
        <f>VLOOKUP(A66,'SVS Adjustment'!$B$3:$E$452,4,FALSE)</f>
        <v>0</v>
      </c>
      <c r="H66" s="29">
        <f t="shared" si="9"/>
        <v>2450525</v>
      </c>
      <c r="I66" s="94">
        <f>'Demand Calcs'!$B$11</f>
        <v>0.91418535290292247</v>
      </c>
      <c r="J66" s="29">
        <f t="shared" si="10"/>
        <v>2240234.0619224343</v>
      </c>
      <c r="K66" s="72">
        <f>IFERROR(VLOOKUP($A66,'NECA 5 year Projections'!$A:$C,3,FALSE),0)</f>
        <v>2347905.6120848702</v>
      </c>
      <c r="L66" s="72">
        <f t="shared" si="11"/>
        <v>2347905.6120848702</v>
      </c>
      <c r="M66" s="29">
        <f t="shared" si="12"/>
        <v>2347905.6120848702</v>
      </c>
      <c r="N66" s="29">
        <f>VLOOKUP($A66,'CAF BLS Adjustment'!$B64:$I507,8,FALSE)</f>
        <v>39510</v>
      </c>
      <c r="O66" s="34">
        <f t="shared" si="13"/>
        <v>36119.463293194465</v>
      </c>
      <c r="P66" s="64">
        <f t="shared" si="14"/>
        <v>2384025.0753780645</v>
      </c>
      <c r="Q66" s="64">
        <f t="shared" si="15"/>
        <v>2347905.6120848702</v>
      </c>
      <c r="R66" s="64">
        <f t="shared" si="16"/>
        <v>0</v>
      </c>
      <c r="S66" s="64">
        <f t="shared" si="17"/>
        <v>0</v>
      </c>
    </row>
    <row r="67" spans="1:19" ht="14.45" customHeight="1">
      <c r="A67" s="51">
        <v>230505</v>
      </c>
      <c r="B67" s="50" t="s">
        <v>77</v>
      </c>
      <c r="C67" s="24" t="s">
        <v>65</v>
      </c>
      <c r="D67" s="92" t="s">
        <v>495</v>
      </c>
      <c r="E67" s="34">
        <f>VLOOKUP($A67,'CAF BLS Adjustment'!$B:$H,7,FALSE)</f>
        <v>411139</v>
      </c>
      <c r="F67" s="5">
        <f>SUMIFS('HCLS Adjustment'!$F:$F,'HCLS Adjustment'!$B:$B,Main!$A67)</f>
        <v>46296</v>
      </c>
      <c r="G67" s="29">
        <f>VLOOKUP(A67,'SVS Adjustment'!$B$3:$E$452,4,FALSE)</f>
        <v>0</v>
      </c>
      <c r="H67" s="29">
        <f t="shared" si="9"/>
        <v>457435</v>
      </c>
      <c r="I67" s="94">
        <f>'Demand Calcs'!$B$11</f>
        <v>0.91418535290292247</v>
      </c>
      <c r="J67" s="29">
        <f t="shared" si="10"/>
        <v>418180.37690514833</v>
      </c>
      <c r="K67" s="72">
        <f>IFERROR(VLOOKUP($A67,'NECA 5 year Projections'!$A:$C,3,FALSE),0)</f>
        <v>654417.63689971401</v>
      </c>
      <c r="L67" s="72">
        <f t="shared" si="11"/>
        <v>457435</v>
      </c>
      <c r="M67" s="29">
        <f t="shared" si="12"/>
        <v>457435</v>
      </c>
      <c r="N67" s="29">
        <f>VLOOKUP($A67,'CAF BLS Adjustment'!$B65:$I508,8,FALSE)</f>
        <v>-5568</v>
      </c>
      <c r="O67" s="34">
        <f t="shared" si="13"/>
        <v>-5568</v>
      </c>
      <c r="P67" s="64">
        <f t="shared" si="14"/>
        <v>451867</v>
      </c>
      <c r="Q67" s="64">
        <f t="shared" si="15"/>
        <v>411139</v>
      </c>
      <c r="R67" s="64">
        <f t="shared" si="16"/>
        <v>46296</v>
      </c>
      <c r="S67" s="64">
        <f t="shared" si="17"/>
        <v>0</v>
      </c>
    </row>
    <row r="68" spans="1:19" ht="14.45" customHeight="1">
      <c r="A68" s="51">
        <v>230510</v>
      </c>
      <c r="B68" s="50" t="s">
        <v>78</v>
      </c>
      <c r="C68" s="24" t="s">
        <v>65</v>
      </c>
      <c r="D68" s="92" t="s">
        <v>495</v>
      </c>
      <c r="E68" s="34">
        <f>VLOOKUP($A68,'CAF BLS Adjustment'!$B:$H,7,FALSE)</f>
        <v>5758737</v>
      </c>
      <c r="F68" s="5">
        <f>SUMIFS('HCLS Adjustment'!$F:$F,'HCLS Adjustment'!$B:$B,Main!$A68)</f>
        <v>2184132</v>
      </c>
      <c r="G68" s="29">
        <f>VLOOKUP(A68,'SVS Adjustment'!$B$3:$E$452,4,FALSE)</f>
        <v>0</v>
      </c>
      <c r="H68" s="29">
        <f t="shared" si="9"/>
        <v>7942869</v>
      </c>
      <c r="I68" s="94">
        <f>'Demand Calcs'!$B$11</f>
        <v>0.91418535290292247</v>
      </c>
      <c r="J68" s="29">
        <f t="shared" si="10"/>
        <v>7261254.4998266827</v>
      </c>
      <c r="K68" s="72">
        <f>IFERROR(VLOOKUP($A68,'NECA 5 year Projections'!$A:$C,3,FALSE),0)</f>
        <v>3131314.31860543</v>
      </c>
      <c r="L68" s="72">
        <f t="shared" si="11"/>
        <v>3131314.31860543</v>
      </c>
      <c r="M68" s="29">
        <f t="shared" si="12"/>
        <v>7261254.4998266827</v>
      </c>
      <c r="N68" s="29">
        <f>VLOOKUP($A68,'CAF BLS Adjustment'!$B66:$I509,8,FALSE)</f>
        <v>632574</v>
      </c>
      <c r="O68" s="34">
        <f t="shared" si="13"/>
        <v>578289.88542721327</v>
      </c>
      <c r="P68" s="64">
        <f t="shared" si="14"/>
        <v>7839544.385253896</v>
      </c>
      <c r="Q68" s="64">
        <f t="shared" si="15"/>
        <v>5264553.0166201163</v>
      </c>
      <c r="R68" s="64">
        <f t="shared" si="16"/>
        <v>1996701.483206566</v>
      </c>
      <c r="S68" s="64">
        <f t="shared" si="17"/>
        <v>0</v>
      </c>
    </row>
    <row r="69" spans="1:19" ht="14.45" customHeight="1">
      <c r="A69" s="51">
        <v>230511</v>
      </c>
      <c r="B69" s="50" t="s">
        <v>79</v>
      </c>
      <c r="C69" s="24" t="s">
        <v>65</v>
      </c>
      <c r="D69" s="92" t="s">
        <v>495</v>
      </c>
      <c r="E69" s="34">
        <f>VLOOKUP($A69,'CAF BLS Adjustment'!$B:$H,7,FALSE)</f>
        <v>5532525</v>
      </c>
      <c r="F69" s="5">
        <f>SUMIFS('HCLS Adjustment'!$F:$F,'HCLS Adjustment'!$B:$B,Main!$A69)</f>
        <v>88356</v>
      </c>
      <c r="G69" s="29">
        <f>VLOOKUP(A69,'SVS Adjustment'!$B$3:$E$452,4,FALSE)</f>
        <v>0</v>
      </c>
      <c r="H69" s="29">
        <f t="shared" si="9"/>
        <v>5620881</v>
      </c>
      <c r="I69" s="94">
        <f>'Demand Calcs'!$B$11</f>
        <v>0.91418535290292247</v>
      </c>
      <c r="J69" s="29">
        <f t="shared" si="10"/>
        <v>5138527.0806103321</v>
      </c>
      <c r="K69" s="72">
        <f>IFERROR(VLOOKUP($A69,'NECA 5 year Projections'!$A:$C,3,FALSE),0)</f>
        <v>5085586.1518522501</v>
      </c>
      <c r="L69" s="72">
        <f t="shared" si="11"/>
        <v>5085586.1518522501</v>
      </c>
      <c r="M69" s="29">
        <f t="shared" si="12"/>
        <v>5138527.0806103321</v>
      </c>
      <c r="N69" s="29">
        <f>VLOOKUP($A69,'CAF BLS Adjustment'!$B67:$I510,8,FALSE)</f>
        <v>-35574</v>
      </c>
      <c r="O69" s="34">
        <f t="shared" si="13"/>
        <v>-35574</v>
      </c>
      <c r="P69" s="64">
        <f t="shared" si="14"/>
        <v>5102953.0806103321</v>
      </c>
      <c r="Q69" s="64">
        <f t="shared" si="15"/>
        <v>5057753.3195692413</v>
      </c>
      <c r="R69" s="64">
        <f t="shared" si="16"/>
        <v>80773.76104109062</v>
      </c>
      <c r="S69" s="64">
        <f t="shared" si="17"/>
        <v>0</v>
      </c>
    </row>
    <row r="70" spans="1:19" ht="14.45" customHeight="1">
      <c r="A70" s="51">
        <v>240512</v>
      </c>
      <c r="B70" s="50" t="s">
        <v>81</v>
      </c>
      <c r="C70" s="24" t="s">
        <v>80</v>
      </c>
      <c r="D70" s="92" t="s">
        <v>495</v>
      </c>
      <c r="E70" s="34">
        <f>VLOOKUP($A70,'CAF BLS Adjustment'!$B:$H,7,FALSE)</f>
        <v>7859259</v>
      </c>
      <c r="F70" s="5">
        <f>SUMIFS('HCLS Adjustment'!$F:$F,'HCLS Adjustment'!$B:$B,Main!$A70)</f>
        <v>4415196</v>
      </c>
      <c r="G70" s="29">
        <f>VLOOKUP(A70,'SVS Adjustment'!$B$3:$E$452,4,FALSE)</f>
        <v>0</v>
      </c>
      <c r="H70" s="29">
        <f t="shared" si="9"/>
        <v>12274455</v>
      </c>
      <c r="I70" s="94">
        <f>'Demand Calcs'!$B$11</f>
        <v>0.91418535290292247</v>
      </c>
      <c r="J70" s="29">
        <f t="shared" si="10"/>
        <v>11221126.975866042</v>
      </c>
      <c r="K70" s="72">
        <f>IFERROR(VLOOKUP($A70,'NECA 5 year Projections'!$A:$C,3,FALSE),0)</f>
        <v>6923420.0039967</v>
      </c>
      <c r="L70" s="72">
        <f t="shared" si="11"/>
        <v>6923420.0039967</v>
      </c>
      <c r="M70" s="29">
        <f t="shared" si="12"/>
        <v>11221126.975866042</v>
      </c>
      <c r="N70" s="29">
        <f>VLOOKUP($A70,'CAF BLS Adjustment'!$B68:$I511,8,FALSE)</f>
        <v>735918</v>
      </c>
      <c r="O70" s="34">
        <f t="shared" si="13"/>
        <v>672765.45653761295</v>
      </c>
      <c r="P70" s="64">
        <f t="shared" si="14"/>
        <v>11893892.432403656</v>
      </c>
      <c r="Q70" s="64">
        <f t="shared" si="15"/>
        <v>7184819.46247047</v>
      </c>
      <c r="R70" s="64">
        <f t="shared" si="16"/>
        <v>4036307.5133955721</v>
      </c>
      <c r="S70" s="64">
        <f t="shared" si="17"/>
        <v>0</v>
      </c>
    </row>
    <row r="71" spans="1:19" ht="14.45" customHeight="1">
      <c r="A71" s="51">
        <v>240515</v>
      </c>
      <c r="B71" s="50" t="s">
        <v>82</v>
      </c>
      <c r="C71" s="24" t="s">
        <v>80</v>
      </c>
      <c r="D71" s="92" t="s">
        <v>495</v>
      </c>
      <c r="E71" s="34">
        <f>VLOOKUP($A71,'CAF BLS Adjustment'!$B:$H,7,FALSE)</f>
        <v>865298</v>
      </c>
      <c r="F71" s="5">
        <f>SUMIFS('HCLS Adjustment'!$F:$F,'HCLS Adjustment'!$B:$B,Main!$A71)</f>
        <v>0</v>
      </c>
      <c r="G71" s="29">
        <f>VLOOKUP(A71,'SVS Adjustment'!$B$3:$E$452,4,FALSE)</f>
        <v>0</v>
      </c>
      <c r="H71" s="29">
        <f t="shared" si="9"/>
        <v>865298</v>
      </c>
      <c r="I71" s="94">
        <f>'Demand Calcs'!$B$11</f>
        <v>0.91418535290292247</v>
      </c>
      <c r="J71" s="29">
        <f t="shared" si="10"/>
        <v>791042.75749619305</v>
      </c>
      <c r="K71" s="72">
        <f>IFERROR(VLOOKUP($A71,'NECA 5 year Projections'!$A:$C,3,FALSE),0)</f>
        <v>644502.41953125305</v>
      </c>
      <c r="L71" s="72">
        <f t="shared" si="11"/>
        <v>644502.41953125305</v>
      </c>
      <c r="M71" s="29">
        <f t="shared" si="12"/>
        <v>791042.75749619305</v>
      </c>
      <c r="N71" s="29">
        <f>VLOOKUP($A71,'CAF BLS Adjustment'!$B69:$I512,8,FALSE)</f>
        <v>-3360</v>
      </c>
      <c r="O71" s="34">
        <f t="shared" si="13"/>
        <v>-3360</v>
      </c>
      <c r="P71" s="64">
        <f t="shared" si="14"/>
        <v>787682.75749619305</v>
      </c>
      <c r="Q71" s="64">
        <f t="shared" si="15"/>
        <v>791042.75749619305</v>
      </c>
      <c r="R71" s="64">
        <f t="shared" si="16"/>
        <v>0</v>
      </c>
      <c r="S71" s="64">
        <f t="shared" si="17"/>
        <v>0</v>
      </c>
    </row>
    <row r="72" spans="1:19" ht="14.45" customHeight="1">
      <c r="A72" s="51">
        <v>240516</v>
      </c>
      <c r="B72" s="50" t="s">
        <v>83</v>
      </c>
      <c r="C72" s="24" t="s">
        <v>80</v>
      </c>
      <c r="D72" s="92" t="s">
        <v>495</v>
      </c>
      <c r="E72" s="34">
        <f>VLOOKUP($A72,'CAF BLS Adjustment'!$B:$H,7,FALSE)</f>
        <v>3351986</v>
      </c>
      <c r="F72" s="5">
        <f>SUMIFS('HCLS Adjustment'!$F:$F,'HCLS Adjustment'!$B:$B,Main!$A72)</f>
        <v>0</v>
      </c>
      <c r="G72" s="29">
        <f>VLOOKUP(A72,'SVS Adjustment'!$B$3:$E$452,4,FALSE)</f>
        <v>0</v>
      </c>
      <c r="H72" s="29">
        <f t="shared" si="9"/>
        <v>3351986</v>
      </c>
      <c r="I72" s="94">
        <f>'Demand Calcs'!$B$11</f>
        <v>0.91418535290292247</v>
      </c>
      <c r="J72" s="29">
        <f t="shared" si="10"/>
        <v>3064336.5043356554</v>
      </c>
      <c r="K72" s="72">
        <f>IFERROR(VLOOKUP($A72,'NECA 5 year Projections'!$A:$C,3,FALSE),0)</f>
        <v>1877220.1390774201</v>
      </c>
      <c r="L72" s="72">
        <f t="shared" si="11"/>
        <v>1877220.1390774201</v>
      </c>
      <c r="M72" s="29">
        <f t="shared" si="12"/>
        <v>3064336.5043356554</v>
      </c>
      <c r="N72" s="29">
        <f>VLOOKUP($A72,'CAF BLS Adjustment'!$B70:$I513,8,FALSE)</f>
        <v>51036</v>
      </c>
      <c r="O72" s="34">
        <f t="shared" si="13"/>
        <v>46656.363670753548</v>
      </c>
      <c r="P72" s="64">
        <f t="shared" si="14"/>
        <v>3110992.8680064091</v>
      </c>
      <c r="Q72" s="64">
        <f t="shared" si="15"/>
        <v>3064336.5043356554</v>
      </c>
      <c r="R72" s="64">
        <f t="shared" si="16"/>
        <v>0</v>
      </c>
      <c r="S72" s="64">
        <f t="shared" si="17"/>
        <v>0</v>
      </c>
    </row>
    <row r="73" spans="1:19" ht="14.45" customHeight="1">
      <c r="A73" s="51">
        <v>240520</v>
      </c>
      <c r="B73" s="50" t="s">
        <v>84</v>
      </c>
      <c r="C73" s="24" t="s">
        <v>80</v>
      </c>
      <c r="D73" s="92" t="s">
        <v>495</v>
      </c>
      <c r="E73" s="34">
        <f>VLOOKUP($A73,'CAF BLS Adjustment'!$B:$H,7,FALSE)</f>
        <v>13703918</v>
      </c>
      <c r="F73" s="5">
        <f>SUMIFS('HCLS Adjustment'!$F:$F,'HCLS Adjustment'!$B:$B,Main!$A73)</f>
        <v>2964156</v>
      </c>
      <c r="G73" s="29">
        <f>VLOOKUP(A73,'SVS Adjustment'!$B$3:$E$452,4,FALSE)</f>
        <v>0</v>
      </c>
      <c r="H73" s="29">
        <f t="shared" si="9"/>
        <v>16668074</v>
      </c>
      <c r="I73" s="94">
        <f>'Demand Calcs'!$B$11</f>
        <v>0.91418535290292247</v>
      </c>
      <c r="J73" s="29">
        <f t="shared" si="10"/>
        <v>15237709.111902026</v>
      </c>
      <c r="K73" s="72">
        <f>IFERROR(VLOOKUP($A73,'NECA 5 year Projections'!$A:$C,3,FALSE),0)</f>
        <v>8760191.8585547395</v>
      </c>
      <c r="L73" s="72">
        <f t="shared" si="11"/>
        <v>8760191.8585547395</v>
      </c>
      <c r="M73" s="29">
        <f t="shared" si="12"/>
        <v>15237709.111902026</v>
      </c>
      <c r="N73" s="29">
        <f>VLOOKUP($A73,'CAF BLS Adjustment'!$B71:$I514,8,FALSE)</f>
        <v>-846408</v>
      </c>
      <c r="O73" s="34">
        <f t="shared" si="13"/>
        <v>-846408</v>
      </c>
      <c r="P73" s="64">
        <f t="shared" si="14"/>
        <v>14391301.111902026</v>
      </c>
      <c r="Q73" s="64">
        <f t="shared" si="15"/>
        <v>12527921.112982713</v>
      </c>
      <c r="R73" s="64">
        <f t="shared" si="16"/>
        <v>2709787.9989193152</v>
      </c>
      <c r="S73" s="64">
        <f t="shared" si="17"/>
        <v>0</v>
      </c>
    </row>
    <row r="74" spans="1:19" ht="14.45" customHeight="1">
      <c r="A74" s="51">
        <v>240521</v>
      </c>
      <c r="B74" s="50" t="s">
        <v>85</v>
      </c>
      <c r="C74" s="24" t="s">
        <v>80</v>
      </c>
      <c r="D74" s="92" t="s">
        <v>495</v>
      </c>
      <c r="E74" s="34">
        <f>VLOOKUP($A74,'CAF BLS Adjustment'!$B:$H,7,FALSE)</f>
        <v>1169572</v>
      </c>
      <c r="F74" s="5">
        <f>SUMIFS('HCLS Adjustment'!$F:$F,'HCLS Adjustment'!$B:$B,Main!$A74)</f>
        <v>0</v>
      </c>
      <c r="G74" s="29">
        <f>VLOOKUP(A74,'SVS Adjustment'!$B$3:$E$452,4,FALSE)</f>
        <v>0</v>
      </c>
      <c r="H74" s="29">
        <f t="shared" si="9"/>
        <v>1169572</v>
      </c>
      <c r="I74" s="94">
        <f>'Demand Calcs'!$B$11</f>
        <v>0.91418535290292247</v>
      </c>
      <c r="J74" s="29">
        <f t="shared" si="10"/>
        <v>1069205.5915653768</v>
      </c>
      <c r="K74" s="72">
        <f>IFERROR(VLOOKUP($A74,'NECA 5 year Projections'!$A:$C,3,FALSE),0)</f>
        <v>3468831.5536259701</v>
      </c>
      <c r="L74" s="72">
        <f t="shared" si="11"/>
        <v>1169572</v>
      </c>
      <c r="M74" s="29">
        <f t="shared" si="12"/>
        <v>1169572</v>
      </c>
      <c r="N74" s="29">
        <f>VLOOKUP($A74,'CAF BLS Adjustment'!$B72:$I515,8,FALSE)</f>
        <v>-560382</v>
      </c>
      <c r="O74" s="34">
        <f t="shared" si="13"/>
        <v>-560382</v>
      </c>
      <c r="P74" s="64">
        <f t="shared" si="14"/>
        <v>609190</v>
      </c>
      <c r="Q74" s="64">
        <f t="shared" si="15"/>
        <v>1169572</v>
      </c>
      <c r="R74" s="64">
        <f t="shared" si="16"/>
        <v>0</v>
      </c>
      <c r="S74" s="64">
        <f t="shared" si="17"/>
        <v>0</v>
      </c>
    </row>
    <row r="75" spans="1:19" ht="14.45" customHeight="1">
      <c r="A75" s="51">
        <v>240523</v>
      </c>
      <c r="B75" s="50" t="s">
        <v>86</v>
      </c>
      <c r="C75" s="24" t="s">
        <v>80</v>
      </c>
      <c r="D75" s="92" t="s">
        <v>495</v>
      </c>
      <c r="E75" s="34">
        <f>VLOOKUP($A75,'CAF BLS Adjustment'!$B:$H,7,FALSE)</f>
        <v>8751539</v>
      </c>
      <c r="F75" s="5">
        <f>SUMIFS('HCLS Adjustment'!$F:$F,'HCLS Adjustment'!$B:$B,Main!$A75)</f>
        <v>5014764</v>
      </c>
      <c r="G75" s="29">
        <f>VLOOKUP(A75,'SVS Adjustment'!$B$3:$E$452,4,FALSE)</f>
        <v>0</v>
      </c>
      <c r="H75" s="29">
        <f t="shared" si="9"/>
        <v>13766303</v>
      </c>
      <c r="I75" s="94">
        <f>'Demand Calcs'!$B$11</f>
        <v>0.91418535290292247</v>
      </c>
      <c r="J75" s="29">
        <f t="shared" si="10"/>
        <v>12584952.56622356</v>
      </c>
      <c r="K75" s="72">
        <f>IFERROR(VLOOKUP($A75,'NECA 5 year Projections'!$A:$C,3,FALSE),0)</f>
        <v>9914151.3589536995</v>
      </c>
      <c r="L75" s="72">
        <f t="shared" si="11"/>
        <v>9914151.3589536995</v>
      </c>
      <c r="M75" s="29">
        <f t="shared" si="12"/>
        <v>12584952.56622356</v>
      </c>
      <c r="N75" s="29">
        <f>VLOOKUP($A75,'CAF BLS Adjustment'!$B73:$I516,8,FALSE)</f>
        <v>-369714</v>
      </c>
      <c r="O75" s="34">
        <f t="shared" si="13"/>
        <v>-369714</v>
      </c>
      <c r="P75" s="64">
        <f t="shared" si="14"/>
        <v>12215238.56622356</v>
      </c>
      <c r="Q75" s="64">
        <f t="shared" si="15"/>
        <v>8000528.7691586884</v>
      </c>
      <c r="R75" s="64">
        <f t="shared" si="16"/>
        <v>4584423.7970648706</v>
      </c>
      <c r="S75" s="64">
        <f t="shared" si="17"/>
        <v>0</v>
      </c>
    </row>
    <row r="76" spans="1:19" ht="14.45" customHeight="1">
      <c r="A76" s="51">
        <v>240528</v>
      </c>
      <c r="B76" s="50" t="s">
        <v>88</v>
      </c>
      <c r="C76" s="24" t="s">
        <v>80</v>
      </c>
      <c r="D76" s="92" t="s">
        <v>495</v>
      </c>
      <c r="E76" s="34">
        <f>VLOOKUP($A76,'CAF BLS Adjustment'!$B:$H,7,FALSE)</f>
        <v>11070199</v>
      </c>
      <c r="F76" s="5">
        <f>SUMIFS('HCLS Adjustment'!$F:$F,'HCLS Adjustment'!$B:$B,Main!$A76)</f>
        <v>0</v>
      </c>
      <c r="G76" s="29">
        <f>VLOOKUP(A76,'SVS Adjustment'!$B$3:$E$452,4,FALSE)</f>
        <v>0</v>
      </c>
      <c r="H76" s="29">
        <f t="shared" si="9"/>
        <v>11070199</v>
      </c>
      <c r="I76" s="94">
        <f>'Demand Calcs'!$B$11</f>
        <v>0.91418535290292247</v>
      </c>
      <c r="J76" s="29">
        <f t="shared" si="10"/>
        <v>10120213.779520579</v>
      </c>
      <c r="K76" s="72">
        <f>IFERROR(VLOOKUP($A76,'NECA 5 year Projections'!$A:$C,3,FALSE),0)</f>
        <v>10002860.7881469</v>
      </c>
      <c r="L76" s="72">
        <f t="shared" si="11"/>
        <v>10002860.7881469</v>
      </c>
      <c r="M76" s="29">
        <f t="shared" si="12"/>
        <v>10120213.779520579</v>
      </c>
      <c r="N76" s="29">
        <f>VLOOKUP($A76,'CAF BLS Adjustment'!$B74:$I517,8,FALSE)</f>
        <v>585894</v>
      </c>
      <c r="O76" s="34">
        <f t="shared" si="13"/>
        <v>535615.71315370488</v>
      </c>
      <c r="P76" s="64">
        <f t="shared" si="14"/>
        <v>10655829.492674284</v>
      </c>
      <c r="Q76" s="64">
        <f t="shared" si="15"/>
        <v>10120213.779520579</v>
      </c>
      <c r="R76" s="64">
        <f t="shared" si="16"/>
        <v>0</v>
      </c>
      <c r="S76" s="64">
        <f t="shared" si="17"/>
        <v>0</v>
      </c>
    </row>
    <row r="77" spans="1:19" ht="14.45" customHeight="1">
      <c r="A77" s="51">
        <v>240531</v>
      </c>
      <c r="B77" s="50" t="s">
        <v>89</v>
      </c>
      <c r="C77" s="24" t="s">
        <v>80</v>
      </c>
      <c r="D77" s="92" t="s">
        <v>495</v>
      </c>
      <c r="E77" s="34">
        <f>VLOOKUP($A77,'CAF BLS Adjustment'!$B:$H,7,FALSE)</f>
        <v>1667148</v>
      </c>
      <c r="F77" s="5">
        <f>SUMIFS('HCLS Adjustment'!$F:$F,'HCLS Adjustment'!$B:$B,Main!$A77)</f>
        <v>0</v>
      </c>
      <c r="G77" s="29">
        <f>VLOOKUP(A77,'SVS Adjustment'!$B$3:$E$452,4,FALSE)</f>
        <v>0</v>
      </c>
      <c r="H77" s="29">
        <f t="shared" si="9"/>
        <v>1667148</v>
      </c>
      <c r="I77" s="94">
        <f>'Demand Calcs'!$B$11</f>
        <v>0.91418535290292247</v>
      </c>
      <c r="J77" s="29">
        <f t="shared" si="10"/>
        <v>1524082.2827214014</v>
      </c>
      <c r="K77" s="72">
        <f>IFERROR(VLOOKUP($A77,'NECA 5 year Projections'!$A:$C,3,FALSE),0)</f>
        <v>1880054.20641842</v>
      </c>
      <c r="L77" s="72">
        <f t="shared" si="11"/>
        <v>1667148</v>
      </c>
      <c r="M77" s="29">
        <f t="shared" si="12"/>
        <v>1667148</v>
      </c>
      <c r="N77" s="29">
        <f>VLOOKUP($A77,'CAF BLS Adjustment'!$B75:$I518,8,FALSE)</f>
        <v>341928</v>
      </c>
      <c r="O77" s="34">
        <f t="shared" si="13"/>
        <v>312585.5693473905</v>
      </c>
      <c r="P77" s="64">
        <f t="shared" si="14"/>
        <v>1979733.5693473904</v>
      </c>
      <c r="Q77" s="64">
        <f t="shared" si="15"/>
        <v>1667148</v>
      </c>
      <c r="R77" s="64">
        <f t="shared" si="16"/>
        <v>0</v>
      </c>
      <c r="S77" s="64">
        <f t="shared" si="17"/>
        <v>0</v>
      </c>
    </row>
    <row r="78" spans="1:19" ht="14.45" customHeight="1">
      <c r="A78" s="51">
        <v>240532</v>
      </c>
      <c r="B78" s="50" t="s">
        <v>90</v>
      </c>
      <c r="C78" s="24" t="s">
        <v>80</v>
      </c>
      <c r="D78" s="92" t="s">
        <v>495</v>
      </c>
      <c r="E78" s="34">
        <f>VLOOKUP($A78,'CAF BLS Adjustment'!$B:$H,7,FALSE)</f>
        <v>135019</v>
      </c>
      <c r="F78" s="5">
        <f>SUMIFS('HCLS Adjustment'!$F:$F,'HCLS Adjustment'!$B:$B,Main!$A78)</f>
        <v>48672</v>
      </c>
      <c r="G78" s="29">
        <f>VLOOKUP(A78,'SVS Adjustment'!$B$3:$E$452,4,FALSE)</f>
        <v>0</v>
      </c>
      <c r="H78" s="29">
        <f t="shared" si="9"/>
        <v>183691</v>
      </c>
      <c r="I78" s="94">
        <f>'Demand Calcs'!$B$11</f>
        <v>0.91418535290292247</v>
      </c>
      <c r="J78" s="29">
        <f t="shared" si="10"/>
        <v>167927.62166009072</v>
      </c>
      <c r="K78" s="72">
        <f>IFERROR(VLOOKUP($A78,'NECA 5 year Projections'!$A:$C,3,FALSE),0)</f>
        <v>113353.462214393</v>
      </c>
      <c r="L78" s="72">
        <f t="shared" si="11"/>
        <v>113353.462214393</v>
      </c>
      <c r="M78" s="29">
        <f t="shared" si="12"/>
        <v>167927.62166009072</v>
      </c>
      <c r="N78" s="29">
        <f>VLOOKUP($A78,'CAF BLS Adjustment'!$B76:$I519,8,FALSE)</f>
        <v>-2748</v>
      </c>
      <c r="O78" s="34">
        <f t="shared" si="13"/>
        <v>-2748</v>
      </c>
      <c r="P78" s="64">
        <f t="shared" si="14"/>
        <v>165179.62166009072</v>
      </c>
      <c r="Q78" s="64">
        <f t="shared" si="15"/>
        <v>123432.39216359968</v>
      </c>
      <c r="R78" s="64">
        <f t="shared" si="16"/>
        <v>44495.22949649104</v>
      </c>
      <c r="S78" s="64">
        <f t="shared" si="17"/>
        <v>0</v>
      </c>
    </row>
    <row r="79" spans="1:19" ht="14.45" customHeight="1">
      <c r="A79" s="51">
        <v>240536</v>
      </c>
      <c r="B79" s="50" t="s">
        <v>91</v>
      </c>
      <c r="C79" s="24" t="s">
        <v>80</v>
      </c>
      <c r="D79" s="92" t="s">
        <v>495</v>
      </c>
      <c r="E79" s="34">
        <f>VLOOKUP($A79,'CAF BLS Adjustment'!$B:$H,7,FALSE)</f>
        <v>6931168</v>
      </c>
      <c r="F79" s="5">
        <f>SUMIFS('HCLS Adjustment'!$F:$F,'HCLS Adjustment'!$B:$B,Main!$A79)</f>
        <v>2201664</v>
      </c>
      <c r="G79" s="29">
        <f>VLOOKUP(A79,'SVS Adjustment'!$B$3:$E$452,4,FALSE)</f>
        <v>0</v>
      </c>
      <c r="H79" s="29">
        <f t="shared" si="9"/>
        <v>9132832</v>
      </c>
      <c r="I79" s="94">
        <f>'Demand Calcs'!$B$11</f>
        <v>0.91418535290292247</v>
      </c>
      <c r="J79" s="29">
        <f t="shared" si="10"/>
        <v>8349101.2449231036</v>
      </c>
      <c r="K79" s="72">
        <f>IFERROR(VLOOKUP($A79,'NECA 5 year Projections'!$A:$C,3,FALSE),0)</f>
        <v>3423974.11297847</v>
      </c>
      <c r="L79" s="72">
        <f t="shared" si="11"/>
        <v>3423974.11297847</v>
      </c>
      <c r="M79" s="29">
        <f t="shared" si="12"/>
        <v>8349101.2449231036</v>
      </c>
      <c r="N79" s="29">
        <f>VLOOKUP($A79,'CAF BLS Adjustment'!$B77:$I520,8,FALSE)</f>
        <v>174642</v>
      </c>
      <c r="O79" s="34">
        <f t="shared" si="13"/>
        <v>159655.15840167218</v>
      </c>
      <c r="P79" s="64">
        <f t="shared" si="14"/>
        <v>8508756.4033247754</v>
      </c>
      <c r="Q79" s="64">
        <f t="shared" si="15"/>
        <v>6336372.2641094439</v>
      </c>
      <c r="R79" s="64">
        <f t="shared" si="16"/>
        <v>2012728.98081366</v>
      </c>
      <c r="S79" s="64">
        <f t="shared" si="17"/>
        <v>0</v>
      </c>
    </row>
    <row r="80" spans="1:19" ht="14.45" customHeight="1">
      <c r="A80" s="51">
        <v>240538</v>
      </c>
      <c r="B80" s="50" t="s">
        <v>92</v>
      </c>
      <c r="C80" s="24" t="s">
        <v>80</v>
      </c>
      <c r="D80" s="92" t="s">
        <v>495</v>
      </c>
      <c r="E80" s="34">
        <f>VLOOKUP($A80,'CAF BLS Adjustment'!$B:$H,7,FALSE)</f>
        <v>2707524</v>
      </c>
      <c r="F80" s="5">
        <f>SUMIFS('HCLS Adjustment'!$F:$F,'HCLS Adjustment'!$B:$B,Main!$A80)</f>
        <v>1309260</v>
      </c>
      <c r="G80" s="29">
        <f>VLOOKUP(A80,'SVS Adjustment'!$B$3:$E$452,4,FALSE)</f>
        <v>0</v>
      </c>
      <c r="H80" s="29">
        <f t="shared" si="9"/>
        <v>4016784</v>
      </c>
      <c r="I80" s="94">
        <f>'Demand Calcs'!$B$11</f>
        <v>0.91418535290292247</v>
      </c>
      <c r="J80" s="29">
        <f t="shared" si="10"/>
        <v>3672085.0985748125</v>
      </c>
      <c r="K80" s="72">
        <f>IFERROR(VLOOKUP($A80,'NECA 5 year Projections'!$A:$C,3,FALSE),0)</f>
        <v>2014843.05294072</v>
      </c>
      <c r="L80" s="72">
        <f t="shared" si="11"/>
        <v>2014843.05294072</v>
      </c>
      <c r="M80" s="29">
        <f t="shared" si="12"/>
        <v>3672085.0985748125</v>
      </c>
      <c r="N80" s="29">
        <f>VLOOKUP($A80,'CAF BLS Adjustment'!$B78:$I521,8,FALSE)</f>
        <v>358464</v>
      </c>
      <c r="O80" s="34">
        <f t="shared" si="13"/>
        <v>327702.53834299318</v>
      </c>
      <c r="P80" s="64">
        <f t="shared" si="14"/>
        <v>3999787.6369178058</v>
      </c>
      <c r="Q80" s="64">
        <f t="shared" si="15"/>
        <v>2475178.7834331323</v>
      </c>
      <c r="R80" s="64">
        <f t="shared" si="16"/>
        <v>1196906.3151416804</v>
      </c>
      <c r="S80" s="64">
        <f t="shared" si="17"/>
        <v>0</v>
      </c>
    </row>
    <row r="81" spans="1:19" ht="14.45" customHeight="1">
      <c r="A81" s="51">
        <v>240539</v>
      </c>
      <c r="B81" s="50" t="s">
        <v>93</v>
      </c>
      <c r="C81" s="24" t="s">
        <v>80</v>
      </c>
      <c r="D81" s="92" t="s">
        <v>495</v>
      </c>
      <c r="E81" s="34">
        <f>VLOOKUP($A81,'CAF BLS Adjustment'!$B:$H,7,FALSE)</f>
        <v>3443666</v>
      </c>
      <c r="F81" s="5">
        <f>SUMIFS('HCLS Adjustment'!$F:$F,'HCLS Adjustment'!$B:$B,Main!$A81)</f>
        <v>637308</v>
      </c>
      <c r="G81" s="29">
        <f>VLOOKUP(A81,'SVS Adjustment'!$B$3:$E$452,4,FALSE)</f>
        <v>0</v>
      </c>
      <c r="H81" s="29">
        <f t="shared" si="9"/>
        <v>4080974</v>
      </c>
      <c r="I81" s="94">
        <f>'Demand Calcs'!$B$11</f>
        <v>0.91418535290292247</v>
      </c>
      <c r="J81" s="29">
        <f t="shared" si="10"/>
        <v>3730766.6563776513</v>
      </c>
      <c r="K81" s="72">
        <f>IFERROR(VLOOKUP($A81,'NECA 5 year Projections'!$A:$C,3,FALSE),0)</f>
        <v>1428446.30345337</v>
      </c>
      <c r="L81" s="72">
        <f t="shared" si="11"/>
        <v>1428446.30345337</v>
      </c>
      <c r="M81" s="29">
        <f t="shared" si="12"/>
        <v>3730766.6563776513</v>
      </c>
      <c r="N81" s="29">
        <f>VLOOKUP($A81,'CAF BLS Adjustment'!$B79:$I522,8,FALSE)</f>
        <v>314622</v>
      </c>
      <c r="O81" s="34">
        <f t="shared" si="13"/>
        <v>287622.82410102326</v>
      </c>
      <c r="P81" s="64">
        <f t="shared" si="14"/>
        <v>4018389.4804786746</v>
      </c>
      <c r="Q81" s="64">
        <f t="shared" si="15"/>
        <v>3148149.0174897956</v>
      </c>
      <c r="R81" s="64">
        <f t="shared" si="16"/>
        <v>582617.63888785581</v>
      </c>
      <c r="S81" s="64">
        <f t="shared" si="17"/>
        <v>0</v>
      </c>
    </row>
    <row r="82" spans="1:19" ht="14.45" customHeight="1">
      <c r="A82" s="51">
        <v>240541</v>
      </c>
      <c r="B82" s="50" t="s">
        <v>94</v>
      </c>
      <c r="C82" s="24" t="s">
        <v>80</v>
      </c>
      <c r="D82" s="92" t="s">
        <v>495</v>
      </c>
      <c r="E82" s="34">
        <f>VLOOKUP($A82,'CAF BLS Adjustment'!$B:$H,7,FALSE)</f>
        <v>1007381</v>
      </c>
      <c r="F82" s="5">
        <f>SUMIFS('HCLS Adjustment'!$F:$F,'HCLS Adjustment'!$B:$B,Main!$A82)</f>
        <v>0</v>
      </c>
      <c r="G82" s="29">
        <f>VLOOKUP(A82,'SVS Adjustment'!$B$3:$E$452,4,FALSE)</f>
        <v>0</v>
      </c>
      <c r="H82" s="29">
        <f t="shared" si="9"/>
        <v>1007381</v>
      </c>
      <c r="I82" s="94">
        <f>'Demand Calcs'!$B$11</f>
        <v>0.91418535290292247</v>
      </c>
      <c r="J82" s="29">
        <f t="shared" si="10"/>
        <v>920932.95499269897</v>
      </c>
      <c r="K82" s="72">
        <f>IFERROR(VLOOKUP($A82,'NECA 5 year Projections'!$A:$C,3,FALSE),0)</f>
        <v>426172.86444051203</v>
      </c>
      <c r="L82" s="72">
        <f t="shared" si="11"/>
        <v>426172.86444051203</v>
      </c>
      <c r="M82" s="29">
        <f t="shared" si="12"/>
        <v>920932.95499269897</v>
      </c>
      <c r="N82" s="29">
        <f>VLOOKUP($A82,'CAF BLS Adjustment'!$B80:$I523,8,FALSE)</f>
        <v>2940</v>
      </c>
      <c r="O82" s="34">
        <f t="shared" si="13"/>
        <v>2687.7049375345919</v>
      </c>
      <c r="P82" s="64">
        <f t="shared" si="14"/>
        <v>923620.65993023361</v>
      </c>
      <c r="Q82" s="64">
        <f t="shared" si="15"/>
        <v>920932.95499269897</v>
      </c>
      <c r="R82" s="64">
        <f t="shared" si="16"/>
        <v>0</v>
      </c>
      <c r="S82" s="64">
        <f t="shared" si="17"/>
        <v>0</v>
      </c>
    </row>
    <row r="83" spans="1:19" ht="14.45" customHeight="1">
      <c r="A83" s="51">
        <v>240542</v>
      </c>
      <c r="B83" s="50" t="s">
        <v>95</v>
      </c>
      <c r="C83" s="24" t="s">
        <v>80</v>
      </c>
      <c r="D83" s="92" t="s">
        <v>495</v>
      </c>
      <c r="E83" s="34">
        <f>VLOOKUP($A83,'CAF BLS Adjustment'!$B:$H,7,FALSE)</f>
        <v>4821215</v>
      </c>
      <c r="F83" s="5">
        <f>SUMIFS('HCLS Adjustment'!$F:$F,'HCLS Adjustment'!$B:$B,Main!$A83)</f>
        <v>0</v>
      </c>
      <c r="G83" s="29">
        <f>VLOOKUP(A83,'SVS Adjustment'!$B$3:$E$452,4,FALSE)</f>
        <v>0</v>
      </c>
      <c r="H83" s="29">
        <f t="shared" si="9"/>
        <v>4821215</v>
      </c>
      <c r="I83" s="94">
        <f>'Demand Calcs'!$B$11</f>
        <v>0.91418535290292247</v>
      </c>
      <c r="J83" s="29">
        <f t="shared" si="10"/>
        <v>4407484.1361958636</v>
      </c>
      <c r="K83" s="72">
        <f>IFERROR(VLOOKUP($A83,'NECA 5 year Projections'!$A:$C,3,FALSE),0)</f>
        <v>2684280</v>
      </c>
      <c r="L83" s="72">
        <f t="shared" si="11"/>
        <v>2684280</v>
      </c>
      <c r="M83" s="29">
        <f t="shared" si="12"/>
        <v>4407484.1361958636</v>
      </c>
      <c r="N83" s="29">
        <f>VLOOKUP($A83,'CAF BLS Adjustment'!$B81:$I524,8,FALSE)</f>
        <v>595452</v>
      </c>
      <c r="O83" s="34">
        <f t="shared" si="13"/>
        <v>544353.49675675097</v>
      </c>
      <c r="P83" s="64">
        <f t="shared" si="14"/>
        <v>4951837.6329526147</v>
      </c>
      <c r="Q83" s="64">
        <f t="shared" si="15"/>
        <v>4407484.1361958636</v>
      </c>
      <c r="R83" s="64">
        <f t="shared" si="16"/>
        <v>0</v>
      </c>
      <c r="S83" s="64">
        <f t="shared" si="17"/>
        <v>0</v>
      </c>
    </row>
    <row r="84" spans="1:19" ht="14.45" customHeight="1">
      <c r="A84" s="51">
        <v>240546</v>
      </c>
      <c r="B84" s="50" t="s">
        <v>96</v>
      </c>
      <c r="C84" s="24" t="s">
        <v>80</v>
      </c>
      <c r="D84" s="92" t="s">
        <v>495</v>
      </c>
      <c r="E84" s="34">
        <f>VLOOKUP($A84,'CAF BLS Adjustment'!$B:$H,7,FALSE)</f>
        <v>4207065</v>
      </c>
      <c r="F84" s="5">
        <f>SUMIFS('HCLS Adjustment'!$F:$F,'HCLS Adjustment'!$B:$B,Main!$A84)</f>
        <v>0</v>
      </c>
      <c r="G84" s="29">
        <f>VLOOKUP(A84,'SVS Adjustment'!$B$3:$E$452,4,FALSE)</f>
        <v>0</v>
      </c>
      <c r="H84" s="29">
        <f t="shared" si="9"/>
        <v>4207065</v>
      </c>
      <c r="I84" s="94">
        <f>'Demand Calcs'!$B$11</f>
        <v>0.91418535290292247</v>
      </c>
      <c r="J84" s="29">
        <f t="shared" si="10"/>
        <v>3846037.2017105334</v>
      </c>
      <c r="K84" s="72">
        <f>IFERROR(VLOOKUP($A84,'NECA 5 year Projections'!$A:$C,3,FALSE),0)</f>
        <v>2819408.8137526601</v>
      </c>
      <c r="L84" s="72">
        <f t="shared" si="11"/>
        <v>2819408.8137526601</v>
      </c>
      <c r="M84" s="29">
        <f t="shared" si="12"/>
        <v>3846037.2017105334</v>
      </c>
      <c r="N84" s="29">
        <f>VLOOKUP($A84,'CAF BLS Adjustment'!$B82:$I525,8,FALSE)</f>
        <v>24186</v>
      </c>
      <c r="O84" s="34">
        <f t="shared" si="13"/>
        <v>22110.486945310084</v>
      </c>
      <c r="P84" s="64">
        <f t="shared" si="14"/>
        <v>3868147.6886558435</v>
      </c>
      <c r="Q84" s="64">
        <f t="shared" si="15"/>
        <v>3846037.2017105334</v>
      </c>
      <c r="R84" s="64">
        <f t="shared" si="16"/>
        <v>0</v>
      </c>
      <c r="S84" s="64">
        <f t="shared" si="17"/>
        <v>0</v>
      </c>
    </row>
    <row r="85" spans="1:19" ht="14.45" customHeight="1">
      <c r="A85" s="51">
        <v>250285</v>
      </c>
      <c r="B85" s="50" t="s">
        <v>98</v>
      </c>
      <c r="C85" s="24" t="s">
        <v>97</v>
      </c>
      <c r="D85" s="92" t="s">
        <v>495</v>
      </c>
      <c r="E85" s="34">
        <f>VLOOKUP($A85,'CAF BLS Adjustment'!$B:$H,7,FALSE)</f>
        <v>223617</v>
      </c>
      <c r="F85" s="5">
        <f>SUMIFS('HCLS Adjustment'!$F:$F,'HCLS Adjustment'!$B:$B,Main!$A85)</f>
        <v>44892</v>
      </c>
      <c r="G85" s="29">
        <f>VLOOKUP(A85,'SVS Adjustment'!$B$3:$E$452,4,FALSE)</f>
        <v>0</v>
      </c>
      <c r="H85" s="29">
        <f t="shared" si="9"/>
        <v>268509</v>
      </c>
      <c r="I85" s="94">
        <f>'Demand Calcs'!$B$11</f>
        <v>0.91418535290292247</v>
      </c>
      <c r="J85" s="29">
        <f t="shared" si="10"/>
        <v>245466.99492261081</v>
      </c>
      <c r="K85" s="72">
        <f>IFERROR(VLOOKUP($A85,'NECA 5 year Projections'!$A:$C,3,FALSE),0)</f>
        <v>205606.58647737099</v>
      </c>
      <c r="L85" s="72">
        <f t="shared" si="11"/>
        <v>205606.58647737099</v>
      </c>
      <c r="M85" s="29">
        <f t="shared" si="12"/>
        <v>245466.99492261081</v>
      </c>
      <c r="N85" s="29">
        <f>VLOOKUP($A85,'CAF BLS Adjustment'!$B83:$I526,8,FALSE)</f>
        <v>786</v>
      </c>
      <c r="O85" s="34">
        <f t="shared" si="13"/>
        <v>718.54968738169703</v>
      </c>
      <c r="P85" s="64">
        <f t="shared" si="14"/>
        <v>246185.5446099925</v>
      </c>
      <c r="Q85" s="64">
        <f t="shared" si="15"/>
        <v>204427.38606009283</v>
      </c>
      <c r="R85" s="64">
        <f t="shared" si="16"/>
        <v>41039.608862517998</v>
      </c>
      <c r="S85" s="64">
        <f t="shared" si="17"/>
        <v>0</v>
      </c>
    </row>
    <row r="86" spans="1:19" ht="14.45" customHeight="1">
      <c r="A86" s="51">
        <v>250290</v>
      </c>
      <c r="B86" s="50" t="s">
        <v>99</v>
      </c>
      <c r="C86" s="24" t="s">
        <v>97</v>
      </c>
      <c r="D86" s="92" t="s">
        <v>495</v>
      </c>
      <c r="E86" s="34">
        <f>VLOOKUP($A86,'CAF BLS Adjustment'!$B:$H,7,FALSE)</f>
        <v>5327562</v>
      </c>
      <c r="F86" s="5">
        <f>SUMIFS('HCLS Adjustment'!$F:$F,'HCLS Adjustment'!$B:$B,Main!$A86)</f>
        <v>2419044</v>
      </c>
      <c r="G86" s="29">
        <f>VLOOKUP(A86,'SVS Adjustment'!$B$3:$E$452,4,FALSE)</f>
        <v>0</v>
      </c>
      <c r="H86" s="29">
        <f t="shared" si="9"/>
        <v>7746606</v>
      </c>
      <c r="I86" s="94">
        <f>'Demand Calcs'!$B$11</f>
        <v>0.91418535290292247</v>
      </c>
      <c r="J86" s="29">
        <f t="shared" si="10"/>
        <v>7081833.7399098966</v>
      </c>
      <c r="K86" s="72">
        <f>IFERROR(VLOOKUP($A86,'NECA 5 year Projections'!$A:$C,3,FALSE),0)</f>
        <v>3774273.0117278998</v>
      </c>
      <c r="L86" s="72">
        <f t="shared" si="11"/>
        <v>3774273.0117278998</v>
      </c>
      <c r="M86" s="29">
        <f t="shared" si="12"/>
        <v>7081833.7399098966</v>
      </c>
      <c r="N86" s="29">
        <f>VLOOKUP($A86,'CAF BLS Adjustment'!$B84:$I527,8,FALSE)</f>
        <v>81996</v>
      </c>
      <c r="O86" s="34">
        <f t="shared" si="13"/>
        <v>74959.542196628026</v>
      </c>
      <c r="P86" s="64">
        <f t="shared" si="14"/>
        <v>7156793.2821065243</v>
      </c>
      <c r="Q86" s="64">
        <f t="shared" si="15"/>
        <v>4870379.1470821993</v>
      </c>
      <c r="R86" s="64">
        <f t="shared" si="16"/>
        <v>2211454.5928276968</v>
      </c>
      <c r="S86" s="64">
        <f t="shared" si="17"/>
        <v>0</v>
      </c>
    </row>
    <row r="87" spans="1:19" ht="14.45" customHeight="1">
      <c r="A87" s="51">
        <v>250295</v>
      </c>
      <c r="B87" s="50" t="s">
        <v>100</v>
      </c>
      <c r="C87" s="24" t="s">
        <v>97</v>
      </c>
      <c r="D87" s="92" t="s">
        <v>495</v>
      </c>
      <c r="E87" s="34">
        <f>VLOOKUP($A87,'CAF BLS Adjustment'!$B:$H,7,FALSE)</f>
        <v>1040187</v>
      </c>
      <c r="F87" s="5">
        <f>SUMIFS('HCLS Adjustment'!$F:$F,'HCLS Adjustment'!$B:$B,Main!$A87)</f>
        <v>426372</v>
      </c>
      <c r="G87" s="29">
        <f>VLOOKUP(A87,'SVS Adjustment'!$B$3:$E$452,4,FALSE)</f>
        <v>0</v>
      </c>
      <c r="H87" s="29">
        <f t="shared" si="9"/>
        <v>1466559</v>
      </c>
      <c r="I87" s="94">
        <f>'Demand Calcs'!$B$11</f>
        <v>0.91418535290292247</v>
      </c>
      <c r="J87" s="29">
        <f t="shared" si="10"/>
        <v>1340706.7569679571</v>
      </c>
      <c r="K87" s="72">
        <f>IFERROR(VLOOKUP($A87,'NECA 5 year Projections'!$A:$C,3,FALSE),0)</f>
        <v>988057.41684055305</v>
      </c>
      <c r="L87" s="72">
        <f t="shared" si="11"/>
        <v>988057.41684055305</v>
      </c>
      <c r="M87" s="29">
        <f t="shared" si="12"/>
        <v>1340706.7569679571</v>
      </c>
      <c r="N87" s="29">
        <f>VLOOKUP($A87,'CAF BLS Adjustment'!$B85:$I528,8,FALSE)</f>
        <v>117462</v>
      </c>
      <c r="O87" s="34">
        <f t="shared" si="13"/>
        <v>107382.03992268308</v>
      </c>
      <c r="P87" s="64">
        <f t="shared" si="14"/>
        <v>1448088.7968906402</v>
      </c>
      <c r="Q87" s="64">
        <f t="shared" si="15"/>
        <v>950923.71968003223</v>
      </c>
      <c r="R87" s="64">
        <f t="shared" si="16"/>
        <v>389783.0372879249</v>
      </c>
      <c r="S87" s="64">
        <f t="shared" si="17"/>
        <v>0</v>
      </c>
    </row>
    <row r="88" spans="1:19" ht="14.45" customHeight="1">
      <c r="A88" s="51">
        <v>250299</v>
      </c>
      <c r="B88" s="50" t="s">
        <v>101</v>
      </c>
      <c r="C88" s="24" t="s">
        <v>97</v>
      </c>
      <c r="D88" s="92" t="s">
        <v>495</v>
      </c>
      <c r="E88" s="34">
        <f>VLOOKUP($A88,'CAF BLS Adjustment'!$B:$H,7,FALSE)</f>
        <v>464688</v>
      </c>
      <c r="F88" s="5">
        <f>SUMIFS('HCLS Adjustment'!$F:$F,'HCLS Adjustment'!$B:$B,Main!$A88)</f>
        <v>62232</v>
      </c>
      <c r="G88" s="29">
        <f>VLOOKUP(A88,'SVS Adjustment'!$B$3:$E$452,4,FALSE)</f>
        <v>0</v>
      </c>
      <c r="H88" s="29">
        <f t="shared" si="9"/>
        <v>526920</v>
      </c>
      <c r="I88" s="94">
        <f>'Demand Calcs'!$B$11</f>
        <v>0.91418535290292247</v>
      </c>
      <c r="J88" s="29">
        <f t="shared" si="10"/>
        <v>481702.54615160788</v>
      </c>
      <c r="K88" s="72">
        <f>IFERROR(VLOOKUP($A88,'NECA 5 year Projections'!$A:$C,3,FALSE),0)</f>
        <v>381276.64798239898</v>
      </c>
      <c r="L88" s="72">
        <f t="shared" si="11"/>
        <v>381276.64798239898</v>
      </c>
      <c r="M88" s="29">
        <f t="shared" si="12"/>
        <v>481702.54615160788</v>
      </c>
      <c r="N88" s="29">
        <f>VLOOKUP($A88,'CAF BLS Adjustment'!$B86:$I529,8,FALSE)</f>
        <v>83676</v>
      </c>
      <c r="O88" s="34">
        <f t="shared" si="13"/>
        <v>76495.373589504947</v>
      </c>
      <c r="P88" s="64">
        <f t="shared" si="14"/>
        <v>558197.91974111286</v>
      </c>
      <c r="Q88" s="64">
        <f t="shared" si="15"/>
        <v>424810.96326975321</v>
      </c>
      <c r="R88" s="64">
        <f t="shared" si="16"/>
        <v>56891.582881854665</v>
      </c>
      <c r="S88" s="64">
        <f t="shared" si="17"/>
        <v>0</v>
      </c>
    </row>
    <row r="89" spans="1:19" ht="14.45" customHeight="1">
      <c r="A89" s="51">
        <v>250305</v>
      </c>
      <c r="B89" s="50" t="s">
        <v>102</v>
      </c>
      <c r="C89" s="24" t="s">
        <v>97</v>
      </c>
      <c r="D89" s="92" t="s">
        <v>495</v>
      </c>
      <c r="E89" s="34">
        <f>VLOOKUP($A89,'CAF BLS Adjustment'!$B:$H,7,FALSE)</f>
        <v>2252097</v>
      </c>
      <c r="F89" s="5">
        <f>SUMIFS('HCLS Adjustment'!$F:$F,'HCLS Adjustment'!$B:$B,Main!$A89)</f>
        <v>1690296</v>
      </c>
      <c r="G89" s="29">
        <f>VLOOKUP(A89,'SVS Adjustment'!$B$3:$E$452,4,FALSE)</f>
        <v>0</v>
      </c>
      <c r="H89" s="29">
        <f t="shared" si="9"/>
        <v>3942393</v>
      </c>
      <c r="I89" s="94">
        <f>'Demand Calcs'!$B$11</f>
        <v>0.91418535290292247</v>
      </c>
      <c r="J89" s="29">
        <f t="shared" si="10"/>
        <v>3604077.9359870111</v>
      </c>
      <c r="K89" s="72">
        <f>IFERROR(VLOOKUP($A89,'NECA 5 year Projections'!$A:$C,3,FALSE),0)</f>
        <v>1367207.7938182</v>
      </c>
      <c r="L89" s="72">
        <f t="shared" si="11"/>
        <v>1367207.7938182</v>
      </c>
      <c r="M89" s="29">
        <f t="shared" si="12"/>
        <v>3604077.9359870111</v>
      </c>
      <c r="N89" s="29">
        <f>VLOOKUP($A89,'CAF BLS Adjustment'!$B87:$I530,8,FALSE)</f>
        <v>71094</v>
      </c>
      <c r="O89" s="34">
        <f t="shared" si="13"/>
        <v>64993.093479280367</v>
      </c>
      <c r="P89" s="64">
        <f t="shared" si="14"/>
        <v>3669071.0294662914</v>
      </c>
      <c r="Q89" s="64">
        <f t="shared" si="15"/>
        <v>2058834.090716613</v>
      </c>
      <c r="R89" s="64">
        <f t="shared" si="16"/>
        <v>1545243.8452703981</v>
      </c>
      <c r="S89" s="64">
        <f t="shared" si="17"/>
        <v>0</v>
      </c>
    </row>
    <row r="90" spans="1:19" ht="14.45" customHeight="1">
      <c r="A90" s="51">
        <v>250307</v>
      </c>
      <c r="B90" s="50" t="s">
        <v>103</v>
      </c>
      <c r="C90" s="24" t="s">
        <v>97</v>
      </c>
      <c r="D90" s="92" t="s">
        <v>495</v>
      </c>
      <c r="E90" s="34">
        <f>VLOOKUP($A90,'CAF BLS Adjustment'!$B:$H,7,FALSE)</f>
        <v>606433</v>
      </c>
      <c r="F90" s="5">
        <f>SUMIFS('HCLS Adjustment'!$F:$F,'HCLS Adjustment'!$B:$B,Main!$A90)</f>
        <v>205044</v>
      </c>
      <c r="G90" s="29">
        <f>VLOOKUP(A90,'SVS Adjustment'!$B$3:$E$452,4,FALSE)</f>
        <v>0</v>
      </c>
      <c r="H90" s="29">
        <f t="shared" si="9"/>
        <v>811477</v>
      </c>
      <c r="I90" s="94">
        <f>'Demand Calcs'!$B$11</f>
        <v>0.91418535290292247</v>
      </c>
      <c r="J90" s="29">
        <f t="shared" si="10"/>
        <v>741840.38761760481</v>
      </c>
      <c r="K90" s="72">
        <f>IFERROR(VLOOKUP($A90,'NECA 5 year Projections'!$A:$C,3,FALSE),0)</f>
        <v>486862.512383561</v>
      </c>
      <c r="L90" s="72">
        <f t="shared" si="11"/>
        <v>486862.512383561</v>
      </c>
      <c r="M90" s="29">
        <f t="shared" si="12"/>
        <v>741840.38761760481</v>
      </c>
      <c r="N90" s="29">
        <f>VLOOKUP($A90,'CAF BLS Adjustment'!$B88:$I531,8,FALSE)</f>
        <v>18102</v>
      </c>
      <c r="O90" s="34">
        <f t="shared" si="13"/>
        <v>16548.583258248702</v>
      </c>
      <c r="P90" s="64">
        <f t="shared" si="14"/>
        <v>758388.97087585356</v>
      </c>
      <c r="Q90" s="64">
        <f t="shared" si="15"/>
        <v>554392.16611697804</v>
      </c>
      <c r="R90" s="64">
        <f t="shared" si="16"/>
        <v>187448.22150062685</v>
      </c>
      <c r="S90" s="64">
        <f t="shared" si="17"/>
        <v>0</v>
      </c>
    </row>
    <row r="91" spans="1:19" ht="14.45" customHeight="1">
      <c r="A91" s="51">
        <v>250308</v>
      </c>
      <c r="B91" s="50" t="s">
        <v>45</v>
      </c>
      <c r="C91" s="24" t="s">
        <v>97</v>
      </c>
      <c r="D91" s="92" t="s">
        <v>495</v>
      </c>
      <c r="E91" s="34">
        <f>VLOOKUP($A91,'CAF BLS Adjustment'!$B:$H,7,FALSE)</f>
        <v>2777143</v>
      </c>
      <c r="F91" s="5">
        <f>SUMIFS('HCLS Adjustment'!$F:$F,'HCLS Adjustment'!$B:$B,Main!$A91)</f>
        <v>1794216</v>
      </c>
      <c r="G91" s="29">
        <f>VLOOKUP(A91,'SVS Adjustment'!$B$3:$E$452,4,FALSE)</f>
        <v>0</v>
      </c>
      <c r="H91" s="29">
        <f t="shared" si="9"/>
        <v>4571359</v>
      </c>
      <c r="I91" s="94">
        <f>'Demand Calcs'!$B$11</f>
        <v>0.91418535290292247</v>
      </c>
      <c r="J91" s="29">
        <f t="shared" si="10"/>
        <v>4179069.4406609507</v>
      </c>
      <c r="K91" s="72">
        <f>IFERROR(VLOOKUP($A91,'NECA 5 year Projections'!$A:$C,3,FALSE),0)</f>
        <v>2128194.0246553398</v>
      </c>
      <c r="L91" s="72">
        <f t="shared" si="11"/>
        <v>2128194.0246553398</v>
      </c>
      <c r="M91" s="29">
        <f t="shared" si="12"/>
        <v>4179069.4406609507</v>
      </c>
      <c r="N91" s="29">
        <f>VLOOKUP($A91,'CAF BLS Adjustment'!$B89:$I532,8,FALSE)</f>
        <v>21156</v>
      </c>
      <c r="O91" s="34">
        <f t="shared" si="13"/>
        <v>19340.505326014227</v>
      </c>
      <c r="P91" s="64">
        <f t="shared" si="14"/>
        <v>4198409.9459869647</v>
      </c>
      <c r="Q91" s="64">
        <f t="shared" si="15"/>
        <v>2538823.4535168805</v>
      </c>
      <c r="R91" s="64">
        <f t="shared" si="16"/>
        <v>1640245.98714407</v>
      </c>
      <c r="S91" s="64">
        <f t="shared" si="17"/>
        <v>0</v>
      </c>
    </row>
    <row r="92" spans="1:19" ht="14.45" customHeight="1">
      <c r="A92" s="51">
        <v>250315</v>
      </c>
      <c r="B92" s="50" t="s">
        <v>104</v>
      </c>
      <c r="C92" s="24" t="s">
        <v>97</v>
      </c>
      <c r="D92" s="92" t="s">
        <v>495</v>
      </c>
      <c r="E92" s="34">
        <f>VLOOKUP($A92,'CAF BLS Adjustment'!$B:$H,7,FALSE)</f>
        <v>1039774</v>
      </c>
      <c r="F92" s="5">
        <f>SUMIFS('HCLS Adjustment'!$F:$F,'HCLS Adjustment'!$B:$B,Main!$A92)</f>
        <v>658356</v>
      </c>
      <c r="G92" s="29">
        <f>VLOOKUP(A92,'SVS Adjustment'!$B$3:$E$452,4,FALSE)</f>
        <v>0</v>
      </c>
      <c r="H92" s="29">
        <f t="shared" si="9"/>
        <v>1698130</v>
      </c>
      <c r="I92" s="94">
        <f>'Demand Calcs'!$B$11</f>
        <v>0.91418535290292247</v>
      </c>
      <c r="J92" s="29">
        <f t="shared" si="10"/>
        <v>1552405.5733250398</v>
      </c>
      <c r="K92" s="72">
        <f>IFERROR(VLOOKUP($A92,'NECA 5 year Projections'!$A:$C,3,FALSE),0)</f>
        <v>723875.85280109197</v>
      </c>
      <c r="L92" s="72">
        <f t="shared" si="11"/>
        <v>723875.85280109197</v>
      </c>
      <c r="M92" s="29">
        <f t="shared" si="12"/>
        <v>1552405.5733250398</v>
      </c>
      <c r="N92" s="29">
        <f>VLOOKUP($A92,'CAF BLS Adjustment'!$B90:$I533,8,FALSE)</f>
        <v>-28608</v>
      </c>
      <c r="O92" s="34">
        <f t="shared" si="13"/>
        <v>-28608</v>
      </c>
      <c r="P92" s="64">
        <f t="shared" si="14"/>
        <v>1523797.5733250398</v>
      </c>
      <c r="Q92" s="64">
        <f t="shared" si="15"/>
        <v>950546.16112928337</v>
      </c>
      <c r="R92" s="64">
        <f t="shared" si="16"/>
        <v>601859.41219575645</v>
      </c>
      <c r="S92" s="64">
        <f t="shared" si="17"/>
        <v>0</v>
      </c>
    </row>
    <row r="93" spans="1:19" ht="14.45" customHeight="1">
      <c r="A93" s="51">
        <v>250316</v>
      </c>
      <c r="B93" s="50" t="s">
        <v>105</v>
      </c>
      <c r="C93" s="24" t="s">
        <v>97</v>
      </c>
      <c r="D93" s="92" t="s">
        <v>495</v>
      </c>
      <c r="E93" s="34">
        <f>VLOOKUP($A93,'CAF BLS Adjustment'!$B:$H,7,FALSE)</f>
        <v>366083</v>
      </c>
      <c r="F93" s="5">
        <f>SUMIFS('HCLS Adjustment'!$F:$F,'HCLS Adjustment'!$B:$B,Main!$A93)</f>
        <v>364644</v>
      </c>
      <c r="G93" s="29">
        <f>VLOOKUP(A93,'SVS Adjustment'!$B$3:$E$452,4,FALSE)</f>
        <v>0</v>
      </c>
      <c r="H93" s="29">
        <f t="shared" si="9"/>
        <v>730727</v>
      </c>
      <c r="I93" s="94">
        <f>'Demand Calcs'!$B$11</f>
        <v>0.91418535290292247</v>
      </c>
      <c r="J93" s="29">
        <f t="shared" si="10"/>
        <v>668019.92037069378</v>
      </c>
      <c r="K93" s="72">
        <f>IFERROR(VLOOKUP($A93,'NECA 5 year Projections'!$A:$C,3,FALSE),0)</f>
        <v>553996.46474963799</v>
      </c>
      <c r="L93" s="72">
        <f t="shared" si="11"/>
        <v>553996.46474963799</v>
      </c>
      <c r="M93" s="29">
        <f t="shared" si="12"/>
        <v>668019.92037069378</v>
      </c>
      <c r="N93" s="29">
        <f>VLOOKUP($A93,'CAF BLS Adjustment'!$B91:$I534,8,FALSE)</f>
        <v>-36468</v>
      </c>
      <c r="O93" s="34">
        <f t="shared" si="13"/>
        <v>-36468</v>
      </c>
      <c r="P93" s="64">
        <f t="shared" si="14"/>
        <v>631551.92037069378</v>
      </c>
      <c r="Q93" s="64">
        <f t="shared" si="15"/>
        <v>334667.71654676058</v>
      </c>
      <c r="R93" s="64">
        <f t="shared" si="16"/>
        <v>333352.2038239332</v>
      </c>
      <c r="S93" s="64">
        <f t="shared" si="17"/>
        <v>0</v>
      </c>
    </row>
    <row r="94" spans="1:19" ht="14.45" customHeight="1">
      <c r="A94" s="51">
        <v>260396</v>
      </c>
      <c r="B94" s="50" t="s">
        <v>107</v>
      </c>
      <c r="C94" s="24" t="s">
        <v>106</v>
      </c>
      <c r="D94" s="92" t="s">
        <v>495</v>
      </c>
      <c r="E94" s="34">
        <f>VLOOKUP($A94,'CAF BLS Adjustment'!$B:$H,7,FALSE)</f>
        <v>2979481</v>
      </c>
      <c r="F94" s="5">
        <f>SUMIFS('HCLS Adjustment'!$F:$F,'HCLS Adjustment'!$B:$B,Main!$A94)</f>
        <v>1678704</v>
      </c>
      <c r="G94" s="29">
        <f>VLOOKUP(A94,'SVS Adjustment'!$B$3:$E$452,4,FALSE)</f>
        <v>0</v>
      </c>
      <c r="H94" s="29">
        <f t="shared" si="9"/>
        <v>4658185</v>
      </c>
      <c r="I94" s="94">
        <f>'Demand Calcs'!$B$11</f>
        <v>0.91418535290292247</v>
      </c>
      <c r="J94" s="29">
        <f t="shared" si="10"/>
        <v>4258444.4981121002</v>
      </c>
      <c r="K94" s="72">
        <f>IFERROR(VLOOKUP($A94,'NECA 5 year Projections'!$A:$C,3,FALSE),0)</f>
        <v>2060587.44713772</v>
      </c>
      <c r="L94" s="72">
        <f t="shared" si="11"/>
        <v>2060587.44713772</v>
      </c>
      <c r="M94" s="29">
        <f t="shared" si="12"/>
        <v>4258444.4981121002</v>
      </c>
      <c r="N94" s="29">
        <f>VLOOKUP($A94,'CAF BLS Adjustment'!$B93:$I536,8,FALSE)</f>
        <v>160668</v>
      </c>
      <c r="O94" s="34">
        <f t="shared" si="13"/>
        <v>146880.33228020676</v>
      </c>
      <c r="P94" s="64">
        <f t="shared" si="14"/>
        <v>4405324.8303923067</v>
      </c>
      <c r="Q94" s="64">
        <f t="shared" si="15"/>
        <v>2723797.8894525529</v>
      </c>
      <c r="R94" s="64">
        <f t="shared" si="16"/>
        <v>1534646.6086595478</v>
      </c>
      <c r="S94" s="64">
        <f t="shared" si="17"/>
        <v>0</v>
      </c>
    </row>
    <row r="95" spans="1:19" ht="14.45" customHeight="1">
      <c r="A95" s="51">
        <v>260398</v>
      </c>
      <c r="B95" s="50" t="s">
        <v>108</v>
      </c>
      <c r="C95" s="24" t="s">
        <v>106</v>
      </c>
      <c r="D95" s="92" t="s">
        <v>495</v>
      </c>
      <c r="E95" s="34">
        <f>VLOOKUP($A95,'CAF BLS Adjustment'!$B:$H,7,FALSE)</f>
        <v>3069535</v>
      </c>
      <c r="F95" s="5">
        <f>SUMIFS('HCLS Adjustment'!$F:$F,'HCLS Adjustment'!$B:$B,Main!$A95)</f>
        <v>27264</v>
      </c>
      <c r="G95" s="29">
        <f>VLOOKUP(A95,'SVS Adjustment'!$B$3:$E$452,4,FALSE)</f>
        <v>0</v>
      </c>
      <c r="H95" s="29">
        <f t="shared" si="9"/>
        <v>3096799</v>
      </c>
      <c r="I95" s="94">
        <f>'Demand Calcs'!$B$11</f>
        <v>0.91418535290292247</v>
      </c>
      <c r="J95" s="29">
        <f t="shared" si="10"/>
        <v>2831048.2866844172</v>
      </c>
      <c r="K95" s="72">
        <f>IFERROR(VLOOKUP($A95,'NECA 5 year Projections'!$A:$C,3,FALSE),0)</f>
        <v>3765159.1646738201</v>
      </c>
      <c r="L95" s="72">
        <f t="shared" si="11"/>
        <v>3096799</v>
      </c>
      <c r="M95" s="29">
        <f t="shared" si="12"/>
        <v>3096799</v>
      </c>
      <c r="N95" s="29">
        <f>VLOOKUP($A95,'CAF BLS Adjustment'!$B93:$I537,8,FALSE)</f>
        <v>395046</v>
      </c>
      <c r="O95" s="34">
        <f t="shared" si="13"/>
        <v>361145.26692288788</v>
      </c>
      <c r="P95" s="64">
        <f t="shared" si="14"/>
        <v>3457944.2669228879</v>
      </c>
      <c r="Q95" s="64">
        <f t="shared" si="15"/>
        <v>3069535</v>
      </c>
      <c r="R95" s="64">
        <f t="shared" si="16"/>
        <v>27263.999999999996</v>
      </c>
      <c r="S95" s="64">
        <f t="shared" si="17"/>
        <v>0</v>
      </c>
    </row>
    <row r="96" spans="1:19" ht="14.45" customHeight="1">
      <c r="A96" s="51">
        <v>260401</v>
      </c>
      <c r="B96" s="50" t="s">
        <v>109</v>
      </c>
      <c r="C96" s="24" t="s">
        <v>106</v>
      </c>
      <c r="D96" s="92" t="s">
        <v>495</v>
      </c>
      <c r="E96" s="34">
        <f>VLOOKUP($A96,'CAF BLS Adjustment'!$B:$H,7,FALSE)</f>
        <v>7055943</v>
      </c>
      <c r="F96" s="5">
        <f>SUMIFS('HCLS Adjustment'!$F:$F,'HCLS Adjustment'!$B:$B,Main!$A96)</f>
        <v>1997052</v>
      </c>
      <c r="G96" s="29">
        <f>VLOOKUP(A96,'SVS Adjustment'!$B$3:$E$452,4,FALSE)</f>
        <v>0</v>
      </c>
      <c r="H96" s="29">
        <f t="shared" si="9"/>
        <v>9052995</v>
      </c>
      <c r="I96" s="94">
        <f>'Demand Calcs'!$B$11</f>
        <v>0.91418535290292247</v>
      </c>
      <c r="J96" s="29">
        <f t="shared" si="10"/>
        <v>8276115.4289033925</v>
      </c>
      <c r="K96" s="72">
        <f>IFERROR(VLOOKUP($A96,'NECA 5 year Projections'!$A:$C,3,FALSE),0)</f>
        <v>4375589.6393389404</v>
      </c>
      <c r="L96" s="72">
        <f t="shared" si="11"/>
        <v>4375589.6393389404</v>
      </c>
      <c r="M96" s="29">
        <f t="shared" si="12"/>
        <v>8276115.4289033925</v>
      </c>
      <c r="N96" s="29">
        <f>VLOOKUP($A96,'CAF BLS Adjustment'!$B94:$I538,8,FALSE)</f>
        <v>550428</v>
      </c>
      <c r="O96" s="34">
        <f t="shared" si="13"/>
        <v>503193.21542764979</v>
      </c>
      <c r="P96" s="64">
        <f t="shared" si="14"/>
        <v>8779308.6443310417</v>
      </c>
      <c r="Q96" s="64">
        <f t="shared" si="15"/>
        <v>6450439.7415179051</v>
      </c>
      <c r="R96" s="64">
        <f t="shared" si="16"/>
        <v>1825675.6873854871</v>
      </c>
      <c r="S96" s="64">
        <f t="shared" si="17"/>
        <v>0</v>
      </c>
    </row>
    <row r="97" spans="1:19" ht="14.45" customHeight="1">
      <c r="A97" s="51">
        <v>260406</v>
      </c>
      <c r="B97" s="50" t="s">
        <v>110</v>
      </c>
      <c r="C97" s="24" t="s">
        <v>106</v>
      </c>
      <c r="D97" s="92" t="s">
        <v>495</v>
      </c>
      <c r="E97" s="34">
        <f>VLOOKUP($A97,'CAF BLS Adjustment'!$B:$H,7,FALSE)</f>
        <v>4299616</v>
      </c>
      <c r="F97" s="5">
        <f>SUMIFS('HCLS Adjustment'!$F:$F,'HCLS Adjustment'!$B:$B,Main!$A97)</f>
        <v>2425824</v>
      </c>
      <c r="G97" s="29">
        <f>VLOOKUP(A97,'SVS Adjustment'!$B$3:$E$452,4,FALSE)</f>
        <v>0</v>
      </c>
      <c r="H97" s="29">
        <f t="shared" si="9"/>
        <v>6725440</v>
      </c>
      <c r="I97" s="94">
        <f>'Demand Calcs'!$B$11</f>
        <v>0.91418535290292247</v>
      </c>
      <c r="J97" s="29">
        <f t="shared" si="10"/>
        <v>6148298.7398274308</v>
      </c>
      <c r="K97" s="72">
        <f>IFERROR(VLOOKUP($A97,'NECA 5 year Projections'!$A:$C,3,FALSE),0)</f>
        <v>5144793.01329407</v>
      </c>
      <c r="L97" s="72">
        <f t="shared" si="11"/>
        <v>5144793.01329407</v>
      </c>
      <c r="M97" s="29">
        <f t="shared" si="12"/>
        <v>6148298.7398274308</v>
      </c>
      <c r="N97" s="29">
        <f>VLOOKUP($A97,'CAF BLS Adjustment'!$B95:$I539,8,FALSE)</f>
        <v>-94908</v>
      </c>
      <c r="O97" s="34">
        <f t="shared" si="13"/>
        <v>-94908</v>
      </c>
      <c r="P97" s="64">
        <f t="shared" si="14"/>
        <v>6053390.7398274308</v>
      </c>
      <c r="Q97" s="64">
        <f t="shared" si="15"/>
        <v>3930645.9703070521</v>
      </c>
      <c r="R97" s="64">
        <f t="shared" si="16"/>
        <v>2217652.7695203791</v>
      </c>
      <c r="S97" s="64">
        <f t="shared" si="17"/>
        <v>0</v>
      </c>
    </row>
    <row r="98" spans="1:19" ht="14.45" customHeight="1">
      <c r="A98" s="51">
        <v>260408</v>
      </c>
      <c r="B98" s="50" t="s">
        <v>111</v>
      </c>
      <c r="C98" s="24" t="s">
        <v>106</v>
      </c>
      <c r="D98" s="92" t="s">
        <v>495</v>
      </c>
      <c r="E98" s="34">
        <f>VLOOKUP($A98,'CAF BLS Adjustment'!$B:$H,7,FALSE)</f>
        <v>1134839</v>
      </c>
      <c r="F98" s="5">
        <f>SUMIFS('HCLS Adjustment'!$F:$F,'HCLS Adjustment'!$B:$B,Main!$A98)</f>
        <v>18804</v>
      </c>
      <c r="G98" s="29">
        <f>VLOOKUP(A98,'SVS Adjustment'!$B$3:$E$452,4,FALSE)</f>
        <v>0</v>
      </c>
      <c r="H98" s="29">
        <f t="shared" si="9"/>
        <v>1153643</v>
      </c>
      <c r="I98" s="94">
        <f>'Demand Calcs'!$B$11</f>
        <v>0.91418535290292247</v>
      </c>
      <c r="J98" s="29">
        <f t="shared" si="10"/>
        <v>1054643.5330789862</v>
      </c>
      <c r="K98" s="72">
        <f>IFERROR(VLOOKUP($A98,'NECA 5 year Projections'!$A:$C,3,FALSE),0)</f>
        <v>1178588.2102045801</v>
      </c>
      <c r="L98" s="72">
        <f t="shared" si="11"/>
        <v>1153643</v>
      </c>
      <c r="M98" s="29">
        <f t="shared" si="12"/>
        <v>1153643</v>
      </c>
      <c r="N98" s="29">
        <f>VLOOKUP($A98,'CAF BLS Adjustment'!$B96:$I540,8,FALSE)</f>
        <v>46212</v>
      </c>
      <c r="O98" s="34">
        <f t="shared" si="13"/>
        <v>42246.333528349853</v>
      </c>
      <c r="P98" s="64">
        <f t="shared" si="14"/>
        <v>1195889.3335283499</v>
      </c>
      <c r="Q98" s="64">
        <f t="shared" si="15"/>
        <v>1134839</v>
      </c>
      <c r="R98" s="64">
        <f t="shared" si="16"/>
        <v>18804</v>
      </c>
      <c r="S98" s="64">
        <f t="shared" si="17"/>
        <v>0</v>
      </c>
    </row>
    <row r="99" spans="1:19" ht="14.45" customHeight="1">
      <c r="A99" s="51">
        <v>260413</v>
      </c>
      <c r="B99" s="50" t="s">
        <v>112</v>
      </c>
      <c r="C99" s="24" t="s">
        <v>106</v>
      </c>
      <c r="D99" s="92" t="s">
        <v>495</v>
      </c>
      <c r="E99" s="34">
        <f>VLOOKUP($A99,'CAF BLS Adjustment'!$B:$H,7,FALSE)</f>
        <v>6300165</v>
      </c>
      <c r="F99" s="5">
        <f>SUMIFS('HCLS Adjustment'!$F:$F,'HCLS Adjustment'!$B:$B,Main!$A99)</f>
        <v>2001900</v>
      </c>
      <c r="G99" s="29">
        <f>VLOOKUP(A99,'SVS Adjustment'!$B$3:$E$452,4,FALSE)</f>
        <v>0</v>
      </c>
      <c r="H99" s="29">
        <f t="shared" si="9"/>
        <v>8302065</v>
      </c>
      <c r="I99" s="94">
        <f>'Demand Calcs'!$B$11</f>
        <v>0.91418535290292247</v>
      </c>
      <c r="J99" s="29">
        <f t="shared" si="10"/>
        <v>7589626.2218480008</v>
      </c>
      <c r="K99" s="72">
        <f>IFERROR(VLOOKUP($A99,'NECA 5 year Projections'!$A:$C,3,FALSE),0)</f>
        <v>2278971.00417704</v>
      </c>
      <c r="L99" s="72">
        <f t="shared" si="11"/>
        <v>2278971.00417704</v>
      </c>
      <c r="M99" s="29">
        <f t="shared" si="12"/>
        <v>7589626.2218480008</v>
      </c>
      <c r="N99" s="29">
        <f>VLOOKUP($A99,'CAF BLS Adjustment'!$B97:$I541,8,FALSE)</f>
        <v>-36222</v>
      </c>
      <c r="O99" s="34">
        <f t="shared" si="13"/>
        <v>-36222</v>
      </c>
      <c r="P99" s="64">
        <f t="shared" si="14"/>
        <v>7553404.2218480008</v>
      </c>
      <c r="Q99" s="64">
        <f t="shared" si="15"/>
        <v>5759518.5638716407</v>
      </c>
      <c r="R99" s="64">
        <f t="shared" si="16"/>
        <v>1830107.6579763603</v>
      </c>
      <c r="S99" s="64">
        <f t="shared" si="17"/>
        <v>0</v>
      </c>
    </row>
    <row r="100" spans="1:19" ht="14.45" customHeight="1">
      <c r="A100" s="51">
        <v>260414</v>
      </c>
      <c r="B100" s="50" t="s">
        <v>113</v>
      </c>
      <c r="C100" s="24" t="s">
        <v>106</v>
      </c>
      <c r="D100" s="92" t="s">
        <v>495</v>
      </c>
      <c r="E100" s="34">
        <f>VLOOKUP($A100,'CAF BLS Adjustment'!$B:$H,7,FALSE)</f>
        <v>4458639</v>
      </c>
      <c r="F100" s="5">
        <f>SUMIFS('HCLS Adjustment'!$F:$F,'HCLS Adjustment'!$B:$B,Main!$A100)</f>
        <v>2006184</v>
      </c>
      <c r="G100" s="29">
        <f>VLOOKUP(A100,'SVS Adjustment'!$B$3:$E$452,4,FALSE)</f>
        <v>0</v>
      </c>
      <c r="H100" s="29">
        <f t="shared" si="9"/>
        <v>6464823</v>
      </c>
      <c r="I100" s="94">
        <f>'Demand Calcs'!$B$11</f>
        <v>0.91418535290292247</v>
      </c>
      <c r="J100" s="29">
        <f t="shared" si="10"/>
        <v>5910046.4957099296</v>
      </c>
      <c r="K100" s="72">
        <f>IFERROR(VLOOKUP($A100,'NECA 5 year Projections'!$A:$C,3,FALSE),0)</f>
        <v>4191422.33314576</v>
      </c>
      <c r="L100" s="72">
        <f t="shared" si="11"/>
        <v>4191422.33314576</v>
      </c>
      <c r="M100" s="29">
        <f t="shared" si="12"/>
        <v>5910046.4957099296</v>
      </c>
      <c r="N100" s="29">
        <f>VLOOKUP($A100,'CAF BLS Adjustment'!$B98:$I542,8,FALSE)</f>
        <v>-374646</v>
      </c>
      <c r="O100" s="34">
        <f t="shared" si="13"/>
        <v>-374646</v>
      </c>
      <c r="P100" s="64">
        <f t="shared" si="14"/>
        <v>5535400.4957099296</v>
      </c>
      <c r="Q100" s="64">
        <f t="shared" si="15"/>
        <v>4076022.467681733</v>
      </c>
      <c r="R100" s="64">
        <f t="shared" si="16"/>
        <v>1834024.0280281964</v>
      </c>
      <c r="S100" s="64">
        <f t="shared" si="17"/>
        <v>0</v>
      </c>
    </row>
    <row r="101" spans="1:19" ht="14.45" customHeight="1">
      <c r="A101" s="51">
        <v>260415</v>
      </c>
      <c r="B101" s="50" t="s">
        <v>114</v>
      </c>
      <c r="C101" s="24" t="s">
        <v>106</v>
      </c>
      <c r="D101" s="92" t="s">
        <v>495</v>
      </c>
      <c r="E101" s="34">
        <f>VLOOKUP($A101,'CAF BLS Adjustment'!$B:$H,7,FALSE)</f>
        <v>3985598</v>
      </c>
      <c r="F101" s="5">
        <f>SUMIFS('HCLS Adjustment'!$F:$F,'HCLS Adjustment'!$B:$B,Main!$A101)</f>
        <v>2147448</v>
      </c>
      <c r="G101" s="29">
        <f>VLOOKUP(A101,'SVS Adjustment'!$B$3:$E$452,4,FALSE)</f>
        <v>0</v>
      </c>
      <c r="H101" s="29">
        <f t="shared" si="9"/>
        <v>6133046</v>
      </c>
      <c r="I101" s="94">
        <f>'Demand Calcs'!$B$11</f>
        <v>0.91418535290292247</v>
      </c>
      <c r="J101" s="29">
        <f t="shared" si="10"/>
        <v>5606740.8218798572</v>
      </c>
      <c r="K101" s="72">
        <f>IFERROR(VLOOKUP($A101,'NECA 5 year Projections'!$A:$C,3,FALSE),0)</f>
        <v>2976824.7667529299</v>
      </c>
      <c r="L101" s="72">
        <f t="shared" si="11"/>
        <v>2976824.7667529299</v>
      </c>
      <c r="M101" s="29">
        <f t="shared" si="12"/>
        <v>5606740.8218798572</v>
      </c>
      <c r="N101" s="29">
        <f>VLOOKUP($A101,'CAF BLS Adjustment'!$B99:$I543,8,FALSE)</f>
        <v>-123636</v>
      </c>
      <c r="O101" s="34">
        <f t="shared" si="13"/>
        <v>-123636</v>
      </c>
      <c r="P101" s="64">
        <f t="shared" si="14"/>
        <v>5483104.8218798572</v>
      </c>
      <c r="Q101" s="64">
        <f t="shared" si="15"/>
        <v>3643575.3141591824</v>
      </c>
      <c r="R101" s="64">
        <f t="shared" si="16"/>
        <v>1963165.5077206751</v>
      </c>
      <c r="S101" s="64">
        <f t="shared" si="17"/>
        <v>0</v>
      </c>
    </row>
    <row r="102" spans="1:19" ht="14.45" customHeight="1">
      <c r="A102" s="51">
        <v>260418</v>
      </c>
      <c r="B102" s="50" t="s">
        <v>115</v>
      </c>
      <c r="C102" s="24" t="s">
        <v>106</v>
      </c>
      <c r="D102" s="92" t="s">
        <v>495</v>
      </c>
      <c r="E102" s="34">
        <f>VLOOKUP($A102,'CAF BLS Adjustment'!$B:$H,7,FALSE)</f>
        <v>5461943</v>
      </c>
      <c r="F102" s="5">
        <f>SUMIFS('HCLS Adjustment'!$F:$F,'HCLS Adjustment'!$B:$B,Main!$A102)</f>
        <v>7018764</v>
      </c>
      <c r="G102" s="29">
        <f>VLOOKUP(A102,'SVS Adjustment'!$B$3:$E$452,4,FALSE)</f>
        <v>0</v>
      </c>
      <c r="H102" s="29">
        <f t="shared" si="9"/>
        <v>12480707</v>
      </c>
      <c r="I102" s="94">
        <f>'Demand Calcs'!$B$11</f>
        <v>0.91418535290292247</v>
      </c>
      <c r="J102" s="29">
        <f t="shared" si="10"/>
        <v>11409679.533272974</v>
      </c>
      <c r="K102" s="72">
        <f>IFERROR(VLOOKUP($A102,'NECA 5 year Projections'!$A:$C,3,FALSE),0)</f>
        <v>4931272.7036249498</v>
      </c>
      <c r="L102" s="72">
        <f t="shared" si="11"/>
        <v>4931272.7036249498</v>
      </c>
      <c r="M102" s="29">
        <f t="shared" si="12"/>
        <v>11409679.533272974</v>
      </c>
      <c r="N102" s="29">
        <f>VLOOKUP($A102,'CAF BLS Adjustment'!$B100:$I544,8,FALSE)</f>
        <v>1032804</v>
      </c>
      <c r="O102" s="34">
        <f t="shared" si="13"/>
        <v>944174.28921954997</v>
      </c>
      <c r="P102" s="64">
        <f t="shared" si="14"/>
        <v>12353853.822492525</v>
      </c>
      <c r="Q102" s="64">
        <f t="shared" si="15"/>
        <v>4993228.2889906466</v>
      </c>
      <c r="R102" s="64">
        <f t="shared" si="16"/>
        <v>6416451.2442823276</v>
      </c>
      <c r="S102" s="64">
        <f t="shared" si="17"/>
        <v>0</v>
      </c>
    </row>
    <row r="103" spans="1:19" ht="14.45" customHeight="1">
      <c r="A103" s="51">
        <v>260419</v>
      </c>
      <c r="B103" s="50" t="s">
        <v>116</v>
      </c>
      <c r="C103" s="24" t="s">
        <v>106</v>
      </c>
      <c r="D103" s="92" t="s">
        <v>495</v>
      </c>
      <c r="E103" s="34">
        <f>VLOOKUP($A103,'CAF BLS Adjustment'!$B:$H,7,FALSE)</f>
        <v>2726097</v>
      </c>
      <c r="F103" s="5">
        <f>SUMIFS('HCLS Adjustment'!$F:$F,'HCLS Adjustment'!$B:$B,Main!$A103)</f>
        <v>1513092</v>
      </c>
      <c r="G103" s="29">
        <f>VLOOKUP(A103,'SVS Adjustment'!$B$3:$E$452,4,FALSE)</f>
        <v>0</v>
      </c>
      <c r="H103" s="29">
        <f t="shared" si="9"/>
        <v>4239189</v>
      </c>
      <c r="I103" s="94">
        <f>'Demand Calcs'!$B$11</f>
        <v>0.91418535290292247</v>
      </c>
      <c r="J103" s="29">
        <f t="shared" si="10"/>
        <v>3875404.4919871869</v>
      </c>
      <c r="K103" s="72">
        <f>IFERROR(VLOOKUP($A103,'NECA 5 year Projections'!$A:$C,3,FALSE),0)</f>
        <v>1365838.73575402</v>
      </c>
      <c r="L103" s="72">
        <f t="shared" si="11"/>
        <v>1365838.73575402</v>
      </c>
      <c r="M103" s="29">
        <f t="shared" si="12"/>
        <v>3875404.4919871869</v>
      </c>
      <c r="N103" s="29">
        <f>VLOOKUP($A103,'CAF BLS Adjustment'!$B101:$I545,8,FALSE)</f>
        <v>410190</v>
      </c>
      <c r="O103" s="34">
        <f t="shared" si="13"/>
        <v>374989.68990724976</v>
      </c>
      <c r="P103" s="64">
        <f t="shared" si="14"/>
        <v>4250394.1818944365</v>
      </c>
      <c r="Q103" s="64">
        <f t="shared" si="15"/>
        <v>2492157.9479925982</v>
      </c>
      <c r="R103" s="64">
        <f t="shared" si="16"/>
        <v>1383246.5439945888</v>
      </c>
      <c r="S103" s="64">
        <f t="shared" si="17"/>
        <v>0</v>
      </c>
    </row>
    <row r="104" spans="1:19" ht="14.45" customHeight="1">
      <c r="A104" s="51">
        <v>260421</v>
      </c>
      <c r="B104" s="50" t="s">
        <v>117</v>
      </c>
      <c r="C104" s="24" t="s">
        <v>106</v>
      </c>
      <c r="D104" s="92" t="s">
        <v>495</v>
      </c>
      <c r="E104" s="34">
        <f>VLOOKUP($A104,'CAF BLS Adjustment'!$B:$H,7,FALSE)</f>
        <v>6154515</v>
      </c>
      <c r="F104" s="5">
        <f>SUMIFS('HCLS Adjustment'!$F:$F,'HCLS Adjustment'!$B:$B,Main!$A104)</f>
        <v>2655012</v>
      </c>
      <c r="G104" s="29">
        <f>VLOOKUP(A104,'SVS Adjustment'!$B$3:$E$452,4,FALSE)</f>
        <v>0</v>
      </c>
      <c r="H104" s="29">
        <f t="shared" si="9"/>
        <v>8809527</v>
      </c>
      <c r="I104" s="94">
        <f>'Demand Calcs'!$B$11</f>
        <v>0.91418535290292247</v>
      </c>
      <c r="J104" s="29">
        <f t="shared" si="10"/>
        <v>8053540.5494028237</v>
      </c>
      <c r="K104" s="72">
        <f>IFERROR(VLOOKUP($A104,'NECA 5 year Projections'!$A:$C,3,FALSE),0)</f>
        <v>4198259.7230358701</v>
      </c>
      <c r="L104" s="72">
        <f t="shared" si="11"/>
        <v>4198259.7230358701</v>
      </c>
      <c r="M104" s="29">
        <f t="shared" si="12"/>
        <v>8053540.5494028237</v>
      </c>
      <c r="N104" s="29">
        <f>VLOOKUP($A104,'CAF BLS Adjustment'!$B102:$I546,8,FALSE)</f>
        <v>557892</v>
      </c>
      <c r="O104" s="34">
        <f t="shared" si="13"/>
        <v>510016.69490171724</v>
      </c>
      <c r="P104" s="64">
        <f t="shared" si="14"/>
        <v>8563557.2443045415</v>
      </c>
      <c r="Q104" s="64">
        <f t="shared" si="15"/>
        <v>5626367.4672213299</v>
      </c>
      <c r="R104" s="64">
        <f t="shared" si="16"/>
        <v>2427173.0821814938</v>
      </c>
      <c r="S104" s="64">
        <f t="shared" si="17"/>
        <v>0</v>
      </c>
    </row>
    <row r="105" spans="1:19" ht="14.45" customHeight="1">
      <c r="A105" s="51">
        <v>270428</v>
      </c>
      <c r="B105" s="50" t="s">
        <v>119</v>
      </c>
      <c r="C105" s="24" t="s">
        <v>118</v>
      </c>
      <c r="D105" s="92" t="s">
        <v>495</v>
      </c>
      <c r="E105" s="34">
        <f>VLOOKUP($A105,'CAF BLS Adjustment'!$B:$H,7,FALSE)</f>
        <v>445345</v>
      </c>
      <c r="F105" s="5">
        <f>SUMIFS('HCLS Adjustment'!$F:$F,'HCLS Adjustment'!$B:$B,Main!$A105)</f>
        <v>31740</v>
      </c>
      <c r="G105" s="29">
        <f>VLOOKUP(A105,'SVS Adjustment'!$B$3:$E$452,4,FALSE)</f>
        <v>0</v>
      </c>
      <c r="H105" s="29">
        <f t="shared" si="9"/>
        <v>477085</v>
      </c>
      <c r="I105" s="94">
        <f>'Demand Calcs'!$B$11</f>
        <v>0.91418535290292247</v>
      </c>
      <c r="J105" s="29">
        <f t="shared" si="10"/>
        <v>436144.11908969074</v>
      </c>
      <c r="K105" s="72">
        <f>IFERROR(VLOOKUP($A105,'NECA 5 year Projections'!$A:$C,3,FALSE),0)</f>
        <v>244933.128282344</v>
      </c>
      <c r="L105" s="72">
        <f t="shared" si="11"/>
        <v>244933.128282344</v>
      </c>
      <c r="M105" s="29">
        <f t="shared" si="12"/>
        <v>436144.11908969074</v>
      </c>
      <c r="N105" s="29">
        <f>VLOOKUP($A105,'CAF BLS Adjustment'!$B104:$I548,8,FALSE)</f>
        <v>15576</v>
      </c>
      <c r="O105" s="34">
        <f t="shared" si="13"/>
        <v>14239.35105681592</v>
      </c>
      <c r="P105" s="64">
        <f t="shared" si="14"/>
        <v>450383.47014650668</v>
      </c>
      <c r="Q105" s="64">
        <f t="shared" si="15"/>
        <v>407127.875988552</v>
      </c>
      <c r="R105" s="64">
        <f t="shared" si="16"/>
        <v>29016.243101138756</v>
      </c>
      <c r="S105" s="64">
        <f t="shared" si="17"/>
        <v>0</v>
      </c>
    </row>
    <row r="106" spans="1:19" ht="14.45" customHeight="1">
      <c r="A106" s="51">
        <v>270429</v>
      </c>
      <c r="B106" s="50" t="s">
        <v>120</v>
      </c>
      <c r="C106" s="24" t="s">
        <v>118</v>
      </c>
      <c r="D106" s="92" t="s">
        <v>495</v>
      </c>
      <c r="E106" s="34">
        <f>VLOOKUP($A106,'CAF BLS Adjustment'!$B:$H,7,FALSE)</f>
        <v>2798805</v>
      </c>
      <c r="F106" s="5">
        <f>SUMIFS('HCLS Adjustment'!$F:$F,'HCLS Adjustment'!$B:$B,Main!$A106)</f>
        <v>0</v>
      </c>
      <c r="G106" s="29">
        <f>VLOOKUP(A106,'SVS Adjustment'!$B$3:$E$452,4,FALSE)</f>
        <v>0</v>
      </c>
      <c r="H106" s="29">
        <f t="shared" si="9"/>
        <v>2798805</v>
      </c>
      <c r="I106" s="94">
        <f>'Demand Calcs'!$B$11</f>
        <v>0.91418535290292247</v>
      </c>
      <c r="J106" s="29">
        <f t="shared" si="10"/>
        <v>2558626.536631464</v>
      </c>
      <c r="K106" s="72">
        <f>IFERROR(VLOOKUP($A106,'NECA 5 year Projections'!$A:$C,3,FALSE),0)</f>
        <v>14767443.9324129</v>
      </c>
      <c r="L106" s="72">
        <f t="shared" si="11"/>
        <v>2798805</v>
      </c>
      <c r="M106" s="29">
        <f t="shared" si="12"/>
        <v>2798805</v>
      </c>
      <c r="N106" s="29">
        <f>VLOOKUP($A106,'CAF BLS Adjustment'!$B104:$I549,8,FALSE)</f>
        <v>1696320</v>
      </c>
      <c r="O106" s="34">
        <f t="shared" si="13"/>
        <v>1550750.8978362854</v>
      </c>
      <c r="P106" s="64">
        <f t="shared" si="14"/>
        <v>4349555.8978362856</v>
      </c>
      <c r="Q106" s="64">
        <f t="shared" si="15"/>
        <v>2798805</v>
      </c>
      <c r="R106" s="64">
        <f t="shared" si="16"/>
        <v>0</v>
      </c>
      <c r="S106" s="64">
        <f t="shared" si="17"/>
        <v>0</v>
      </c>
    </row>
    <row r="107" spans="1:19" ht="14.45" customHeight="1">
      <c r="A107" s="51">
        <v>270432</v>
      </c>
      <c r="B107" s="50" t="s">
        <v>121</v>
      </c>
      <c r="C107" s="24" t="s">
        <v>118</v>
      </c>
      <c r="D107" s="92" t="s">
        <v>495</v>
      </c>
      <c r="E107" s="34">
        <f>VLOOKUP($A107,'CAF BLS Adjustment'!$B:$H,7,FALSE)</f>
        <v>1340818</v>
      </c>
      <c r="F107" s="5">
        <f>SUMIFS('HCLS Adjustment'!$F:$F,'HCLS Adjustment'!$B:$B,Main!$A107)</f>
        <v>577140</v>
      </c>
      <c r="G107" s="29">
        <f>VLOOKUP(A107,'SVS Adjustment'!$B$3:$E$452,4,FALSE)</f>
        <v>0</v>
      </c>
      <c r="H107" s="29">
        <f t="shared" si="9"/>
        <v>1917958</v>
      </c>
      <c r="I107" s="94">
        <f>'Demand Calcs'!$B$11</f>
        <v>0.91418535290292247</v>
      </c>
      <c r="J107" s="29">
        <f t="shared" si="10"/>
        <v>1753369.1110829834</v>
      </c>
      <c r="K107" s="72">
        <f>IFERROR(VLOOKUP($A107,'NECA 5 year Projections'!$A:$C,3,FALSE),0)</f>
        <v>1600802.9401507699</v>
      </c>
      <c r="L107" s="72">
        <f t="shared" si="11"/>
        <v>1600802.9401507699</v>
      </c>
      <c r="M107" s="29">
        <f t="shared" si="12"/>
        <v>1753369.1110829834</v>
      </c>
      <c r="N107" s="29">
        <f>VLOOKUP($A107,'CAF BLS Adjustment'!$B106:$I551,8,FALSE)</f>
        <v>68004</v>
      </c>
      <c r="O107" s="34">
        <f t="shared" si="13"/>
        <v>62168.260738810342</v>
      </c>
      <c r="P107" s="64">
        <f t="shared" si="14"/>
        <v>1815537.3718217937</v>
      </c>
      <c r="Q107" s="64">
        <f t="shared" si="15"/>
        <v>1225756.1765085906</v>
      </c>
      <c r="R107" s="64">
        <f t="shared" si="16"/>
        <v>527612.93457439262</v>
      </c>
      <c r="S107" s="64">
        <f t="shared" si="17"/>
        <v>0</v>
      </c>
    </row>
    <row r="108" spans="1:19" ht="14.45" customHeight="1">
      <c r="A108" s="51">
        <v>270433</v>
      </c>
      <c r="B108" s="50" t="s">
        <v>122</v>
      </c>
      <c r="C108" s="24" t="s">
        <v>118</v>
      </c>
      <c r="D108" s="92" t="s">
        <v>495</v>
      </c>
      <c r="E108" s="34">
        <f>VLOOKUP($A108,'CAF BLS Adjustment'!$B:$H,7,FALSE)</f>
        <v>906833</v>
      </c>
      <c r="F108" s="5">
        <f>SUMIFS('HCLS Adjustment'!$F:$F,'HCLS Adjustment'!$B:$B,Main!$A108)</f>
        <v>815016</v>
      </c>
      <c r="G108" s="29">
        <f>VLOOKUP(A108,'SVS Adjustment'!$B$3:$E$452,4,FALSE)</f>
        <v>0</v>
      </c>
      <c r="H108" s="29">
        <f t="shared" si="9"/>
        <v>1721849</v>
      </c>
      <c r="I108" s="94">
        <f>'Demand Calcs'!$B$11</f>
        <v>0.91418535290292247</v>
      </c>
      <c r="J108" s="29">
        <f t="shared" si="10"/>
        <v>1574089.1357105442</v>
      </c>
      <c r="K108" s="72">
        <f>IFERROR(VLOOKUP($A108,'NECA 5 year Projections'!$A:$C,3,FALSE),0)</f>
        <v>1320053.93684989</v>
      </c>
      <c r="L108" s="72">
        <f t="shared" si="11"/>
        <v>1320053.93684989</v>
      </c>
      <c r="M108" s="29">
        <f t="shared" si="12"/>
        <v>1574089.1357105442</v>
      </c>
      <c r="N108" s="29">
        <f>VLOOKUP($A108,'CAF BLS Adjustment'!$B106:$I552,8,FALSE)</f>
        <v>62598</v>
      </c>
      <c r="O108" s="34">
        <f t="shared" si="13"/>
        <v>57226.174721017138</v>
      </c>
      <c r="P108" s="64">
        <f t="shared" si="14"/>
        <v>1631315.3104315614</v>
      </c>
      <c r="Q108" s="64">
        <f t="shared" si="15"/>
        <v>829013.44612901588</v>
      </c>
      <c r="R108" s="64">
        <f t="shared" si="16"/>
        <v>745075.68958152831</v>
      </c>
      <c r="S108" s="64">
        <f t="shared" si="17"/>
        <v>0</v>
      </c>
    </row>
    <row r="109" spans="1:19" ht="14.45" customHeight="1">
      <c r="A109" s="51">
        <v>270435</v>
      </c>
      <c r="B109" s="50" t="s">
        <v>123</v>
      </c>
      <c r="C109" s="24" t="s">
        <v>118</v>
      </c>
      <c r="D109" s="92" t="s">
        <v>495</v>
      </c>
      <c r="E109" s="34">
        <f>VLOOKUP($A109,'CAF BLS Adjustment'!$B:$H,7,FALSE)</f>
        <v>1181676</v>
      </c>
      <c r="F109" s="5">
        <f>SUMIFS('HCLS Adjustment'!$F:$F,'HCLS Adjustment'!$B:$B,Main!$A109)</f>
        <v>277728</v>
      </c>
      <c r="G109" s="29">
        <f>VLOOKUP(A109,'SVS Adjustment'!$B$3:$E$452,4,FALSE)</f>
        <v>0</v>
      </c>
      <c r="H109" s="29">
        <f t="shared" si="9"/>
        <v>1459404</v>
      </c>
      <c r="I109" s="94">
        <f>'Demand Calcs'!$B$11</f>
        <v>0.91418535290292247</v>
      </c>
      <c r="J109" s="29">
        <f t="shared" si="10"/>
        <v>1334165.7607679367</v>
      </c>
      <c r="K109" s="72">
        <f>IFERROR(VLOOKUP($A109,'NECA 5 year Projections'!$A:$C,3,FALSE),0)</f>
        <v>1224355.2198391601</v>
      </c>
      <c r="L109" s="72">
        <f t="shared" si="11"/>
        <v>1224355.2198391601</v>
      </c>
      <c r="M109" s="29">
        <f t="shared" si="12"/>
        <v>1334165.7607679367</v>
      </c>
      <c r="N109" s="29">
        <f>VLOOKUP($A109,'CAF BLS Adjustment'!$B107:$I553,8,FALSE)</f>
        <v>36141</v>
      </c>
      <c r="O109" s="34">
        <f t="shared" si="13"/>
        <v>33039.572839264518</v>
      </c>
      <c r="P109" s="64">
        <f t="shared" si="14"/>
        <v>1367205.3336072012</v>
      </c>
      <c r="Q109" s="64">
        <f t="shared" si="15"/>
        <v>1080270.8910769138</v>
      </c>
      <c r="R109" s="64">
        <f t="shared" si="16"/>
        <v>253894.86969102285</v>
      </c>
      <c r="S109" s="64">
        <f t="shared" si="17"/>
        <v>0</v>
      </c>
    </row>
    <row r="110" spans="1:19" ht="14.45" customHeight="1">
      <c r="A110" s="51">
        <v>270438</v>
      </c>
      <c r="B110" s="50" t="s">
        <v>124</v>
      </c>
      <c r="C110" s="24" t="s">
        <v>118</v>
      </c>
      <c r="D110" s="92" t="s">
        <v>495</v>
      </c>
      <c r="E110" s="34">
        <f>VLOOKUP($A110,'CAF BLS Adjustment'!$B:$H,7,FALSE)</f>
        <v>562824</v>
      </c>
      <c r="F110" s="5">
        <f>SUMIFS('HCLS Adjustment'!$F:$F,'HCLS Adjustment'!$B:$B,Main!$A110)</f>
        <v>225732</v>
      </c>
      <c r="G110" s="29">
        <f>VLOOKUP(A110,'SVS Adjustment'!$B$3:$E$452,4,FALSE)</f>
        <v>0</v>
      </c>
      <c r="H110" s="29">
        <f t="shared" si="9"/>
        <v>788556</v>
      </c>
      <c r="I110" s="94">
        <f>'Demand Calcs'!$B$11</f>
        <v>0.91418535290292247</v>
      </c>
      <c r="J110" s="29">
        <f t="shared" si="10"/>
        <v>720886.3451437169</v>
      </c>
      <c r="K110" s="72">
        <f>IFERROR(VLOOKUP($A110,'NECA 5 year Projections'!$A:$C,3,FALSE),0)</f>
        <v>596668.29678156704</v>
      </c>
      <c r="L110" s="72">
        <f t="shared" si="11"/>
        <v>596668.29678156704</v>
      </c>
      <c r="M110" s="29">
        <f t="shared" si="12"/>
        <v>720886.3451437169</v>
      </c>
      <c r="N110" s="29">
        <f>VLOOKUP($A110,'CAF BLS Adjustment'!$B108:$I554,8,FALSE)</f>
        <v>-42258</v>
      </c>
      <c r="O110" s="34">
        <f t="shared" si="13"/>
        <v>-42258</v>
      </c>
      <c r="P110" s="64">
        <f t="shared" si="14"/>
        <v>678628.3451437169</v>
      </c>
      <c r="Q110" s="64">
        <f t="shared" si="15"/>
        <v>514525.45706223446</v>
      </c>
      <c r="R110" s="64">
        <f t="shared" si="16"/>
        <v>206360.8880814825</v>
      </c>
      <c r="S110" s="64">
        <f t="shared" si="17"/>
        <v>0</v>
      </c>
    </row>
    <row r="111" spans="1:19" ht="14.45" customHeight="1">
      <c r="A111" s="51">
        <v>270441</v>
      </c>
      <c r="B111" s="50" t="s">
        <v>125</v>
      </c>
      <c r="C111" s="24" t="s">
        <v>118</v>
      </c>
      <c r="D111" s="92" t="s">
        <v>495</v>
      </c>
      <c r="E111" s="34">
        <f>VLOOKUP($A111,'CAF BLS Adjustment'!$B:$H,7,FALSE)</f>
        <v>1321281</v>
      </c>
      <c r="F111" s="5">
        <f>SUMIFS('HCLS Adjustment'!$F:$F,'HCLS Adjustment'!$B:$B,Main!$A111)</f>
        <v>1028868</v>
      </c>
      <c r="G111" s="29">
        <f>VLOOKUP(A111,'SVS Adjustment'!$B$3:$E$452,4,FALSE)</f>
        <v>0</v>
      </c>
      <c r="H111" s="29">
        <f t="shared" si="9"/>
        <v>2350149</v>
      </c>
      <c r="I111" s="94">
        <f>'Demand Calcs'!$B$11</f>
        <v>0.91418535290292247</v>
      </c>
      <c r="J111" s="29">
        <f t="shared" si="10"/>
        <v>2148471.7929394501</v>
      </c>
      <c r="K111" s="72">
        <f>IFERROR(VLOOKUP($A111,'NECA 5 year Projections'!$A:$C,3,FALSE),0)</f>
        <v>1083387.1907095001</v>
      </c>
      <c r="L111" s="72">
        <f t="shared" si="11"/>
        <v>1083387.1907095001</v>
      </c>
      <c r="M111" s="29">
        <f t="shared" si="12"/>
        <v>2148471.7929394501</v>
      </c>
      <c r="N111" s="29">
        <f>VLOOKUP($A111,'CAF BLS Adjustment'!$B109:$I555,8,FALSE)</f>
        <v>104856</v>
      </c>
      <c r="O111" s="34">
        <f t="shared" si="13"/>
        <v>95857.819363988834</v>
      </c>
      <c r="P111" s="64">
        <f t="shared" si="14"/>
        <v>2244329.6123034391</v>
      </c>
      <c r="Q111" s="64">
        <f t="shared" si="15"/>
        <v>1207895.7372689261</v>
      </c>
      <c r="R111" s="64">
        <f t="shared" si="16"/>
        <v>940576.05567052402</v>
      </c>
      <c r="S111" s="64">
        <f t="shared" si="17"/>
        <v>0</v>
      </c>
    </row>
    <row r="112" spans="1:19" ht="14.45" customHeight="1">
      <c r="A112" s="51">
        <v>280457</v>
      </c>
      <c r="B112" s="50" t="s">
        <v>127</v>
      </c>
      <c r="C112" s="24" t="s">
        <v>126</v>
      </c>
      <c r="D112" s="92" t="s">
        <v>495</v>
      </c>
      <c r="E112" s="34">
        <f>VLOOKUP($A112,'CAF BLS Adjustment'!$B:$H,7,FALSE)</f>
        <v>0</v>
      </c>
      <c r="F112" s="5">
        <f>SUMIFS('HCLS Adjustment'!$F:$F,'HCLS Adjustment'!$B:$B,Main!$A112)</f>
        <v>0</v>
      </c>
      <c r="G112" s="29">
        <f>VLOOKUP(A112,'SVS Adjustment'!$B$3:$E$452,4,FALSE)</f>
        <v>0</v>
      </c>
      <c r="H112" s="29">
        <f t="shared" si="9"/>
        <v>0</v>
      </c>
      <c r="I112" s="94">
        <f>'Demand Calcs'!$B$11</f>
        <v>0.91418535290292247</v>
      </c>
      <c r="J112" s="29">
        <f t="shared" si="10"/>
        <v>0</v>
      </c>
      <c r="K112" s="72">
        <f>IFERROR(VLOOKUP($A112,'NECA 5 year Projections'!$A:$C,3,FALSE),0)</f>
        <v>0</v>
      </c>
      <c r="L112" s="72">
        <f t="shared" si="11"/>
        <v>0</v>
      </c>
      <c r="M112" s="29">
        <f t="shared" si="12"/>
        <v>0</v>
      </c>
      <c r="N112" s="29">
        <f>VLOOKUP($A112,'CAF BLS Adjustment'!$B111:$I557,8,FALSE)</f>
        <v>-23586</v>
      </c>
      <c r="O112" s="34">
        <f t="shared" si="13"/>
        <v>-23586</v>
      </c>
      <c r="P112" s="64">
        <f t="shared" si="14"/>
        <v>-23586</v>
      </c>
      <c r="Q112" s="64">
        <f t="shared" si="15"/>
        <v>0</v>
      </c>
      <c r="R112" s="64">
        <f t="shared" si="16"/>
        <v>0</v>
      </c>
      <c r="S112" s="64">
        <f t="shared" si="17"/>
        <v>0</v>
      </c>
    </row>
    <row r="113" spans="1:19" ht="14.45" customHeight="1">
      <c r="A113" s="51">
        <v>280461</v>
      </c>
      <c r="B113" s="50" t="s">
        <v>128</v>
      </c>
      <c r="C113" s="24" t="s">
        <v>126</v>
      </c>
      <c r="D113" s="92" t="s">
        <v>495</v>
      </c>
      <c r="E113" s="34">
        <f>VLOOKUP($A113,'CAF BLS Adjustment'!$B:$H,7,FALSE)</f>
        <v>399948</v>
      </c>
      <c r="F113" s="5">
        <f>SUMIFS('HCLS Adjustment'!$F:$F,'HCLS Adjustment'!$B:$B,Main!$A113)</f>
        <v>425100</v>
      </c>
      <c r="G113" s="29">
        <f>VLOOKUP(A113,'SVS Adjustment'!$B$3:$E$452,4,FALSE)</f>
        <v>0</v>
      </c>
      <c r="H113" s="29">
        <f t="shared" si="9"/>
        <v>825048</v>
      </c>
      <c r="I113" s="94">
        <f>'Demand Calcs'!$B$11</f>
        <v>0.91418535290292247</v>
      </c>
      <c r="J113" s="29">
        <f t="shared" si="10"/>
        <v>754246.7970418504</v>
      </c>
      <c r="K113" s="72">
        <f>IFERROR(VLOOKUP($A113,'NECA 5 year Projections'!$A:$C,3,FALSE),0)</f>
        <v>476511.90013165597</v>
      </c>
      <c r="L113" s="72">
        <f t="shared" si="11"/>
        <v>476511.90013165597</v>
      </c>
      <c r="M113" s="29">
        <f t="shared" si="12"/>
        <v>754246.7970418504</v>
      </c>
      <c r="N113" s="29">
        <f>VLOOKUP($A113,'CAF BLS Adjustment'!$B111:$I558,8,FALSE)</f>
        <v>-2310</v>
      </c>
      <c r="O113" s="34">
        <f t="shared" si="13"/>
        <v>-2310</v>
      </c>
      <c r="P113" s="64">
        <f t="shared" si="14"/>
        <v>751936.7970418504</v>
      </c>
      <c r="Q113" s="64">
        <f t="shared" si="15"/>
        <v>365626.60352281807</v>
      </c>
      <c r="R113" s="64">
        <f t="shared" si="16"/>
        <v>388620.19351903233</v>
      </c>
      <c r="S113" s="64">
        <f t="shared" si="17"/>
        <v>0</v>
      </c>
    </row>
    <row r="114" spans="1:19" ht="14.45" customHeight="1">
      <c r="A114" s="51">
        <v>280466</v>
      </c>
      <c r="B114" s="50" t="s">
        <v>129</v>
      </c>
      <c r="C114" s="24" t="s">
        <v>126</v>
      </c>
      <c r="D114" s="92" t="s">
        <v>495</v>
      </c>
      <c r="E114" s="34">
        <f>VLOOKUP($A114,'CAF BLS Adjustment'!$B:$H,7,FALSE)</f>
        <v>504860</v>
      </c>
      <c r="F114" s="5">
        <f>SUMIFS('HCLS Adjustment'!$F:$F,'HCLS Adjustment'!$B:$B,Main!$A114)</f>
        <v>330336</v>
      </c>
      <c r="G114" s="29">
        <f>VLOOKUP(A114,'SVS Adjustment'!$B$3:$E$452,4,FALSE)</f>
        <v>0</v>
      </c>
      <c r="H114" s="29">
        <f t="shared" si="9"/>
        <v>835196</v>
      </c>
      <c r="I114" s="94">
        <f>'Demand Calcs'!$B$11</f>
        <v>0.91418535290292247</v>
      </c>
      <c r="J114" s="29">
        <f t="shared" si="10"/>
        <v>763523.95000310917</v>
      </c>
      <c r="K114" s="72">
        <f>IFERROR(VLOOKUP($A114,'NECA 5 year Projections'!$A:$C,3,FALSE),0)</f>
        <v>562358.18616312603</v>
      </c>
      <c r="L114" s="72">
        <f t="shared" si="11"/>
        <v>562358.18616312603</v>
      </c>
      <c r="M114" s="29">
        <f t="shared" si="12"/>
        <v>763523.95000310917</v>
      </c>
      <c r="N114" s="29">
        <f>VLOOKUP($A114,'CAF BLS Adjustment'!$B112:$I559,8,FALSE)</f>
        <v>14682</v>
      </c>
      <c r="O114" s="34">
        <f t="shared" ref="O114:O167" si="18">IF(N114&lt;0,N114,N114*I114)</f>
        <v>13422.069351320708</v>
      </c>
      <c r="P114" s="64">
        <f t="shared" si="14"/>
        <v>776946.01935442991</v>
      </c>
      <c r="Q114" s="64">
        <f t="shared" si="15"/>
        <v>461535.6172665694</v>
      </c>
      <c r="R114" s="64">
        <f t="shared" si="16"/>
        <v>301988.33273653977</v>
      </c>
      <c r="S114" s="64">
        <f t="shared" si="17"/>
        <v>0</v>
      </c>
    </row>
    <row r="115" spans="1:19" ht="14.45" customHeight="1">
      <c r="A115" s="51">
        <v>290280</v>
      </c>
      <c r="B115" s="50" t="s">
        <v>132</v>
      </c>
      <c r="C115" s="24" t="s">
        <v>131</v>
      </c>
      <c r="D115" s="92" t="s">
        <v>495</v>
      </c>
      <c r="E115" s="34">
        <f>VLOOKUP($A115,'CAF BLS Adjustment'!$B:$H,7,FALSE)</f>
        <v>1793384</v>
      </c>
      <c r="F115" s="5">
        <f>SUMIFS('HCLS Adjustment'!$F:$F,'HCLS Adjustment'!$B:$B,Main!$A115)</f>
        <v>0</v>
      </c>
      <c r="G115" s="29">
        <f>VLOOKUP(A115,'SVS Adjustment'!$B$3:$E$452,4,FALSE)</f>
        <v>0</v>
      </c>
      <c r="H115" s="29">
        <f t="shared" ref="H115:H168" si="19">SUM(E115:G115)</f>
        <v>1793384</v>
      </c>
      <c r="I115" s="94">
        <f>'Demand Calcs'!$B$11</f>
        <v>0.91418535290292247</v>
      </c>
      <c r="J115" s="29">
        <f t="shared" ref="J115:J168" si="20">I115*H115</f>
        <v>1639485.3849304547</v>
      </c>
      <c r="K115" s="72">
        <f>IFERROR(VLOOKUP($A115,'NECA 5 year Projections'!$A:$C,3,FALSE),0)</f>
        <v>805897.50995725999</v>
      </c>
      <c r="L115" s="72">
        <f t="shared" ref="L115:L168" si="21">MIN(H115,K115)</f>
        <v>805897.50995725999</v>
      </c>
      <c r="M115" s="29">
        <f t="shared" ref="M115:M168" si="22">MAX(J115,L115)</f>
        <v>1639485.3849304547</v>
      </c>
      <c r="N115" s="29">
        <f>VLOOKUP($A115,'CAF BLS Adjustment'!$B113:$I560,8,FALSE)</f>
        <v>-225198</v>
      </c>
      <c r="O115" s="34">
        <f t="shared" si="18"/>
        <v>-225198</v>
      </c>
      <c r="P115" s="64">
        <f t="shared" ref="P115:P168" si="23">O115+M115</f>
        <v>1414287.3849304547</v>
      </c>
      <c r="Q115" s="64">
        <f t="shared" ref="Q115:Q168" si="24">IFERROR((E115/H115)*$M115,0)</f>
        <v>1639485.3849304547</v>
      </c>
      <c r="R115" s="64">
        <f t="shared" ref="R115:R168" si="25">IFERROR((F115/$H115)*$M115,0)</f>
        <v>0</v>
      </c>
      <c r="S115" s="64">
        <f t="shared" ref="S115:S168" si="26">IFERROR((G115/$H115)*$M115,0)</f>
        <v>0</v>
      </c>
    </row>
    <row r="116" spans="1:19" ht="14.45" customHeight="1">
      <c r="A116" s="51">
        <v>290553</v>
      </c>
      <c r="B116" s="50" t="s">
        <v>133</v>
      </c>
      <c r="C116" s="24" t="s">
        <v>131</v>
      </c>
      <c r="D116" s="92" t="s">
        <v>495</v>
      </c>
      <c r="E116" s="34">
        <f>VLOOKUP($A116,'CAF BLS Adjustment'!$B:$H,7,FALSE)</f>
        <v>7767607</v>
      </c>
      <c r="F116" s="5">
        <f>SUMIFS('HCLS Adjustment'!$F:$F,'HCLS Adjustment'!$B:$B,Main!$A116)</f>
        <v>1630620</v>
      </c>
      <c r="G116" s="29">
        <f>VLOOKUP(A116,'SVS Adjustment'!$B$3:$E$452,4,FALSE)</f>
        <v>0</v>
      </c>
      <c r="H116" s="29">
        <f t="shared" si="19"/>
        <v>9398227</v>
      </c>
      <c r="I116" s="94">
        <f>'Demand Calcs'!$B$11</f>
        <v>0.91418535290292247</v>
      </c>
      <c r="J116" s="29">
        <f t="shared" si="20"/>
        <v>8591721.4666567743</v>
      </c>
      <c r="K116" s="72">
        <f>IFERROR(VLOOKUP($A116,'NECA 5 year Projections'!$A:$C,3,FALSE),0)</f>
        <v>4800574.1201352999</v>
      </c>
      <c r="L116" s="72">
        <f t="shared" si="21"/>
        <v>4800574.1201352999</v>
      </c>
      <c r="M116" s="29">
        <f t="shared" si="22"/>
        <v>8591721.4666567743</v>
      </c>
      <c r="N116" s="29">
        <f>VLOOKUP($A116,'CAF BLS Adjustment'!$B114:$I561,8,FALSE)</f>
        <v>404268</v>
      </c>
      <c r="O116" s="34">
        <f t="shared" si="18"/>
        <v>369575.88424735866</v>
      </c>
      <c r="P116" s="64">
        <f t="shared" si="23"/>
        <v>8961297.3509041332</v>
      </c>
      <c r="Q116" s="64">
        <f t="shared" si="24"/>
        <v>7101032.5465062112</v>
      </c>
      <c r="R116" s="64">
        <f t="shared" si="25"/>
        <v>1490688.9201505634</v>
      </c>
      <c r="S116" s="64">
        <f t="shared" si="26"/>
        <v>0</v>
      </c>
    </row>
    <row r="117" spans="1:19" ht="14.45" customHeight="1">
      <c r="A117" s="51">
        <v>290554</v>
      </c>
      <c r="B117" s="50" t="s">
        <v>134</v>
      </c>
      <c r="C117" s="24" t="s">
        <v>131</v>
      </c>
      <c r="D117" s="92" t="s">
        <v>495</v>
      </c>
      <c r="E117" s="34">
        <f>VLOOKUP($A117,'CAF BLS Adjustment'!$B:$H,7,FALSE)</f>
        <v>4048576</v>
      </c>
      <c r="F117" s="5">
        <f>SUMIFS('HCLS Adjustment'!$F:$F,'HCLS Adjustment'!$B:$B,Main!$A117)</f>
        <v>492744</v>
      </c>
      <c r="G117" s="29">
        <f>VLOOKUP(A117,'SVS Adjustment'!$B$3:$E$452,4,FALSE)</f>
        <v>0</v>
      </c>
      <c r="H117" s="29">
        <f t="shared" si="19"/>
        <v>4541320</v>
      </c>
      <c r="I117" s="94">
        <f>'Demand Calcs'!$B$11</f>
        <v>0.91418535290292247</v>
      </c>
      <c r="J117" s="29">
        <f t="shared" si="20"/>
        <v>4151608.2268451001</v>
      </c>
      <c r="K117" s="72">
        <f>IFERROR(VLOOKUP($A117,'NECA 5 year Projections'!$A:$C,3,FALSE),0)</f>
        <v>2251209.4956482099</v>
      </c>
      <c r="L117" s="72">
        <f t="shared" si="21"/>
        <v>2251209.4956482099</v>
      </c>
      <c r="M117" s="29">
        <f t="shared" si="22"/>
        <v>4151608.2268451001</v>
      </c>
      <c r="N117" s="29">
        <f>VLOOKUP($A117,'CAF BLS Adjustment'!$B115:$I562,8,FALSE)</f>
        <v>61764</v>
      </c>
      <c r="O117" s="34">
        <f t="shared" si="18"/>
        <v>56463.744136696107</v>
      </c>
      <c r="P117" s="64">
        <f t="shared" si="23"/>
        <v>4208071.9709817963</v>
      </c>
      <c r="Q117" s="64">
        <f t="shared" si="24"/>
        <v>3701148.8793143025</v>
      </c>
      <c r="R117" s="64">
        <f t="shared" si="25"/>
        <v>450459.34753079765</v>
      </c>
      <c r="S117" s="64">
        <f t="shared" si="26"/>
        <v>0</v>
      </c>
    </row>
    <row r="118" spans="1:19" ht="14.45" customHeight="1">
      <c r="A118" s="51">
        <v>290570</v>
      </c>
      <c r="B118" s="50" t="s">
        <v>135</v>
      </c>
      <c r="C118" s="24" t="s">
        <v>131</v>
      </c>
      <c r="D118" s="92" t="s">
        <v>495</v>
      </c>
      <c r="E118" s="34">
        <f>VLOOKUP($A118,'CAF BLS Adjustment'!$B:$H,7,FALSE)</f>
        <v>1321828</v>
      </c>
      <c r="F118" s="5">
        <f>SUMIFS('HCLS Adjustment'!$F:$F,'HCLS Adjustment'!$B:$B,Main!$A118)</f>
        <v>210180</v>
      </c>
      <c r="G118" s="29">
        <f>VLOOKUP(A118,'SVS Adjustment'!$B$3:$E$452,4,FALSE)</f>
        <v>0</v>
      </c>
      <c r="H118" s="29">
        <f t="shared" si="19"/>
        <v>1532008</v>
      </c>
      <c r="I118" s="94">
        <f>'Demand Calcs'!$B$11</f>
        <v>0.91418535290292247</v>
      </c>
      <c r="J118" s="29">
        <f t="shared" si="20"/>
        <v>1400539.2741301004</v>
      </c>
      <c r="K118" s="72">
        <f>IFERROR(VLOOKUP($A118,'NECA 5 year Projections'!$A:$C,3,FALSE),0)</f>
        <v>1060334.39143433</v>
      </c>
      <c r="L118" s="72">
        <f t="shared" si="21"/>
        <v>1060334.39143433</v>
      </c>
      <c r="M118" s="29">
        <f t="shared" si="22"/>
        <v>1400539.2741301004</v>
      </c>
      <c r="N118" s="29">
        <f>VLOOKUP($A118,'CAF BLS Adjustment'!$B117:$I564,8,FALSE)</f>
        <v>29304</v>
      </c>
      <c r="O118" s="34">
        <f t="shared" si="18"/>
        <v>26789.287581467241</v>
      </c>
      <c r="P118" s="64">
        <f t="shared" si="23"/>
        <v>1427328.5617115677</v>
      </c>
      <c r="Q118" s="64">
        <f t="shared" si="24"/>
        <v>1208395.7966569641</v>
      </c>
      <c r="R118" s="64">
        <f t="shared" si="25"/>
        <v>192143.47747313624</v>
      </c>
      <c r="S118" s="64">
        <f t="shared" si="26"/>
        <v>0</v>
      </c>
    </row>
    <row r="119" spans="1:19" ht="14.45" customHeight="1">
      <c r="A119" s="51">
        <v>290573</v>
      </c>
      <c r="B119" s="50" t="s">
        <v>136</v>
      </c>
      <c r="C119" s="24" t="s">
        <v>131</v>
      </c>
      <c r="D119" s="92" t="s">
        <v>495</v>
      </c>
      <c r="E119" s="34">
        <f>VLOOKUP($A119,'CAF BLS Adjustment'!$B:$H,7,FALSE)</f>
        <v>7021231</v>
      </c>
      <c r="F119" s="5">
        <f>SUMIFS('HCLS Adjustment'!$F:$F,'HCLS Adjustment'!$B:$B,Main!$A119)</f>
        <v>3609372</v>
      </c>
      <c r="G119" s="29">
        <f>VLOOKUP(A119,'SVS Adjustment'!$B$3:$E$452,4,FALSE)</f>
        <v>0</v>
      </c>
      <c r="H119" s="29">
        <f t="shared" si="19"/>
        <v>10630603</v>
      </c>
      <c r="I119" s="94">
        <f>'Demand Calcs'!$B$11</f>
        <v>0.91418535290292247</v>
      </c>
      <c r="J119" s="29">
        <f t="shared" si="20"/>
        <v>9718341.5551258661</v>
      </c>
      <c r="K119" s="72">
        <f>IFERROR(VLOOKUP($A119,'NECA 5 year Projections'!$A:$C,3,FALSE),0)</f>
        <v>5716909.3264584597</v>
      </c>
      <c r="L119" s="72">
        <f t="shared" si="21"/>
        <v>5716909.3264584597</v>
      </c>
      <c r="M119" s="29">
        <f t="shared" si="22"/>
        <v>9718341.5551258661</v>
      </c>
      <c r="N119" s="29">
        <f>VLOOKUP($A119,'CAF BLS Adjustment'!$B118:$I566,8,FALSE)</f>
        <v>266700</v>
      </c>
      <c r="O119" s="34">
        <f t="shared" si="18"/>
        <v>243813.23361920941</v>
      </c>
      <c r="P119" s="64">
        <f t="shared" si="23"/>
        <v>9962154.7887450755</v>
      </c>
      <c r="Q119" s="64">
        <f t="shared" si="24"/>
        <v>6418706.5395479389</v>
      </c>
      <c r="R119" s="64">
        <f t="shared" si="25"/>
        <v>3299635.0155779272</v>
      </c>
      <c r="S119" s="64">
        <f t="shared" si="26"/>
        <v>0</v>
      </c>
    </row>
    <row r="120" spans="1:19" ht="14.45" customHeight="1">
      <c r="A120" s="51">
        <v>290579</v>
      </c>
      <c r="B120" s="50" t="s">
        <v>137</v>
      </c>
      <c r="C120" s="24" t="s">
        <v>131</v>
      </c>
      <c r="D120" s="92" t="s">
        <v>495</v>
      </c>
      <c r="E120" s="34">
        <f>VLOOKUP($A120,'CAF BLS Adjustment'!$B:$H,7,FALSE)</f>
        <v>12898135</v>
      </c>
      <c r="F120" s="5">
        <f>SUMIFS('HCLS Adjustment'!$F:$F,'HCLS Adjustment'!$B:$B,Main!$A120)</f>
        <v>3682908</v>
      </c>
      <c r="G120" s="29">
        <f>VLOOKUP(A120,'SVS Adjustment'!$B$3:$E$452,4,FALSE)</f>
        <v>0</v>
      </c>
      <c r="H120" s="29">
        <f t="shared" si="19"/>
        <v>16581043</v>
      </c>
      <c r="I120" s="94">
        <f>'Demand Calcs'!$B$11</f>
        <v>0.91418535290292247</v>
      </c>
      <c r="J120" s="29">
        <f t="shared" si="20"/>
        <v>15158146.646453531</v>
      </c>
      <c r="K120" s="72">
        <f>IFERROR(VLOOKUP($A120,'NECA 5 year Projections'!$A:$C,3,FALSE),0)</f>
        <v>7159298.0345807197</v>
      </c>
      <c r="L120" s="72">
        <f t="shared" si="21"/>
        <v>7159298.0345807197</v>
      </c>
      <c r="M120" s="29">
        <f t="shared" si="22"/>
        <v>15158146.646453531</v>
      </c>
      <c r="N120" s="29">
        <f>VLOOKUP($A120,'CAF BLS Adjustment'!$B118:$I567,8,FALSE)</f>
        <v>837432</v>
      </c>
      <c r="O120" s="34">
        <f t="shared" si="18"/>
        <v>765568.06845220015</v>
      </c>
      <c r="P120" s="64">
        <f t="shared" si="23"/>
        <v>15923714.714905731</v>
      </c>
      <c r="Q120" s="64">
        <f t="shared" si="24"/>
        <v>11791286.096764535</v>
      </c>
      <c r="R120" s="64">
        <f t="shared" si="25"/>
        <v>3366860.5496889963</v>
      </c>
      <c r="S120" s="64">
        <f t="shared" si="26"/>
        <v>0</v>
      </c>
    </row>
    <row r="121" spans="1:19" ht="14.45" customHeight="1">
      <c r="A121" s="51">
        <v>290581</v>
      </c>
      <c r="B121" s="50" t="s">
        <v>138</v>
      </c>
      <c r="C121" s="24" t="s">
        <v>131</v>
      </c>
      <c r="D121" s="92" t="s">
        <v>495</v>
      </c>
      <c r="E121" s="34">
        <f>VLOOKUP($A121,'CAF BLS Adjustment'!$B:$H,7,FALSE)</f>
        <v>3872000</v>
      </c>
      <c r="F121" s="5">
        <f>SUMIFS('HCLS Adjustment'!$F:$F,'HCLS Adjustment'!$B:$B,Main!$A121)</f>
        <v>812364</v>
      </c>
      <c r="G121" s="29">
        <f>VLOOKUP(A121,'SVS Adjustment'!$B$3:$E$452,4,FALSE)</f>
        <v>0</v>
      </c>
      <c r="H121" s="29">
        <f t="shared" si="19"/>
        <v>4684364</v>
      </c>
      <c r="I121" s="94">
        <f>'Demand Calcs'!$B$11</f>
        <v>0.91418535290292247</v>
      </c>
      <c r="J121" s="29">
        <f t="shared" si="20"/>
        <v>4282376.9564657453</v>
      </c>
      <c r="K121" s="72">
        <f>IFERROR(VLOOKUP($A121,'NECA 5 year Projections'!$A:$C,3,FALSE),0)</f>
        <v>2670924.2043996402</v>
      </c>
      <c r="L121" s="72">
        <f t="shared" si="21"/>
        <v>2670924.2043996402</v>
      </c>
      <c r="M121" s="29">
        <f t="shared" si="22"/>
        <v>4282376.9564657453</v>
      </c>
      <c r="N121" s="29">
        <f>VLOOKUP($A121,'CAF BLS Adjustment'!$B119:$I568,8,FALSE)</f>
        <v>318918</v>
      </c>
      <c r="O121" s="34">
        <f t="shared" si="18"/>
        <v>291550.16437709425</v>
      </c>
      <c r="P121" s="64">
        <f t="shared" si="23"/>
        <v>4573927.1208428396</v>
      </c>
      <c r="Q121" s="64">
        <f t="shared" si="24"/>
        <v>3539725.6864401158</v>
      </c>
      <c r="R121" s="64">
        <f t="shared" si="25"/>
        <v>742651.27002562978</v>
      </c>
      <c r="S121" s="64">
        <f t="shared" si="26"/>
        <v>0</v>
      </c>
    </row>
    <row r="122" spans="1:19" ht="14.45" customHeight="1">
      <c r="A122" s="51">
        <v>290598</v>
      </c>
      <c r="B122" s="50" t="s">
        <v>139</v>
      </c>
      <c r="C122" s="24" t="s">
        <v>131</v>
      </c>
      <c r="D122" s="92" t="s">
        <v>495</v>
      </c>
      <c r="E122" s="34">
        <f>VLOOKUP($A122,'CAF BLS Adjustment'!$B:$H,7,FALSE)</f>
        <v>787315</v>
      </c>
      <c r="F122" s="5">
        <f>SUMIFS('HCLS Adjustment'!$F:$F,'HCLS Adjustment'!$B:$B,Main!$A122)</f>
        <v>198372</v>
      </c>
      <c r="G122" s="29">
        <f>VLOOKUP(A122,'SVS Adjustment'!$B$3:$E$452,4,FALSE)</f>
        <v>0</v>
      </c>
      <c r="H122" s="29">
        <f t="shared" si="19"/>
        <v>985687</v>
      </c>
      <c r="I122" s="94">
        <f>'Demand Calcs'!$B$11</f>
        <v>0.91418535290292247</v>
      </c>
      <c r="J122" s="29">
        <f t="shared" si="20"/>
        <v>901100.61794682289</v>
      </c>
      <c r="K122" s="72">
        <f>IFERROR(VLOOKUP($A122,'NECA 5 year Projections'!$A:$C,3,FALSE),0)</f>
        <v>421677.65444946702</v>
      </c>
      <c r="L122" s="72">
        <f t="shared" si="21"/>
        <v>421677.65444946702</v>
      </c>
      <c r="M122" s="29">
        <f t="shared" si="22"/>
        <v>901100.61794682289</v>
      </c>
      <c r="N122" s="29">
        <f>VLOOKUP($A122,'CAF BLS Adjustment'!$B120:$I569,8,FALSE)</f>
        <v>-18594</v>
      </c>
      <c r="O122" s="34">
        <f t="shared" si="18"/>
        <v>-18594</v>
      </c>
      <c r="P122" s="64">
        <f t="shared" si="23"/>
        <v>882506.61794682289</v>
      </c>
      <c r="Q122" s="64">
        <f t="shared" si="24"/>
        <v>719751.84112076438</v>
      </c>
      <c r="R122" s="64">
        <f t="shared" si="25"/>
        <v>181348.77682605854</v>
      </c>
      <c r="S122" s="64">
        <f t="shared" si="26"/>
        <v>0</v>
      </c>
    </row>
    <row r="123" spans="1:19" ht="14.45" customHeight="1">
      <c r="A123" s="51">
        <v>300586</v>
      </c>
      <c r="B123" s="50" t="s">
        <v>141</v>
      </c>
      <c r="C123" s="24" t="s">
        <v>140</v>
      </c>
      <c r="D123" s="92" t="s">
        <v>495</v>
      </c>
      <c r="E123" s="34">
        <f>VLOOKUP($A123,'CAF BLS Adjustment'!$B:$H,7,FALSE)</f>
        <v>249633</v>
      </c>
      <c r="F123" s="5">
        <f>SUMIFS('HCLS Adjustment'!$F:$F,'HCLS Adjustment'!$B:$B,Main!$A123)</f>
        <v>30372</v>
      </c>
      <c r="G123" s="29">
        <f>VLOOKUP(A123,'SVS Adjustment'!$B$3:$E$452,4,FALSE)</f>
        <v>0</v>
      </c>
      <c r="H123" s="29">
        <f t="shared" si="19"/>
        <v>280005</v>
      </c>
      <c r="I123" s="94">
        <f>'Demand Calcs'!$B$11</f>
        <v>0.91418535290292247</v>
      </c>
      <c r="J123" s="29">
        <f t="shared" si="20"/>
        <v>255976.4697395828</v>
      </c>
      <c r="K123" s="72">
        <f>IFERROR(VLOOKUP($A123,'NECA 5 year Projections'!$A:$C,3,FALSE),0)</f>
        <v>293859.31907075201</v>
      </c>
      <c r="L123" s="72">
        <f t="shared" si="21"/>
        <v>280005</v>
      </c>
      <c r="M123" s="29">
        <f t="shared" si="22"/>
        <v>280005</v>
      </c>
      <c r="N123" s="29">
        <f>VLOOKUP($A123,'CAF BLS Adjustment'!$B121:$I570,8,FALSE)</f>
        <v>15294</v>
      </c>
      <c r="O123" s="34">
        <f t="shared" si="18"/>
        <v>13981.550787297296</v>
      </c>
      <c r="P123" s="64">
        <f t="shared" si="23"/>
        <v>293986.55078729731</v>
      </c>
      <c r="Q123" s="64">
        <f t="shared" si="24"/>
        <v>249633</v>
      </c>
      <c r="R123" s="64">
        <f t="shared" si="25"/>
        <v>30372</v>
      </c>
      <c r="S123" s="64">
        <f t="shared" si="26"/>
        <v>0</v>
      </c>
    </row>
    <row r="124" spans="1:19" ht="14.45" customHeight="1">
      <c r="A124" s="51">
        <v>300588</v>
      </c>
      <c r="B124" s="50" t="s">
        <v>142</v>
      </c>
      <c r="C124" s="24" t="s">
        <v>140</v>
      </c>
      <c r="D124" s="92" t="s">
        <v>495</v>
      </c>
      <c r="E124" s="34">
        <f>VLOOKUP($A124,'CAF BLS Adjustment'!$B:$H,7,FALSE)</f>
        <v>313595</v>
      </c>
      <c r="F124" s="5">
        <f>SUMIFS('HCLS Adjustment'!$F:$F,'HCLS Adjustment'!$B:$B,Main!$A124)</f>
        <v>40200</v>
      </c>
      <c r="G124" s="29">
        <f>VLOOKUP(A124,'SVS Adjustment'!$B$3:$E$452,4,FALSE)</f>
        <v>0</v>
      </c>
      <c r="H124" s="29">
        <f t="shared" si="19"/>
        <v>353795</v>
      </c>
      <c r="I124" s="94">
        <f>'Demand Calcs'!$B$11</f>
        <v>0.91418535290292247</v>
      </c>
      <c r="J124" s="29">
        <f t="shared" si="20"/>
        <v>323434.20693028945</v>
      </c>
      <c r="K124" s="72">
        <f>IFERROR(VLOOKUP($A124,'NECA 5 year Projections'!$A:$C,3,FALSE),0)</f>
        <v>281365.37666842202</v>
      </c>
      <c r="L124" s="72">
        <f t="shared" si="21"/>
        <v>281365.37666842202</v>
      </c>
      <c r="M124" s="29">
        <f t="shared" si="22"/>
        <v>323434.20693028945</v>
      </c>
      <c r="N124" s="29">
        <f>VLOOKUP($A124,'CAF BLS Adjustment'!$B122:$I571,8,FALSE)</f>
        <v>1734</v>
      </c>
      <c r="O124" s="34">
        <f t="shared" si="18"/>
        <v>1585.1974019336676</v>
      </c>
      <c r="P124" s="64">
        <f t="shared" si="23"/>
        <v>325019.40433222312</v>
      </c>
      <c r="Q124" s="64">
        <f t="shared" si="24"/>
        <v>286683.955743592</v>
      </c>
      <c r="R124" s="64">
        <f t="shared" si="25"/>
        <v>36750.251186697482</v>
      </c>
      <c r="S124" s="64">
        <f t="shared" si="26"/>
        <v>0</v>
      </c>
    </row>
    <row r="125" spans="1:19" ht="14.45" customHeight="1">
      <c r="A125" s="51">
        <v>300589</v>
      </c>
      <c r="B125" s="50" t="s">
        <v>143</v>
      </c>
      <c r="C125" s="24" t="s">
        <v>140</v>
      </c>
      <c r="D125" s="92" t="s">
        <v>495</v>
      </c>
      <c r="E125" s="34">
        <f>VLOOKUP($A125,'CAF BLS Adjustment'!$B:$H,7,FALSE)</f>
        <v>327324</v>
      </c>
      <c r="F125" s="5">
        <f>SUMIFS('HCLS Adjustment'!$F:$F,'HCLS Adjustment'!$B:$B,Main!$A125)</f>
        <v>61272</v>
      </c>
      <c r="G125" s="29">
        <f>VLOOKUP(A125,'SVS Adjustment'!$B$3:$E$452,4,FALSE)</f>
        <v>0</v>
      </c>
      <c r="H125" s="29">
        <f t="shared" si="19"/>
        <v>388596</v>
      </c>
      <c r="I125" s="94">
        <f>'Demand Calcs'!$B$11</f>
        <v>0.91418535290292247</v>
      </c>
      <c r="J125" s="29">
        <f t="shared" si="20"/>
        <v>355248.77139666403</v>
      </c>
      <c r="K125" s="72">
        <f>IFERROR(VLOOKUP($A125,'NECA 5 year Projections'!$A:$C,3,FALSE),0)</f>
        <v>272407.01110259298</v>
      </c>
      <c r="L125" s="72">
        <f t="shared" si="21"/>
        <v>272407.01110259298</v>
      </c>
      <c r="M125" s="29">
        <f t="shared" si="22"/>
        <v>355248.77139666403</v>
      </c>
      <c r="N125" s="29">
        <f>VLOOKUP($A125,'CAF BLS Adjustment'!$B123:$I572,8,FALSE)</f>
        <v>-6966</v>
      </c>
      <c r="O125" s="34">
        <f t="shared" si="18"/>
        <v>-6966</v>
      </c>
      <c r="P125" s="64">
        <f t="shared" si="23"/>
        <v>348282.77139666403</v>
      </c>
      <c r="Q125" s="64">
        <f t="shared" si="24"/>
        <v>299234.80645359616</v>
      </c>
      <c r="R125" s="64">
        <f t="shared" si="25"/>
        <v>56013.964943067862</v>
      </c>
      <c r="S125" s="64">
        <f t="shared" si="26"/>
        <v>0</v>
      </c>
    </row>
    <row r="126" spans="1:19" ht="14.45" customHeight="1">
      <c r="A126" s="51">
        <v>300590</v>
      </c>
      <c r="B126" s="50" t="s">
        <v>144</v>
      </c>
      <c r="C126" s="24" t="s">
        <v>140</v>
      </c>
      <c r="D126" s="92" t="s">
        <v>495</v>
      </c>
      <c r="E126" s="34">
        <f>VLOOKUP($A126,'CAF BLS Adjustment'!$B:$H,7,FALSE)</f>
        <v>382451</v>
      </c>
      <c r="F126" s="5">
        <f>SUMIFS('HCLS Adjustment'!$F:$F,'HCLS Adjustment'!$B:$B,Main!$A126)</f>
        <v>203100</v>
      </c>
      <c r="G126" s="29">
        <f>VLOOKUP(A126,'SVS Adjustment'!$B$3:$E$452,4,FALSE)</f>
        <v>0</v>
      </c>
      <c r="H126" s="29">
        <f t="shared" si="19"/>
        <v>585551</v>
      </c>
      <c r="I126" s="94">
        <f>'Demand Calcs'!$B$11</f>
        <v>0.91418535290292247</v>
      </c>
      <c r="J126" s="29">
        <f t="shared" si="20"/>
        <v>535302.14757765911</v>
      </c>
      <c r="K126" s="72">
        <f>IFERROR(VLOOKUP($A126,'NECA 5 year Projections'!$A:$C,3,FALSE),0)</f>
        <v>407441.30926122301</v>
      </c>
      <c r="L126" s="72">
        <f t="shared" si="21"/>
        <v>407441.30926122301</v>
      </c>
      <c r="M126" s="29">
        <f t="shared" si="22"/>
        <v>535302.14757765911</v>
      </c>
      <c r="N126" s="29">
        <f>VLOOKUP($A126,'CAF BLS Adjustment'!$B124:$I573,8,FALSE)</f>
        <v>-69678</v>
      </c>
      <c r="O126" s="34">
        <f t="shared" si="18"/>
        <v>-69678</v>
      </c>
      <c r="P126" s="64">
        <f t="shared" si="23"/>
        <v>465624.14757765911</v>
      </c>
      <c r="Q126" s="64">
        <f t="shared" si="24"/>
        <v>349631.10240307555</v>
      </c>
      <c r="R126" s="64">
        <f t="shared" si="25"/>
        <v>185671.04517458353</v>
      </c>
      <c r="S126" s="64">
        <f t="shared" si="26"/>
        <v>0</v>
      </c>
    </row>
    <row r="127" spans="1:19" ht="14.45" customHeight="1">
      <c r="A127" s="51">
        <v>300594</v>
      </c>
      <c r="B127" s="50" t="s">
        <v>145</v>
      </c>
      <c r="C127" s="24" t="s">
        <v>140</v>
      </c>
      <c r="D127" s="92" t="s">
        <v>495</v>
      </c>
      <c r="E127" s="34">
        <f>VLOOKUP($A127,'CAF BLS Adjustment'!$B:$H,7,FALSE)</f>
        <v>789508</v>
      </c>
      <c r="F127" s="5">
        <f>SUMIFS('HCLS Adjustment'!$F:$F,'HCLS Adjustment'!$B:$B,Main!$A127)</f>
        <v>0</v>
      </c>
      <c r="G127" s="29">
        <f>VLOOKUP(A127,'SVS Adjustment'!$B$3:$E$452,4,FALSE)</f>
        <v>0</v>
      </c>
      <c r="H127" s="29">
        <f t="shared" si="19"/>
        <v>789508</v>
      </c>
      <c r="I127" s="94">
        <f>'Demand Calcs'!$B$11</f>
        <v>0.91418535290292247</v>
      </c>
      <c r="J127" s="29">
        <f t="shared" si="20"/>
        <v>721756.64959968056</v>
      </c>
      <c r="K127" s="72">
        <f>IFERROR(VLOOKUP($A127,'NECA 5 year Projections'!$A:$C,3,FALSE),0)</f>
        <v>603701.23938916996</v>
      </c>
      <c r="L127" s="72">
        <f t="shared" si="21"/>
        <v>603701.23938916996</v>
      </c>
      <c r="M127" s="29">
        <f t="shared" si="22"/>
        <v>721756.64959968056</v>
      </c>
      <c r="N127" s="29">
        <f>VLOOKUP($A127,'CAF BLS Adjustment'!$B126:$I575,8,FALSE)</f>
        <v>24978</v>
      </c>
      <c r="O127" s="34">
        <f t="shared" si="18"/>
        <v>22834.521744809197</v>
      </c>
      <c r="P127" s="64">
        <f t="shared" si="23"/>
        <v>744591.17134448979</v>
      </c>
      <c r="Q127" s="64">
        <f t="shared" si="24"/>
        <v>721756.64959968056</v>
      </c>
      <c r="R127" s="64">
        <f t="shared" si="25"/>
        <v>0</v>
      </c>
      <c r="S127" s="64">
        <f t="shared" si="26"/>
        <v>0</v>
      </c>
    </row>
    <row r="128" spans="1:19" ht="14.45" customHeight="1">
      <c r="A128" s="51">
        <v>300598</v>
      </c>
      <c r="B128" s="50" t="s">
        <v>146</v>
      </c>
      <c r="C128" s="24" t="s">
        <v>140</v>
      </c>
      <c r="D128" s="92" t="s">
        <v>495</v>
      </c>
      <c r="E128" s="34">
        <f>VLOOKUP($A128,'CAF BLS Adjustment'!$B:$H,7,FALSE)</f>
        <v>642195</v>
      </c>
      <c r="F128" s="5">
        <f>SUMIFS('HCLS Adjustment'!$F:$F,'HCLS Adjustment'!$B:$B,Main!$A128)</f>
        <v>236568</v>
      </c>
      <c r="G128" s="29">
        <f>VLOOKUP(A128,'SVS Adjustment'!$B$3:$E$452,4,FALSE)</f>
        <v>0</v>
      </c>
      <c r="H128" s="29">
        <f t="shared" si="19"/>
        <v>878763</v>
      </c>
      <c r="I128" s="94">
        <f>'Demand Calcs'!$B$11</f>
        <v>0.91418535290292247</v>
      </c>
      <c r="J128" s="29">
        <f t="shared" si="20"/>
        <v>803352.26327303087</v>
      </c>
      <c r="K128" s="72">
        <f>IFERROR(VLOOKUP($A128,'NECA 5 year Projections'!$A:$C,3,FALSE),0)</f>
        <v>450256.42295719299</v>
      </c>
      <c r="L128" s="72">
        <f t="shared" si="21"/>
        <v>450256.42295719299</v>
      </c>
      <c r="M128" s="29">
        <f t="shared" si="22"/>
        <v>803352.26327303087</v>
      </c>
      <c r="N128" s="29">
        <f>VLOOKUP($A128,'CAF BLS Adjustment'!$B126:$I576,8,FALSE)</f>
        <v>92478</v>
      </c>
      <c r="O128" s="34">
        <f t="shared" si="18"/>
        <v>84542.033065756463</v>
      </c>
      <c r="P128" s="64">
        <f t="shared" si="23"/>
        <v>887894.2963387873</v>
      </c>
      <c r="Q128" s="64">
        <f t="shared" si="24"/>
        <v>587085.26270749234</v>
      </c>
      <c r="R128" s="64">
        <f t="shared" si="25"/>
        <v>216267.00056553856</v>
      </c>
      <c r="S128" s="64">
        <f t="shared" si="26"/>
        <v>0</v>
      </c>
    </row>
    <row r="129" spans="1:19" ht="14.45" customHeight="1">
      <c r="A129" s="51">
        <v>300606</v>
      </c>
      <c r="B129" s="50" t="s">
        <v>147</v>
      </c>
      <c r="C129" s="24" t="s">
        <v>140</v>
      </c>
      <c r="D129" s="92" t="s">
        <v>495</v>
      </c>
      <c r="E129" s="34">
        <f>VLOOKUP($A129,'CAF BLS Adjustment'!$B:$H,7,FALSE)</f>
        <v>734038</v>
      </c>
      <c r="F129" s="5">
        <f>SUMIFS('HCLS Adjustment'!$F:$F,'HCLS Adjustment'!$B:$B,Main!$A129)</f>
        <v>4716</v>
      </c>
      <c r="G129" s="29">
        <f>VLOOKUP(A129,'SVS Adjustment'!$B$3:$E$452,4,FALSE)</f>
        <v>0</v>
      </c>
      <c r="H129" s="29">
        <f t="shared" si="19"/>
        <v>738754</v>
      </c>
      <c r="I129" s="94">
        <f>'Demand Calcs'!$B$11</f>
        <v>0.91418535290292247</v>
      </c>
      <c r="J129" s="29">
        <f t="shared" si="20"/>
        <v>675358.08619844553</v>
      </c>
      <c r="K129" s="72">
        <f>IFERROR(VLOOKUP($A129,'NECA 5 year Projections'!$A:$C,3,FALSE),0)</f>
        <v>714630.12279556296</v>
      </c>
      <c r="L129" s="72">
        <f t="shared" si="21"/>
        <v>714630.12279556296</v>
      </c>
      <c r="M129" s="29">
        <f t="shared" si="22"/>
        <v>714630.12279556296</v>
      </c>
      <c r="N129" s="29">
        <f>VLOOKUP($A129,'CAF BLS Adjustment'!$B127:$I577,8,FALSE)</f>
        <v>2586</v>
      </c>
      <c r="O129" s="34">
        <f t="shared" si="18"/>
        <v>2364.0833226069576</v>
      </c>
      <c r="P129" s="64">
        <f t="shared" si="23"/>
        <v>716994.20611816994</v>
      </c>
      <c r="Q129" s="64">
        <f t="shared" si="24"/>
        <v>710068.12291589542</v>
      </c>
      <c r="R129" s="64">
        <f t="shared" si="25"/>
        <v>4561.9998796674872</v>
      </c>
      <c r="S129" s="64">
        <f t="shared" si="26"/>
        <v>0</v>
      </c>
    </row>
    <row r="130" spans="1:19" ht="14.45" customHeight="1">
      <c r="A130" s="51">
        <v>300609</v>
      </c>
      <c r="B130" s="50" t="s">
        <v>148</v>
      </c>
      <c r="C130" s="24" t="s">
        <v>140</v>
      </c>
      <c r="D130" s="92" t="s">
        <v>495</v>
      </c>
      <c r="E130" s="34">
        <f>VLOOKUP($A130,'CAF BLS Adjustment'!$B:$H,7,FALSE)</f>
        <v>734061</v>
      </c>
      <c r="F130" s="5">
        <f>SUMIFS('HCLS Adjustment'!$F:$F,'HCLS Adjustment'!$B:$B,Main!$A130)</f>
        <v>14832</v>
      </c>
      <c r="G130" s="29">
        <f>VLOOKUP(A130,'SVS Adjustment'!$B$3:$E$452,4,FALSE)</f>
        <v>0</v>
      </c>
      <c r="H130" s="29">
        <f t="shared" si="19"/>
        <v>748893</v>
      </c>
      <c r="I130" s="94">
        <f>'Demand Calcs'!$B$11</f>
        <v>0.91418535290292247</v>
      </c>
      <c r="J130" s="29">
        <f t="shared" si="20"/>
        <v>684627.01149152836</v>
      </c>
      <c r="K130" s="72">
        <f>IFERROR(VLOOKUP($A130,'NECA 5 year Projections'!$A:$C,3,FALSE),0)</f>
        <v>560352.52885920799</v>
      </c>
      <c r="L130" s="72">
        <f t="shared" si="21"/>
        <v>560352.52885920799</v>
      </c>
      <c r="M130" s="29">
        <f t="shared" si="22"/>
        <v>684627.01149152836</v>
      </c>
      <c r="N130" s="29">
        <f>VLOOKUP($A130,'CAF BLS Adjustment'!$B128:$I578,8,FALSE)</f>
        <v>4560</v>
      </c>
      <c r="O130" s="34">
        <f t="shared" si="18"/>
        <v>4168.6852092373265</v>
      </c>
      <c r="P130" s="64">
        <f t="shared" si="23"/>
        <v>688795.69670076563</v>
      </c>
      <c r="Q130" s="64">
        <f t="shared" si="24"/>
        <v>671067.8143372722</v>
      </c>
      <c r="R130" s="64">
        <f t="shared" si="25"/>
        <v>13559.197154256148</v>
      </c>
      <c r="S130" s="64">
        <f t="shared" si="26"/>
        <v>0</v>
      </c>
    </row>
    <row r="131" spans="1:19" ht="14.45" customHeight="1">
      <c r="A131" s="51">
        <v>300612</v>
      </c>
      <c r="B131" s="50" t="s">
        <v>149</v>
      </c>
      <c r="C131" s="24" t="s">
        <v>140</v>
      </c>
      <c r="D131" s="92" t="s">
        <v>495</v>
      </c>
      <c r="E131" s="34">
        <f>VLOOKUP($A131,'CAF BLS Adjustment'!$B:$H,7,FALSE)</f>
        <v>193640</v>
      </c>
      <c r="F131" s="5">
        <f>SUMIFS('HCLS Adjustment'!$F:$F,'HCLS Adjustment'!$B:$B,Main!$A131)</f>
        <v>126600</v>
      </c>
      <c r="G131" s="29">
        <f>VLOOKUP(A131,'SVS Adjustment'!$B$3:$E$452,4,FALSE)</f>
        <v>0</v>
      </c>
      <c r="H131" s="29">
        <f t="shared" si="19"/>
        <v>320240</v>
      </c>
      <c r="I131" s="94">
        <f>'Demand Calcs'!$B$11</f>
        <v>0.91418535290292247</v>
      </c>
      <c r="J131" s="29">
        <f t="shared" si="20"/>
        <v>292758.71741363191</v>
      </c>
      <c r="K131" s="72">
        <f>IFERROR(VLOOKUP($A131,'NECA 5 year Projections'!$A:$C,3,FALSE),0)</f>
        <v>182046.29549067901</v>
      </c>
      <c r="L131" s="72">
        <f t="shared" si="21"/>
        <v>182046.29549067901</v>
      </c>
      <c r="M131" s="29">
        <f t="shared" si="22"/>
        <v>292758.71741363191</v>
      </c>
      <c r="N131" s="29">
        <f>VLOOKUP($A131,'CAF BLS Adjustment'!$B129:$I579,8,FALSE)</f>
        <v>8670</v>
      </c>
      <c r="O131" s="34">
        <f t="shared" si="18"/>
        <v>7925.987009668338</v>
      </c>
      <c r="P131" s="64">
        <f t="shared" si="23"/>
        <v>300684.70442330022</v>
      </c>
      <c r="Q131" s="64">
        <f t="shared" si="24"/>
        <v>177022.8517361219</v>
      </c>
      <c r="R131" s="64">
        <f t="shared" si="25"/>
        <v>115735.86567751</v>
      </c>
      <c r="S131" s="64">
        <f t="shared" si="26"/>
        <v>0</v>
      </c>
    </row>
    <row r="132" spans="1:19" ht="14.45" customHeight="1">
      <c r="A132" s="51">
        <v>300614</v>
      </c>
      <c r="B132" s="50" t="s">
        <v>150</v>
      </c>
      <c r="C132" s="24" t="s">
        <v>140</v>
      </c>
      <c r="D132" s="92" t="s">
        <v>495</v>
      </c>
      <c r="E132" s="34">
        <f>VLOOKUP($A132,'CAF BLS Adjustment'!$B:$H,7,FALSE)</f>
        <v>423414</v>
      </c>
      <c r="F132" s="5">
        <f>SUMIFS('HCLS Adjustment'!$F:$F,'HCLS Adjustment'!$B:$B,Main!$A132)</f>
        <v>50676</v>
      </c>
      <c r="G132" s="29">
        <f>VLOOKUP(A132,'SVS Adjustment'!$B$3:$E$452,4,FALSE)</f>
        <v>0</v>
      </c>
      <c r="H132" s="29">
        <f t="shared" si="19"/>
        <v>474090</v>
      </c>
      <c r="I132" s="94">
        <f>'Demand Calcs'!$B$11</f>
        <v>0.91418535290292247</v>
      </c>
      <c r="J132" s="29">
        <f t="shared" si="20"/>
        <v>433406.1339577465</v>
      </c>
      <c r="K132" s="72">
        <f>IFERROR(VLOOKUP($A132,'NECA 5 year Projections'!$A:$C,3,FALSE),0)</f>
        <v>318744.18972000602</v>
      </c>
      <c r="L132" s="72">
        <f t="shared" si="21"/>
        <v>318744.18972000602</v>
      </c>
      <c r="M132" s="29">
        <f t="shared" si="22"/>
        <v>433406.1339577465</v>
      </c>
      <c r="N132" s="29">
        <f>VLOOKUP($A132,'CAF BLS Adjustment'!$B130:$I580,8,FALSE)</f>
        <v>6612</v>
      </c>
      <c r="O132" s="34">
        <f t="shared" si="18"/>
        <v>6044.5935533941238</v>
      </c>
      <c r="P132" s="64">
        <f t="shared" si="23"/>
        <v>439450.72751114063</v>
      </c>
      <c r="Q132" s="64">
        <f t="shared" si="24"/>
        <v>387078.87701403804</v>
      </c>
      <c r="R132" s="64">
        <f t="shared" si="25"/>
        <v>46327.256943708497</v>
      </c>
      <c r="S132" s="64">
        <f t="shared" si="26"/>
        <v>0</v>
      </c>
    </row>
    <row r="133" spans="1:19" ht="14.45" customHeight="1">
      <c r="A133" s="51">
        <v>300619</v>
      </c>
      <c r="B133" s="50" t="s">
        <v>151</v>
      </c>
      <c r="C133" s="24" t="s">
        <v>140</v>
      </c>
      <c r="D133" s="92" t="s">
        <v>495</v>
      </c>
      <c r="E133" s="34">
        <f>VLOOKUP($A133,'CAF BLS Adjustment'!$B:$H,7,FALSE)</f>
        <v>317089</v>
      </c>
      <c r="F133" s="5">
        <f>SUMIFS('HCLS Adjustment'!$F:$F,'HCLS Adjustment'!$B:$B,Main!$A133)</f>
        <v>12984</v>
      </c>
      <c r="G133" s="29">
        <f>VLOOKUP(A133,'SVS Adjustment'!$B$3:$E$452,4,FALSE)</f>
        <v>0</v>
      </c>
      <c r="H133" s="29">
        <f t="shared" si="19"/>
        <v>330073</v>
      </c>
      <c r="I133" s="94">
        <f>'Demand Calcs'!$B$11</f>
        <v>0.91418535290292247</v>
      </c>
      <c r="J133" s="29">
        <f t="shared" si="20"/>
        <v>301747.90198872634</v>
      </c>
      <c r="K133" s="72">
        <f>IFERROR(VLOOKUP($A133,'NECA 5 year Projections'!$A:$C,3,FALSE),0)</f>
        <v>257192.06614813299</v>
      </c>
      <c r="L133" s="72">
        <f t="shared" si="21"/>
        <v>257192.06614813299</v>
      </c>
      <c r="M133" s="29">
        <f t="shared" si="22"/>
        <v>301747.90198872634</v>
      </c>
      <c r="N133" s="29">
        <f>VLOOKUP($A133,'CAF BLS Adjustment'!$B131:$I581,8,FALSE)</f>
        <v>-7878</v>
      </c>
      <c r="O133" s="34">
        <f t="shared" si="18"/>
        <v>-7878</v>
      </c>
      <c r="P133" s="64">
        <f t="shared" si="23"/>
        <v>293869.90198872634</v>
      </c>
      <c r="Q133" s="64">
        <f t="shared" si="24"/>
        <v>289878.11936663481</v>
      </c>
      <c r="R133" s="64">
        <f t="shared" si="25"/>
        <v>11869.782622091545</v>
      </c>
      <c r="S133" s="64">
        <f t="shared" si="26"/>
        <v>0</v>
      </c>
    </row>
    <row r="134" spans="1:19" ht="14.45" customHeight="1">
      <c r="A134" s="51">
        <v>300625</v>
      </c>
      <c r="B134" s="50" t="s">
        <v>152</v>
      </c>
      <c r="C134" s="24" t="s">
        <v>140</v>
      </c>
      <c r="D134" s="92" t="s">
        <v>495</v>
      </c>
      <c r="E134" s="34">
        <f>VLOOKUP($A134,'CAF BLS Adjustment'!$B:$H,7,FALSE)</f>
        <v>439069</v>
      </c>
      <c r="F134" s="5">
        <f>SUMIFS('HCLS Adjustment'!$F:$F,'HCLS Adjustment'!$B:$B,Main!$A134)</f>
        <v>1932</v>
      </c>
      <c r="G134" s="29">
        <f>VLOOKUP(A134,'SVS Adjustment'!$B$3:$E$452,4,FALSE)</f>
        <v>0</v>
      </c>
      <c r="H134" s="29">
        <f t="shared" si="19"/>
        <v>441001</v>
      </c>
      <c r="I134" s="94">
        <f>'Demand Calcs'!$B$11</f>
        <v>0.91418535290292247</v>
      </c>
      <c r="J134" s="29">
        <f t="shared" si="20"/>
        <v>403156.6548155417</v>
      </c>
      <c r="K134" s="72">
        <f>IFERROR(VLOOKUP($A134,'NECA 5 year Projections'!$A:$C,3,FALSE),0)</f>
        <v>412888.715879436</v>
      </c>
      <c r="L134" s="72">
        <f t="shared" si="21"/>
        <v>412888.715879436</v>
      </c>
      <c r="M134" s="29">
        <f t="shared" si="22"/>
        <v>412888.715879436</v>
      </c>
      <c r="N134" s="29">
        <f>VLOOKUP($A134,'CAF BLS Adjustment'!$B132:$I582,8,FALSE)</f>
        <v>-1434</v>
      </c>
      <c r="O134" s="34">
        <f t="shared" si="18"/>
        <v>-1434</v>
      </c>
      <c r="P134" s="64">
        <f t="shared" si="23"/>
        <v>411454.715879436</v>
      </c>
      <c r="Q134" s="64">
        <f t="shared" si="24"/>
        <v>411079.87417821749</v>
      </c>
      <c r="R134" s="64">
        <f t="shared" si="25"/>
        <v>1808.8417012185241</v>
      </c>
      <c r="S134" s="64">
        <f t="shared" si="26"/>
        <v>0</v>
      </c>
    </row>
    <row r="135" spans="1:19" ht="14.45" customHeight="1">
      <c r="A135" s="51">
        <v>300634</v>
      </c>
      <c r="B135" s="50" t="s">
        <v>153</v>
      </c>
      <c r="C135" s="24" t="s">
        <v>140</v>
      </c>
      <c r="D135" s="92" t="s">
        <v>495</v>
      </c>
      <c r="E135" s="34">
        <f>VLOOKUP($A135,'CAF BLS Adjustment'!$B:$H,7,FALSE)</f>
        <v>542474</v>
      </c>
      <c r="F135" s="5">
        <f>SUMIFS('HCLS Adjustment'!$F:$F,'HCLS Adjustment'!$B:$B,Main!$A135)</f>
        <v>396276</v>
      </c>
      <c r="G135" s="29">
        <f>VLOOKUP(A135,'SVS Adjustment'!$B$3:$E$452,4,FALSE)</f>
        <v>0</v>
      </c>
      <c r="H135" s="29">
        <f t="shared" si="19"/>
        <v>938750</v>
      </c>
      <c r="I135" s="94">
        <f>'Demand Calcs'!$B$11</f>
        <v>0.91418535290292247</v>
      </c>
      <c r="J135" s="29">
        <f t="shared" si="20"/>
        <v>858191.50003761845</v>
      </c>
      <c r="K135" s="72">
        <f>IFERROR(VLOOKUP($A135,'NECA 5 year Projections'!$A:$C,3,FALSE),0)</f>
        <v>692682.87964320695</v>
      </c>
      <c r="L135" s="72">
        <f t="shared" si="21"/>
        <v>692682.87964320695</v>
      </c>
      <c r="M135" s="29">
        <f t="shared" si="22"/>
        <v>858191.50003761845</v>
      </c>
      <c r="N135" s="29">
        <f>VLOOKUP($A135,'CAF BLS Adjustment'!$B133:$I583,8,FALSE)</f>
        <v>25584</v>
      </c>
      <c r="O135" s="34">
        <f t="shared" si="18"/>
        <v>23388.518068668367</v>
      </c>
      <c r="P135" s="64">
        <f t="shared" si="23"/>
        <v>881580.01810628676</v>
      </c>
      <c r="Q135" s="64">
        <f t="shared" si="24"/>
        <v>495921.78513065993</v>
      </c>
      <c r="R135" s="64">
        <f t="shared" si="25"/>
        <v>362269.71490695851</v>
      </c>
      <c r="S135" s="64">
        <f t="shared" si="26"/>
        <v>0</v>
      </c>
    </row>
    <row r="136" spans="1:19" ht="14.45" customHeight="1">
      <c r="A136" s="51">
        <v>300650</v>
      </c>
      <c r="B136" s="50" t="s">
        <v>154</v>
      </c>
      <c r="C136" s="24" t="s">
        <v>140</v>
      </c>
      <c r="D136" s="92" t="s">
        <v>495</v>
      </c>
      <c r="E136" s="34">
        <f>VLOOKUP($A136,'CAF BLS Adjustment'!$B:$H,7,FALSE)</f>
        <v>419156</v>
      </c>
      <c r="F136" s="5">
        <f>SUMIFS('HCLS Adjustment'!$F:$F,'HCLS Adjustment'!$B:$B,Main!$A136)</f>
        <v>75288</v>
      </c>
      <c r="G136" s="29">
        <f>VLOOKUP(A136,'SVS Adjustment'!$B$3:$E$452,4,FALSE)</f>
        <v>0</v>
      </c>
      <c r="H136" s="29">
        <f t="shared" si="19"/>
        <v>494444</v>
      </c>
      <c r="I136" s="94">
        <f>'Demand Calcs'!$B$11</f>
        <v>0.91418535290292247</v>
      </c>
      <c r="J136" s="29">
        <f t="shared" si="20"/>
        <v>452013.46263073257</v>
      </c>
      <c r="K136" s="72">
        <f>IFERROR(VLOOKUP($A136,'NECA 5 year Projections'!$A:$C,3,FALSE),0)</f>
        <v>381065.74586751597</v>
      </c>
      <c r="L136" s="72">
        <f t="shared" si="21"/>
        <v>381065.74586751597</v>
      </c>
      <c r="M136" s="29">
        <f t="shared" si="22"/>
        <v>452013.46263073257</v>
      </c>
      <c r="N136" s="29">
        <f>VLOOKUP($A136,'CAF BLS Adjustment'!$B135:$I585,8,FALSE)</f>
        <v>6216</v>
      </c>
      <c r="O136" s="34">
        <f t="shared" si="18"/>
        <v>5682.5761536445661</v>
      </c>
      <c r="P136" s="64">
        <f t="shared" si="23"/>
        <v>457696.03878437716</v>
      </c>
      <c r="Q136" s="64">
        <f t="shared" si="24"/>
        <v>383186.27578137734</v>
      </c>
      <c r="R136" s="64">
        <f t="shared" si="25"/>
        <v>68827.186849355217</v>
      </c>
      <c r="S136" s="64">
        <f t="shared" si="26"/>
        <v>0</v>
      </c>
    </row>
    <row r="137" spans="1:19" ht="14.45" customHeight="1">
      <c r="A137" s="51">
        <v>300656</v>
      </c>
      <c r="B137" s="50" t="s">
        <v>155</v>
      </c>
      <c r="C137" s="24" t="s">
        <v>140</v>
      </c>
      <c r="D137" s="92" t="s">
        <v>495</v>
      </c>
      <c r="E137" s="34">
        <f>VLOOKUP($A137,'CAF BLS Adjustment'!$B:$H,7,FALSE)</f>
        <v>603711</v>
      </c>
      <c r="F137" s="5">
        <f>SUMIFS('HCLS Adjustment'!$F:$F,'HCLS Adjustment'!$B:$B,Main!$A137)</f>
        <v>50544</v>
      </c>
      <c r="G137" s="29">
        <f>VLOOKUP(A137,'SVS Adjustment'!$B$3:$E$452,4,FALSE)</f>
        <v>0</v>
      </c>
      <c r="H137" s="29">
        <f t="shared" si="19"/>
        <v>654255</v>
      </c>
      <c r="I137" s="94">
        <f>'Demand Calcs'!$B$11</f>
        <v>0.91418535290292247</v>
      </c>
      <c r="J137" s="29">
        <f t="shared" si="20"/>
        <v>598110.33806350152</v>
      </c>
      <c r="K137" s="72">
        <f>IFERROR(VLOOKUP($A137,'NECA 5 year Projections'!$A:$C,3,FALSE),0)</f>
        <v>339052.19473194203</v>
      </c>
      <c r="L137" s="72">
        <f t="shared" si="21"/>
        <v>339052.19473194203</v>
      </c>
      <c r="M137" s="29">
        <f t="shared" si="22"/>
        <v>598110.33806350152</v>
      </c>
      <c r="N137" s="29">
        <f>VLOOKUP($A137,'CAF BLS Adjustment'!$B135:$I586,8,FALSE)</f>
        <v>47370</v>
      </c>
      <c r="O137" s="34">
        <f t="shared" si="18"/>
        <v>43304.960167011435</v>
      </c>
      <c r="P137" s="64">
        <f t="shared" si="23"/>
        <v>641415.298230513</v>
      </c>
      <c r="Q137" s="64">
        <f t="shared" si="24"/>
        <v>551903.7535863762</v>
      </c>
      <c r="R137" s="64">
        <f t="shared" si="25"/>
        <v>46206.584477125311</v>
      </c>
      <c r="S137" s="64">
        <f t="shared" si="26"/>
        <v>0</v>
      </c>
    </row>
    <row r="138" spans="1:19" ht="14.45" customHeight="1">
      <c r="A138" s="51">
        <v>300663</v>
      </c>
      <c r="B138" s="50" t="s">
        <v>156</v>
      </c>
      <c r="C138" s="24" t="s">
        <v>140</v>
      </c>
      <c r="D138" s="92" t="s">
        <v>495</v>
      </c>
      <c r="E138" s="34">
        <f>VLOOKUP($A138,'CAF BLS Adjustment'!$B:$H,7,FALSE)</f>
        <v>183415</v>
      </c>
      <c r="F138" s="5">
        <f>SUMIFS('HCLS Adjustment'!$F:$F,'HCLS Adjustment'!$B:$B,Main!$A138)</f>
        <v>39468</v>
      </c>
      <c r="G138" s="29">
        <f>VLOOKUP(A138,'SVS Adjustment'!$B$3:$E$452,4,FALSE)</f>
        <v>0</v>
      </c>
      <c r="H138" s="29">
        <f t="shared" si="19"/>
        <v>222883</v>
      </c>
      <c r="I138" s="94">
        <f>'Demand Calcs'!$B$11</f>
        <v>0.91418535290292247</v>
      </c>
      <c r="J138" s="29">
        <f t="shared" si="20"/>
        <v>203756.37401106206</v>
      </c>
      <c r="K138" s="72">
        <f>IFERROR(VLOOKUP($A138,'NECA 5 year Projections'!$A:$C,3,FALSE),0)</f>
        <v>134981.98989234501</v>
      </c>
      <c r="L138" s="72">
        <f t="shared" si="21"/>
        <v>134981.98989234501</v>
      </c>
      <c r="M138" s="29">
        <f t="shared" si="22"/>
        <v>203756.37401106206</v>
      </c>
      <c r="N138" s="29">
        <f>VLOOKUP($A138,'CAF BLS Adjustment'!$B136:$I587,8,FALSE)</f>
        <v>774</v>
      </c>
      <c r="O138" s="34">
        <f t="shared" si="18"/>
        <v>707.57946314686194</v>
      </c>
      <c r="P138" s="64">
        <f t="shared" si="23"/>
        <v>204463.95347420892</v>
      </c>
      <c r="Q138" s="64">
        <f t="shared" si="24"/>
        <v>167675.30650268952</v>
      </c>
      <c r="R138" s="64">
        <f t="shared" si="25"/>
        <v>36081.067508372544</v>
      </c>
      <c r="S138" s="64">
        <f t="shared" si="26"/>
        <v>0</v>
      </c>
    </row>
    <row r="139" spans="1:19" ht="14.45" customHeight="1">
      <c r="A139" s="51">
        <v>310669</v>
      </c>
      <c r="B139" s="50" t="s">
        <v>158</v>
      </c>
      <c r="C139" s="24" t="s">
        <v>157</v>
      </c>
      <c r="D139" s="92" t="s">
        <v>495</v>
      </c>
      <c r="E139" s="34">
        <f>VLOOKUP($A139,'CAF BLS Adjustment'!$B:$H,7,FALSE)</f>
        <v>0</v>
      </c>
      <c r="F139" s="5">
        <f>SUMIFS('HCLS Adjustment'!$F:$F,'HCLS Adjustment'!$B:$B,Main!$A139)</f>
        <v>0</v>
      </c>
      <c r="G139" s="29">
        <f>VLOOKUP(A139,'SVS Adjustment'!$B$3:$E$452,4,FALSE)</f>
        <v>0</v>
      </c>
      <c r="H139" s="29">
        <f t="shared" si="19"/>
        <v>0</v>
      </c>
      <c r="I139" s="94">
        <f>'Demand Calcs'!$B$11</f>
        <v>0.91418535290292247</v>
      </c>
      <c r="J139" s="29">
        <f t="shared" si="20"/>
        <v>0</v>
      </c>
      <c r="K139" s="72">
        <f>IFERROR(VLOOKUP($A139,'NECA 5 year Projections'!$A:$C,3,FALSE),0)</f>
        <v>0</v>
      </c>
      <c r="L139" s="72">
        <f t="shared" si="21"/>
        <v>0</v>
      </c>
      <c r="M139" s="29">
        <f t="shared" si="22"/>
        <v>0</v>
      </c>
      <c r="N139" s="29">
        <f>VLOOKUP($A139,'CAF BLS Adjustment'!$B138:$I590,8,FALSE)</f>
        <v>319284</v>
      </c>
      <c r="O139" s="34">
        <f t="shared" si="18"/>
        <v>291884.7562162567</v>
      </c>
      <c r="P139" s="64">
        <f t="shared" si="23"/>
        <v>291884.7562162567</v>
      </c>
      <c r="Q139" s="64">
        <f t="shared" si="24"/>
        <v>0</v>
      </c>
      <c r="R139" s="64">
        <f t="shared" si="25"/>
        <v>0</v>
      </c>
      <c r="S139" s="64">
        <f t="shared" si="26"/>
        <v>0</v>
      </c>
    </row>
    <row r="140" spans="1:19" ht="14.45" customHeight="1">
      <c r="A140" s="51">
        <v>310678</v>
      </c>
      <c r="B140" s="50" t="s">
        <v>159</v>
      </c>
      <c r="C140" s="24" t="s">
        <v>157</v>
      </c>
      <c r="D140" s="92" t="s">
        <v>495</v>
      </c>
      <c r="E140" s="34">
        <f>VLOOKUP($A140,'CAF BLS Adjustment'!$B:$H,7,FALSE)</f>
        <v>437197</v>
      </c>
      <c r="F140" s="5">
        <f>SUMIFS('HCLS Adjustment'!$F:$F,'HCLS Adjustment'!$B:$B,Main!$A140)</f>
        <v>36084</v>
      </c>
      <c r="G140" s="29">
        <f>VLOOKUP(A140,'SVS Adjustment'!$B$3:$E$452,4,FALSE)</f>
        <v>0</v>
      </c>
      <c r="H140" s="29">
        <f t="shared" si="19"/>
        <v>473281</v>
      </c>
      <c r="I140" s="94">
        <f>'Demand Calcs'!$B$11</f>
        <v>0.91418535290292247</v>
      </c>
      <c r="J140" s="29">
        <f t="shared" si="20"/>
        <v>432666.55800724804</v>
      </c>
      <c r="K140" s="72">
        <f>IFERROR(VLOOKUP($A140,'NECA 5 year Projections'!$A:$C,3,FALSE),0)</f>
        <v>245423.60834081101</v>
      </c>
      <c r="L140" s="72">
        <f t="shared" si="21"/>
        <v>245423.60834081101</v>
      </c>
      <c r="M140" s="29">
        <f t="shared" si="22"/>
        <v>432666.55800724804</v>
      </c>
      <c r="N140" s="29">
        <f>VLOOKUP($A140,'CAF BLS Adjustment'!$B139:$I593,8,FALSE)</f>
        <v>4614</v>
      </c>
      <c r="O140" s="34">
        <f t="shared" si="18"/>
        <v>4218.0512182940838</v>
      </c>
      <c r="P140" s="64">
        <f t="shared" si="23"/>
        <v>436884.60922554211</v>
      </c>
      <c r="Q140" s="64">
        <f t="shared" si="24"/>
        <v>399679.093733099</v>
      </c>
      <c r="R140" s="64">
        <f t="shared" si="25"/>
        <v>32987.464274149053</v>
      </c>
      <c r="S140" s="64">
        <f t="shared" si="26"/>
        <v>0</v>
      </c>
    </row>
    <row r="141" spans="1:19" ht="14.45" customHeight="1">
      <c r="A141" s="51">
        <v>310679</v>
      </c>
      <c r="B141" s="50" t="s">
        <v>160</v>
      </c>
      <c r="C141" s="24" t="s">
        <v>157</v>
      </c>
      <c r="D141" s="92" t="s">
        <v>495</v>
      </c>
      <c r="E141" s="34">
        <f>VLOOKUP($A141,'CAF BLS Adjustment'!$B:$H,7,FALSE)</f>
        <v>1757931</v>
      </c>
      <c r="F141" s="5">
        <f>SUMIFS('HCLS Adjustment'!$F:$F,'HCLS Adjustment'!$B:$B,Main!$A141)</f>
        <v>145212</v>
      </c>
      <c r="G141" s="29">
        <f>VLOOKUP(A141,'SVS Adjustment'!$B$3:$E$452,4,FALSE)</f>
        <v>0</v>
      </c>
      <c r="H141" s="29">
        <f t="shared" si="19"/>
        <v>1903143</v>
      </c>
      <c r="I141" s="94">
        <f>'Demand Calcs'!$B$11</f>
        <v>0.91418535290292247</v>
      </c>
      <c r="J141" s="29">
        <f t="shared" si="20"/>
        <v>1739825.4550797266</v>
      </c>
      <c r="K141" s="72">
        <f>IFERROR(VLOOKUP($A141,'NECA 5 year Projections'!$A:$C,3,FALSE),0)</f>
        <v>404165.81267900002</v>
      </c>
      <c r="L141" s="72">
        <f t="shared" si="21"/>
        <v>404165.81267900002</v>
      </c>
      <c r="M141" s="29">
        <f t="shared" si="22"/>
        <v>1739825.4550797266</v>
      </c>
      <c r="N141" s="29">
        <f>VLOOKUP($A141,'CAF BLS Adjustment'!$B139:$I594,8,FALSE)</f>
        <v>-76014</v>
      </c>
      <c r="O141" s="34">
        <f t="shared" si="18"/>
        <v>-76014</v>
      </c>
      <c r="P141" s="64">
        <f t="shared" si="23"/>
        <v>1663811.4550797266</v>
      </c>
      <c r="Q141" s="64">
        <f t="shared" si="24"/>
        <v>1607074.7716139874</v>
      </c>
      <c r="R141" s="64">
        <f t="shared" si="25"/>
        <v>132750.68346573919</v>
      </c>
      <c r="S141" s="64">
        <f t="shared" si="26"/>
        <v>0</v>
      </c>
    </row>
    <row r="142" spans="1:19" ht="14.45" customHeight="1">
      <c r="A142" s="51">
        <v>310688</v>
      </c>
      <c r="B142" s="50" t="s">
        <v>161</v>
      </c>
      <c r="C142" s="24" t="s">
        <v>157</v>
      </c>
      <c r="D142" s="92" t="s">
        <v>495</v>
      </c>
      <c r="E142" s="34">
        <f>VLOOKUP($A142,'CAF BLS Adjustment'!$B:$H,7,FALSE)</f>
        <v>538552</v>
      </c>
      <c r="F142" s="5">
        <f>SUMIFS('HCLS Adjustment'!$F:$F,'HCLS Adjustment'!$B:$B,Main!$A142)</f>
        <v>54804</v>
      </c>
      <c r="G142" s="29">
        <f>VLOOKUP(A142,'SVS Adjustment'!$B$3:$E$452,4,FALSE)</f>
        <v>0</v>
      </c>
      <c r="H142" s="29">
        <f t="shared" si="19"/>
        <v>593356</v>
      </c>
      <c r="I142" s="94">
        <f>'Demand Calcs'!$B$11</f>
        <v>0.91418535290292247</v>
      </c>
      <c r="J142" s="29">
        <f t="shared" si="20"/>
        <v>542437.36425706651</v>
      </c>
      <c r="K142" s="72">
        <f>IFERROR(VLOOKUP($A142,'NECA 5 year Projections'!$A:$C,3,FALSE),0)</f>
        <v>452093.18998071301</v>
      </c>
      <c r="L142" s="72">
        <f t="shared" si="21"/>
        <v>452093.18998071301</v>
      </c>
      <c r="M142" s="29">
        <f t="shared" si="22"/>
        <v>542437.36425706651</v>
      </c>
      <c r="N142" s="29">
        <f>VLOOKUP($A142,'CAF BLS Adjustment'!$B140:$I595,8,FALSE)</f>
        <v>-11436</v>
      </c>
      <c r="O142" s="34">
        <f t="shared" si="18"/>
        <v>-11436</v>
      </c>
      <c r="P142" s="64">
        <f t="shared" si="23"/>
        <v>531001.36425706651</v>
      </c>
      <c r="Q142" s="64">
        <f t="shared" si="24"/>
        <v>492336.35017657472</v>
      </c>
      <c r="R142" s="64">
        <f t="shared" si="25"/>
        <v>50101.014080491768</v>
      </c>
      <c r="S142" s="64">
        <f t="shared" si="26"/>
        <v>0</v>
      </c>
    </row>
    <row r="143" spans="1:19" ht="14.45" customHeight="1">
      <c r="A143" s="51">
        <v>310691</v>
      </c>
      <c r="B143" s="50" t="s">
        <v>162</v>
      </c>
      <c r="C143" s="24" t="s">
        <v>157</v>
      </c>
      <c r="D143" s="92" t="s">
        <v>495</v>
      </c>
      <c r="E143" s="34">
        <f>VLOOKUP($A143,'CAF BLS Adjustment'!$B:$H,7,FALSE)</f>
        <v>614016</v>
      </c>
      <c r="F143" s="5">
        <f>SUMIFS('HCLS Adjustment'!$F:$F,'HCLS Adjustment'!$B:$B,Main!$A143)</f>
        <v>400020</v>
      </c>
      <c r="G143" s="29">
        <f>VLOOKUP(A143,'SVS Adjustment'!$B$3:$E$452,4,FALSE)</f>
        <v>0</v>
      </c>
      <c r="H143" s="29">
        <f t="shared" si="19"/>
        <v>1014036</v>
      </c>
      <c r="I143" s="94">
        <f>'Demand Calcs'!$B$11</f>
        <v>0.91418535290292247</v>
      </c>
      <c r="J143" s="29">
        <f t="shared" si="20"/>
        <v>927016.85851626785</v>
      </c>
      <c r="K143" s="72">
        <f>IFERROR(VLOOKUP($A143,'NECA 5 year Projections'!$A:$C,3,FALSE),0)</f>
        <v>887634.87952458905</v>
      </c>
      <c r="L143" s="72">
        <f t="shared" si="21"/>
        <v>887634.87952458905</v>
      </c>
      <c r="M143" s="29">
        <f t="shared" si="22"/>
        <v>927016.85851626785</v>
      </c>
      <c r="N143" s="29">
        <f>VLOOKUP($A143,'CAF BLS Adjustment'!$B141:$I596,8,FALSE)</f>
        <v>-79008</v>
      </c>
      <c r="O143" s="34">
        <f t="shared" si="18"/>
        <v>-79008</v>
      </c>
      <c r="P143" s="64">
        <f t="shared" si="23"/>
        <v>848008.85851626785</v>
      </c>
      <c r="Q143" s="64">
        <f t="shared" si="24"/>
        <v>561324.43364804075</v>
      </c>
      <c r="R143" s="64">
        <f t="shared" si="25"/>
        <v>365692.42486822704</v>
      </c>
      <c r="S143" s="64">
        <f t="shared" si="26"/>
        <v>0</v>
      </c>
    </row>
    <row r="144" spans="1:19" ht="14.45" customHeight="1">
      <c r="A144" s="51">
        <v>310692</v>
      </c>
      <c r="B144" s="50" t="s">
        <v>163</v>
      </c>
      <c r="C144" s="24" t="s">
        <v>157</v>
      </c>
      <c r="D144" s="92" t="s">
        <v>495</v>
      </c>
      <c r="E144" s="34">
        <f>VLOOKUP($A144,'CAF BLS Adjustment'!$B:$H,7,FALSE)</f>
        <v>0</v>
      </c>
      <c r="F144" s="5">
        <f>SUMIFS('HCLS Adjustment'!$F:$F,'HCLS Adjustment'!$B:$B,Main!$A144)</f>
        <v>0</v>
      </c>
      <c r="G144" s="29">
        <f>VLOOKUP(A144,'SVS Adjustment'!$B$3:$E$452,4,FALSE)</f>
        <v>0</v>
      </c>
      <c r="H144" s="29">
        <f t="shared" si="19"/>
        <v>0</v>
      </c>
      <c r="I144" s="94">
        <f>'Demand Calcs'!$B$11</f>
        <v>0.91418535290292247</v>
      </c>
      <c r="J144" s="29">
        <f t="shared" si="20"/>
        <v>0</v>
      </c>
      <c r="K144" s="72">
        <f>IFERROR(VLOOKUP($A144,'NECA 5 year Projections'!$A:$C,3,FALSE),0)</f>
        <v>0</v>
      </c>
      <c r="L144" s="72">
        <f t="shared" si="21"/>
        <v>0</v>
      </c>
      <c r="M144" s="29">
        <f t="shared" si="22"/>
        <v>0</v>
      </c>
      <c r="N144" s="29">
        <f>VLOOKUP($A144,'CAF BLS Adjustment'!$B142:$I597,8,FALSE)</f>
        <v>290448</v>
      </c>
      <c r="O144" s="34">
        <f t="shared" si="18"/>
        <v>265523.30737994803</v>
      </c>
      <c r="P144" s="64">
        <f t="shared" si="23"/>
        <v>265523.30737994803</v>
      </c>
      <c r="Q144" s="64">
        <f t="shared" si="24"/>
        <v>0</v>
      </c>
      <c r="R144" s="64">
        <f t="shared" si="25"/>
        <v>0</v>
      </c>
      <c r="S144" s="64">
        <f t="shared" si="26"/>
        <v>0</v>
      </c>
    </row>
    <row r="145" spans="1:19" ht="14.45" customHeight="1">
      <c r="A145" s="51">
        <v>310704</v>
      </c>
      <c r="B145" s="50" t="s">
        <v>164</v>
      </c>
      <c r="C145" s="24" t="s">
        <v>157</v>
      </c>
      <c r="D145" s="92" t="s">
        <v>495</v>
      </c>
      <c r="E145" s="34">
        <f>VLOOKUP($A145,'CAF BLS Adjustment'!$B:$H,7,FALSE)</f>
        <v>7889388</v>
      </c>
      <c r="F145" s="5">
        <f>SUMIFS('HCLS Adjustment'!$F:$F,'HCLS Adjustment'!$B:$B,Main!$A145)</f>
        <v>1356816</v>
      </c>
      <c r="G145" s="29">
        <f>VLOOKUP(A145,'SVS Adjustment'!$B$3:$E$452,4,FALSE)</f>
        <v>0</v>
      </c>
      <c r="H145" s="29">
        <f t="shared" si="19"/>
        <v>9246204</v>
      </c>
      <c r="I145" s="94">
        <f>'Demand Calcs'!$B$11</f>
        <v>0.91418535290292247</v>
      </c>
      <c r="J145" s="29">
        <f t="shared" si="20"/>
        <v>8452744.2667524125</v>
      </c>
      <c r="K145" s="72">
        <f>IFERROR(VLOOKUP($A145,'NECA 5 year Projections'!$A:$C,3,FALSE),0)</f>
        <v>5818304.0508532533</v>
      </c>
      <c r="L145" s="72">
        <f t="shared" si="21"/>
        <v>5818304.0508532533</v>
      </c>
      <c r="M145" s="29">
        <f t="shared" si="22"/>
        <v>8452744.2667524125</v>
      </c>
      <c r="N145" s="29">
        <f>VLOOKUP($A145,'CAF BLS Adjustment'!$B144:$I600,8,FALSE)</f>
        <v>382752</v>
      </c>
      <c r="O145" s="34">
        <f t="shared" si="18"/>
        <v>349906.27219429938</v>
      </c>
      <c r="P145" s="64">
        <f t="shared" si="23"/>
        <v>8802650.5389467124</v>
      </c>
      <c r="Q145" s="64">
        <f t="shared" si="24"/>
        <v>7212362.9529680805</v>
      </c>
      <c r="R145" s="64">
        <f t="shared" si="25"/>
        <v>1240381.3137843315</v>
      </c>
      <c r="S145" s="64">
        <f t="shared" si="26"/>
        <v>0</v>
      </c>
    </row>
    <row r="146" spans="1:19" ht="14.45" customHeight="1">
      <c r="A146" s="51">
        <v>310708</v>
      </c>
      <c r="B146" s="50" t="s">
        <v>165</v>
      </c>
      <c r="C146" s="24" t="s">
        <v>157</v>
      </c>
      <c r="D146" s="92" t="s">
        <v>495</v>
      </c>
      <c r="E146" s="34">
        <f>VLOOKUP($A146,'CAF BLS Adjustment'!$B:$H,7,FALSE)</f>
        <v>197556</v>
      </c>
      <c r="F146" s="5">
        <f>SUMIFS('HCLS Adjustment'!$F:$F,'HCLS Adjustment'!$B:$B,Main!$A146)</f>
        <v>246240</v>
      </c>
      <c r="G146" s="29">
        <f>VLOOKUP(A146,'SVS Adjustment'!$B$3:$E$452,4,FALSE)</f>
        <v>0</v>
      </c>
      <c r="H146" s="29">
        <f t="shared" si="19"/>
        <v>443796</v>
      </c>
      <c r="I146" s="94">
        <f>'Demand Calcs'!$B$11</f>
        <v>0.91418535290292247</v>
      </c>
      <c r="J146" s="29">
        <f t="shared" si="20"/>
        <v>405711.80287690536</v>
      </c>
      <c r="K146" s="72">
        <f>IFERROR(VLOOKUP($A146,'NECA 5 year Projections'!$A:$C,3,FALSE),0)</f>
        <v>294885.54015431099</v>
      </c>
      <c r="L146" s="72">
        <f t="shared" si="21"/>
        <v>294885.54015431099</v>
      </c>
      <c r="M146" s="29">
        <f t="shared" si="22"/>
        <v>405711.80287690536</v>
      </c>
      <c r="N146" s="29">
        <f>VLOOKUP($A146,'CAF BLS Adjustment'!$B144:$I601,8,FALSE)</f>
        <v>64392</v>
      </c>
      <c r="O146" s="34">
        <f t="shared" si="18"/>
        <v>58866.22324412498</v>
      </c>
      <c r="P146" s="64">
        <f t="shared" si="23"/>
        <v>464578.02612103033</v>
      </c>
      <c r="Q146" s="64">
        <f t="shared" si="24"/>
        <v>180602.80157808974</v>
      </c>
      <c r="R146" s="64">
        <f t="shared" si="25"/>
        <v>225109.00129881559</v>
      </c>
      <c r="S146" s="64">
        <f t="shared" si="26"/>
        <v>0</v>
      </c>
    </row>
    <row r="147" spans="1:19" ht="14.45" customHeight="1">
      <c r="A147" s="51">
        <v>310714</v>
      </c>
      <c r="B147" s="50" t="s">
        <v>166</v>
      </c>
      <c r="C147" s="24" t="s">
        <v>157</v>
      </c>
      <c r="D147" s="92" t="s">
        <v>495</v>
      </c>
      <c r="E147" s="34">
        <f>VLOOKUP($A147,'CAF BLS Adjustment'!$B:$H,7,FALSE)</f>
        <v>473945</v>
      </c>
      <c r="F147" s="5">
        <f>SUMIFS('HCLS Adjustment'!$F:$F,'HCLS Adjustment'!$B:$B,Main!$A147)</f>
        <v>159924</v>
      </c>
      <c r="G147" s="29">
        <f>VLOOKUP(A147,'SVS Adjustment'!$B$3:$E$452,4,FALSE)</f>
        <v>0</v>
      </c>
      <c r="H147" s="29">
        <f t="shared" si="19"/>
        <v>633869</v>
      </c>
      <c r="I147" s="94">
        <f>'Demand Calcs'!$B$11</f>
        <v>0.91418535290292247</v>
      </c>
      <c r="J147" s="29">
        <f t="shared" si="20"/>
        <v>579473.75545922259</v>
      </c>
      <c r="K147" s="72">
        <f>IFERROR(VLOOKUP($A147,'NECA 5 year Projections'!$A:$C,3,FALSE),0)</f>
        <v>511262.58591273101</v>
      </c>
      <c r="L147" s="72">
        <f t="shared" si="21"/>
        <v>511262.58591273101</v>
      </c>
      <c r="M147" s="29">
        <f t="shared" si="22"/>
        <v>579473.75545922259</v>
      </c>
      <c r="N147" s="29">
        <f>VLOOKUP($A147,'CAF BLS Adjustment'!$B145:$I602,8,FALSE)</f>
        <v>73692</v>
      </c>
      <c r="O147" s="34">
        <f t="shared" si="18"/>
        <v>67368.147026122169</v>
      </c>
      <c r="P147" s="64">
        <f t="shared" si="23"/>
        <v>646841.90248534479</v>
      </c>
      <c r="Q147" s="64">
        <f t="shared" si="24"/>
        <v>433273.57708157558</v>
      </c>
      <c r="R147" s="64">
        <f t="shared" si="25"/>
        <v>146200.17837764695</v>
      </c>
      <c r="S147" s="64">
        <f t="shared" si="26"/>
        <v>0</v>
      </c>
    </row>
    <row r="148" spans="1:19" ht="14.45" customHeight="1">
      <c r="A148" s="51">
        <v>310721</v>
      </c>
      <c r="B148" s="50" t="s">
        <v>167</v>
      </c>
      <c r="C148" s="24" t="s">
        <v>157</v>
      </c>
      <c r="D148" s="92" t="s">
        <v>495</v>
      </c>
      <c r="E148" s="34">
        <f>VLOOKUP($A148,'CAF BLS Adjustment'!$B:$H,7,FALSE)</f>
        <v>845352</v>
      </c>
      <c r="F148" s="5">
        <f>SUMIFS('HCLS Adjustment'!$F:$F,'HCLS Adjustment'!$B:$B,Main!$A148)</f>
        <v>863736</v>
      </c>
      <c r="G148" s="29">
        <f>VLOOKUP(A148,'SVS Adjustment'!$B$3:$E$452,4,FALSE)</f>
        <v>0</v>
      </c>
      <c r="H148" s="29">
        <f t="shared" si="19"/>
        <v>1709088</v>
      </c>
      <c r="I148" s="94">
        <f>'Demand Calcs'!$B$11</f>
        <v>0.91418535290292247</v>
      </c>
      <c r="J148" s="29">
        <f t="shared" si="20"/>
        <v>1562423.2164221499</v>
      </c>
      <c r="K148" s="72">
        <f>IFERROR(VLOOKUP($A148,'NECA 5 year Projections'!$A:$C,3,FALSE),0)</f>
        <v>931956.90594647406</v>
      </c>
      <c r="L148" s="72">
        <f t="shared" si="21"/>
        <v>931956.90594647406</v>
      </c>
      <c r="M148" s="29">
        <f t="shared" si="22"/>
        <v>1562423.2164221499</v>
      </c>
      <c r="N148" s="29">
        <f>VLOOKUP($A148,'CAF BLS Adjustment'!$B146:$I603,8,FALSE)</f>
        <v>-18102</v>
      </c>
      <c r="O148" s="34">
        <f t="shared" si="18"/>
        <v>-18102</v>
      </c>
      <c r="P148" s="64">
        <f t="shared" si="23"/>
        <v>1544321.2164221499</v>
      </c>
      <c r="Q148" s="64">
        <f t="shared" si="24"/>
        <v>772808.41644719127</v>
      </c>
      <c r="R148" s="64">
        <f t="shared" si="25"/>
        <v>789614.79997495865</v>
      </c>
      <c r="S148" s="64">
        <f t="shared" si="26"/>
        <v>0</v>
      </c>
    </row>
    <row r="149" spans="1:19" ht="14.45" customHeight="1">
      <c r="A149" s="51">
        <v>310728</v>
      </c>
      <c r="B149" s="50" t="s">
        <v>168</v>
      </c>
      <c r="C149" s="24" t="s">
        <v>157</v>
      </c>
      <c r="D149" s="92" t="s">
        <v>495</v>
      </c>
      <c r="E149" s="34">
        <f>VLOOKUP($A149,'CAF BLS Adjustment'!$B:$H,7,FALSE)</f>
        <v>291383</v>
      </c>
      <c r="F149" s="5">
        <f>SUMIFS('HCLS Adjustment'!$F:$F,'HCLS Adjustment'!$B:$B,Main!$A149)</f>
        <v>24552</v>
      </c>
      <c r="G149" s="29">
        <f>VLOOKUP(A149,'SVS Adjustment'!$B$3:$E$452,4,FALSE)</f>
        <v>0</v>
      </c>
      <c r="H149" s="29">
        <f t="shared" si="19"/>
        <v>315935</v>
      </c>
      <c r="I149" s="94">
        <f>'Demand Calcs'!$B$11</f>
        <v>0.91418535290292247</v>
      </c>
      <c r="J149" s="29">
        <f t="shared" si="20"/>
        <v>288823.14946938481</v>
      </c>
      <c r="K149" s="72">
        <f>IFERROR(VLOOKUP($A149,'NECA 5 year Projections'!$A:$C,3,FALSE),0)</f>
        <v>268934.848264592</v>
      </c>
      <c r="L149" s="72">
        <f t="shared" si="21"/>
        <v>268934.848264592</v>
      </c>
      <c r="M149" s="29">
        <f t="shared" si="22"/>
        <v>288823.14946938481</v>
      </c>
      <c r="N149" s="29">
        <f>VLOOKUP($A149,'CAF BLS Adjustment'!$B147:$I604,8,FALSE)</f>
        <v>-6990</v>
      </c>
      <c r="O149" s="34">
        <f t="shared" si="18"/>
        <v>-6990</v>
      </c>
      <c r="P149" s="64">
        <f t="shared" si="23"/>
        <v>281833.14946938481</v>
      </c>
      <c r="Q149" s="64">
        <f t="shared" si="24"/>
        <v>266378.07068491227</v>
      </c>
      <c r="R149" s="64">
        <f t="shared" si="25"/>
        <v>22445.078784472553</v>
      </c>
      <c r="S149" s="64">
        <f t="shared" si="26"/>
        <v>0</v>
      </c>
    </row>
    <row r="150" spans="1:19" ht="14.45" customHeight="1">
      <c r="A150" s="51">
        <v>310734</v>
      </c>
      <c r="B150" s="50" t="s">
        <v>169</v>
      </c>
      <c r="C150" s="24" t="s">
        <v>157</v>
      </c>
      <c r="D150" s="92" t="s">
        <v>495</v>
      </c>
      <c r="E150" s="34">
        <f>VLOOKUP($A150,'CAF BLS Adjustment'!$B:$H,7,FALSE)</f>
        <v>182182</v>
      </c>
      <c r="F150" s="5">
        <f>SUMIFS('HCLS Adjustment'!$F:$F,'HCLS Adjustment'!$B:$B,Main!$A150)</f>
        <v>101076</v>
      </c>
      <c r="G150" s="29">
        <f>VLOOKUP(A150,'SVS Adjustment'!$B$3:$E$452,4,FALSE)</f>
        <v>0</v>
      </c>
      <c r="H150" s="29">
        <f t="shared" si="19"/>
        <v>283258</v>
      </c>
      <c r="I150" s="94">
        <f>'Demand Calcs'!$B$11</f>
        <v>0.91418535290292247</v>
      </c>
      <c r="J150" s="29">
        <f t="shared" si="20"/>
        <v>258950.31469257601</v>
      </c>
      <c r="K150" s="72">
        <f>IFERROR(VLOOKUP($A150,'NECA 5 year Projections'!$A:$C,3,FALSE),0)</f>
        <v>185793.332295903</v>
      </c>
      <c r="L150" s="72">
        <f t="shared" si="21"/>
        <v>185793.332295903</v>
      </c>
      <c r="M150" s="29">
        <f t="shared" si="22"/>
        <v>258950.31469257601</v>
      </c>
      <c r="N150" s="29">
        <f>VLOOKUP($A150,'CAF BLS Adjustment'!$B148:$I605,8,FALSE)</f>
        <v>42588</v>
      </c>
      <c r="O150" s="34">
        <f t="shared" si="18"/>
        <v>38933.325809429662</v>
      </c>
      <c r="P150" s="64">
        <f t="shared" si="23"/>
        <v>297883.6405020057</v>
      </c>
      <c r="Q150" s="64">
        <f t="shared" si="24"/>
        <v>166548.11596256023</v>
      </c>
      <c r="R150" s="64">
        <f t="shared" si="25"/>
        <v>92402.198730015793</v>
      </c>
      <c r="S150" s="64">
        <f t="shared" si="26"/>
        <v>0</v>
      </c>
    </row>
    <row r="151" spans="1:19" ht="14.45" customHeight="1">
      <c r="A151" s="51">
        <v>310737</v>
      </c>
      <c r="B151" s="50" t="s">
        <v>170</v>
      </c>
      <c r="C151" s="24" t="s">
        <v>157</v>
      </c>
      <c r="D151" s="92" t="s">
        <v>495</v>
      </c>
      <c r="E151" s="34">
        <f>VLOOKUP($A151,'CAF BLS Adjustment'!$B:$H,7,FALSE)</f>
        <v>176680</v>
      </c>
      <c r="F151" s="5">
        <f>SUMIFS('HCLS Adjustment'!$F:$F,'HCLS Adjustment'!$B:$B,Main!$A151)</f>
        <v>37512</v>
      </c>
      <c r="G151" s="29">
        <f>VLOOKUP(A151,'SVS Adjustment'!$B$3:$E$452,4,FALSE)</f>
        <v>0</v>
      </c>
      <c r="H151" s="29">
        <f t="shared" si="19"/>
        <v>214192</v>
      </c>
      <c r="I151" s="94">
        <f>'Demand Calcs'!$B$11</f>
        <v>0.91418535290292247</v>
      </c>
      <c r="J151" s="29">
        <f t="shared" si="20"/>
        <v>195811.18910898277</v>
      </c>
      <c r="K151" s="72">
        <f>IFERROR(VLOOKUP($A151,'NECA 5 year Projections'!$A:$C,3,FALSE),0)</f>
        <v>154196.032374459</v>
      </c>
      <c r="L151" s="72">
        <f t="shared" si="21"/>
        <v>154196.032374459</v>
      </c>
      <c r="M151" s="29">
        <f t="shared" si="22"/>
        <v>195811.18910898277</v>
      </c>
      <c r="N151" s="29">
        <f>VLOOKUP($A151,'CAF BLS Adjustment'!$B149:$I606,8,FALSE)</f>
        <v>16770</v>
      </c>
      <c r="O151" s="34">
        <f t="shared" si="18"/>
        <v>15330.88836818201</v>
      </c>
      <c r="P151" s="64">
        <f t="shared" si="23"/>
        <v>211142.07747716477</v>
      </c>
      <c r="Q151" s="64">
        <f t="shared" si="24"/>
        <v>161518.26815088833</v>
      </c>
      <c r="R151" s="64">
        <f t="shared" si="25"/>
        <v>34292.92095809443</v>
      </c>
      <c r="S151" s="64">
        <f t="shared" si="26"/>
        <v>0</v>
      </c>
    </row>
    <row r="152" spans="1:19" ht="14.45" customHeight="1">
      <c r="A152" s="51">
        <v>310777</v>
      </c>
      <c r="B152" s="50" t="s">
        <v>171</v>
      </c>
      <c r="C152" s="24" t="s">
        <v>157</v>
      </c>
      <c r="D152" s="92" t="s">
        <v>495</v>
      </c>
      <c r="E152" s="34">
        <f>VLOOKUP($A152,'CAF BLS Adjustment'!$B:$H,7,FALSE)</f>
        <v>0</v>
      </c>
      <c r="F152" s="5">
        <f>SUMIFS('HCLS Adjustment'!$F:$F,'HCLS Adjustment'!$B:$B,Main!$A152)</f>
        <v>0</v>
      </c>
      <c r="G152" s="29">
        <f>VLOOKUP(A152,'SVS Adjustment'!$B$3:$E$452,4,FALSE)</f>
        <v>0</v>
      </c>
      <c r="H152" s="29">
        <f t="shared" si="19"/>
        <v>0</v>
      </c>
      <c r="I152" s="94">
        <f>'Demand Calcs'!$B$11</f>
        <v>0.91418535290292247</v>
      </c>
      <c r="J152" s="29">
        <f t="shared" si="20"/>
        <v>0</v>
      </c>
      <c r="K152" s="72">
        <f>IFERROR(VLOOKUP($A152,'NECA 5 year Projections'!$A:$C,3,FALSE),0)</f>
        <v>0</v>
      </c>
      <c r="L152" s="72">
        <f t="shared" si="21"/>
        <v>0</v>
      </c>
      <c r="M152" s="29">
        <f t="shared" si="22"/>
        <v>0</v>
      </c>
      <c r="N152" s="29">
        <f>VLOOKUP($A152,'CAF BLS Adjustment'!$B150:$I607,8,FALSE)</f>
        <v>142236</v>
      </c>
      <c r="O152" s="34">
        <f t="shared" si="18"/>
        <v>130030.06785550008</v>
      </c>
      <c r="P152" s="64">
        <f t="shared" si="23"/>
        <v>130030.06785550008</v>
      </c>
      <c r="Q152" s="64">
        <f t="shared" si="24"/>
        <v>0</v>
      </c>
      <c r="R152" s="64">
        <f t="shared" si="25"/>
        <v>0</v>
      </c>
      <c r="S152" s="64">
        <f t="shared" si="26"/>
        <v>0</v>
      </c>
    </row>
    <row r="153" spans="1:19" ht="14.45" customHeight="1">
      <c r="A153" s="51">
        <v>320751</v>
      </c>
      <c r="B153" s="50" t="s">
        <v>173</v>
      </c>
      <c r="C153" s="24" t="s">
        <v>172</v>
      </c>
      <c r="D153" s="92" t="s">
        <v>495</v>
      </c>
      <c r="E153" s="34">
        <f>VLOOKUP($A153,'CAF BLS Adjustment'!$B:$H,7,FALSE)</f>
        <v>1026969</v>
      </c>
      <c r="F153" s="5">
        <f>SUMIFS('HCLS Adjustment'!$F:$F,'HCLS Adjustment'!$B:$B,Main!$A153)</f>
        <v>67152</v>
      </c>
      <c r="G153" s="29">
        <f>VLOOKUP(A153,'SVS Adjustment'!$B$3:$E$452,4,FALSE)</f>
        <v>0</v>
      </c>
      <c r="H153" s="29">
        <f t="shared" si="19"/>
        <v>1094121</v>
      </c>
      <c r="I153" s="94">
        <f>'Demand Calcs'!$B$11</f>
        <v>0.91418535290292247</v>
      </c>
      <c r="J153" s="29">
        <f t="shared" si="20"/>
        <v>1000229.3925034985</v>
      </c>
      <c r="K153" s="72">
        <f>IFERROR(VLOOKUP($A153,'NECA 5 year Projections'!$A:$C,3,FALSE),0)</f>
        <v>710090.27360987302</v>
      </c>
      <c r="L153" s="72">
        <f t="shared" si="21"/>
        <v>710090.27360987302</v>
      </c>
      <c r="M153" s="29">
        <f t="shared" si="22"/>
        <v>1000229.3925034985</v>
      </c>
      <c r="N153" s="29">
        <f>VLOOKUP($A153,'CAF BLS Adjustment'!$B151:$I608,8,FALSE)</f>
        <v>15090</v>
      </c>
      <c r="O153" s="34">
        <f t="shared" si="18"/>
        <v>13795.0569753051</v>
      </c>
      <c r="P153" s="64">
        <f t="shared" si="23"/>
        <v>1014024.4494788036</v>
      </c>
      <c r="Q153" s="64">
        <f t="shared" si="24"/>
        <v>938840.01768536144</v>
      </c>
      <c r="R153" s="64">
        <f t="shared" si="25"/>
        <v>61389.374818137054</v>
      </c>
      <c r="S153" s="64">
        <f t="shared" si="26"/>
        <v>0</v>
      </c>
    </row>
    <row r="154" spans="1:19" ht="14.45" customHeight="1">
      <c r="A154" s="51">
        <v>320753</v>
      </c>
      <c r="B154" s="50" t="s">
        <v>174</v>
      </c>
      <c r="C154" s="24" t="s">
        <v>172</v>
      </c>
      <c r="D154" s="92" t="s">
        <v>495</v>
      </c>
      <c r="E154" s="34">
        <f>VLOOKUP($A154,'CAF BLS Adjustment'!$B:$H,7,FALSE)</f>
        <v>7554001</v>
      </c>
      <c r="F154" s="5">
        <f>SUMIFS('HCLS Adjustment'!$F:$F,'HCLS Adjustment'!$B:$B,Main!$A154)</f>
        <v>2222292</v>
      </c>
      <c r="G154" s="29">
        <f>VLOOKUP(A154,'SVS Adjustment'!$B$3:$E$452,4,FALSE)</f>
        <v>0</v>
      </c>
      <c r="H154" s="29">
        <f t="shared" si="19"/>
        <v>9776293</v>
      </c>
      <c r="I154" s="94">
        <f>'Demand Calcs'!$B$11</f>
        <v>0.91418535290292247</v>
      </c>
      <c r="J154" s="29">
        <f t="shared" si="20"/>
        <v>8937343.8662873711</v>
      </c>
      <c r="K154" s="72">
        <f>IFERROR(VLOOKUP($A154,'NECA 5 year Projections'!$A:$C,3,FALSE),0)</f>
        <v>3307305.64954051</v>
      </c>
      <c r="L154" s="72">
        <f t="shared" si="21"/>
        <v>3307305.64954051</v>
      </c>
      <c r="M154" s="29">
        <f t="shared" si="22"/>
        <v>8937343.8662873711</v>
      </c>
      <c r="N154" s="29">
        <f>VLOOKUP($A154,'CAF BLS Adjustment'!$B152:$I609,8,FALSE)</f>
        <v>-242478</v>
      </c>
      <c r="O154" s="34">
        <f t="shared" si="18"/>
        <v>-242478</v>
      </c>
      <c r="P154" s="64">
        <f t="shared" si="23"/>
        <v>8694865.8662873711</v>
      </c>
      <c r="Q154" s="64">
        <f t="shared" si="24"/>
        <v>6905757.0700140297</v>
      </c>
      <c r="R154" s="64">
        <f t="shared" si="25"/>
        <v>2031586.7962733414</v>
      </c>
      <c r="S154" s="64">
        <f t="shared" si="26"/>
        <v>0</v>
      </c>
    </row>
    <row r="155" spans="1:19" ht="14.45" customHeight="1">
      <c r="A155" s="51">
        <v>320756</v>
      </c>
      <c r="B155" s="50" t="s">
        <v>175</v>
      </c>
      <c r="C155" s="24" t="s">
        <v>172</v>
      </c>
      <c r="D155" s="92" t="s">
        <v>495</v>
      </c>
      <c r="E155" s="34">
        <f>VLOOKUP($A155,'CAF BLS Adjustment'!$B:$H,7,FALSE)</f>
        <v>528125</v>
      </c>
      <c r="F155" s="5">
        <f>SUMIFS('HCLS Adjustment'!$F:$F,'HCLS Adjustment'!$B:$B,Main!$A155)</f>
        <v>58632</v>
      </c>
      <c r="G155" s="29">
        <f>VLOOKUP(A155,'SVS Adjustment'!$B$3:$E$452,4,FALSE)</f>
        <v>0</v>
      </c>
      <c r="H155" s="29">
        <f t="shared" si="19"/>
        <v>586757</v>
      </c>
      <c r="I155" s="94">
        <f>'Demand Calcs'!$B$11</f>
        <v>0.91418535290292247</v>
      </c>
      <c r="J155" s="29">
        <f t="shared" si="20"/>
        <v>536404.65511326003</v>
      </c>
      <c r="K155" s="72">
        <f>IFERROR(VLOOKUP($A155,'NECA 5 year Projections'!$A:$C,3,FALSE),0)</f>
        <v>402867.52509804402</v>
      </c>
      <c r="L155" s="72">
        <f t="shared" si="21"/>
        <v>402867.52509804402</v>
      </c>
      <c r="M155" s="29">
        <f t="shared" si="22"/>
        <v>536404.65511326003</v>
      </c>
      <c r="N155" s="29">
        <f>VLOOKUP($A155,'CAF BLS Adjustment'!$B153:$I610,8,FALSE)</f>
        <v>19764</v>
      </c>
      <c r="O155" s="34">
        <f t="shared" si="18"/>
        <v>18067.959314773361</v>
      </c>
      <c r="P155" s="64">
        <f t="shared" si="23"/>
        <v>554472.61442803335</v>
      </c>
      <c r="Q155" s="64">
        <f t="shared" si="24"/>
        <v>482804.13950185588</v>
      </c>
      <c r="R155" s="64">
        <f t="shared" si="25"/>
        <v>53600.515611404146</v>
      </c>
      <c r="S155" s="64">
        <f t="shared" si="26"/>
        <v>0</v>
      </c>
    </row>
    <row r="156" spans="1:19" ht="14.45" customHeight="1">
      <c r="A156" s="51">
        <v>320759</v>
      </c>
      <c r="B156" s="50" t="s">
        <v>176</v>
      </c>
      <c r="C156" s="24" t="s">
        <v>172</v>
      </c>
      <c r="D156" s="92" t="s">
        <v>495</v>
      </c>
      <c r="E156" s="34">
        <f>VLOOKUP($A156,'CAF BLS Adjustment'!$B:$H,7,FALSE)</f>
        <v>2466812</v>
      </c>
      <c r="F156" s="5">
        <f>SUMIFS('HCLS Adjustment'!$F:$F,'HCLS Adjustment'!$B:$B,Main!$A156)</f>
        <v>1739844</v>
      </c>
      <c r="G156" s="29">
        <f>VLOOKUP(A156,'SVS Adjustment'!$B$3:$E$452,4,FALSE)</f>
        <v>0</v>
      </c>
      <c r="H156" s="29">
        <f t="shared" si="19"/>
        <v>4206656</v>
      </c>
      <c r="I156" s="94">
        <f>'Demand Calcs'!$B$11</f>
        <v>0.91418535290292247</v>
      </c>
      <c r="J156" s="29">
        <f t="shared" si="20"/>
        <v>3845663.2999011963</v>
      </c>
      <c r="K156" s="72">
        <f>IFERROR(VLOOKUP($A156,'NECA 5 year Projections'!$A:$C,3,FALSE),0)</f>
        <v>1450621.12067689</v>
      </c>
      <c r="L156" s="72">
        <f t="shared" si="21"/>
        <v>1450621.12067689</v>
      </c>
      <c r="M156" s="29">
        <f t="shared" si="22"/>
        <v>3845663.2999011963</v>
      </c>
      <c r="N156" s="29">
        <f>VLOOKUP($A156,'CAF BLS Adjustment'!$B154:$I611,8,FALSE)</f>
        <v>-28386</v>
      </c>
      <c r="O156" s="34">
        <f t="shared" si="18"/>
        <v>-28386</v>
      </c>
      <c r="P156" s="64">
        <f t="shared" si="23"/>
        <v>3817277.2999011963</v>
      </c>
      <c r="Q156" s="64">
        <f t="shared" si="24"/>
        <v>2255123.398765164</v>
      </c>
      <c r="R156" s="64">
        <f t="shared" si="25"/>
        <v>1590539.9011360323</v>
      </c>
      <c r="S156" s="64">
        <f t="shared" si="26"/>
        <v>0</v>
      </c>
    </row>
    <row r="157" spans="1:19" ht="14.45" customHeight="1">
      <c r="A157" s="51">
        <v>320771</v>
      </c>
      <c r="B157" s="50" t="s">
        <v>177</v>
      </c>
      <c r="C157" s="24" t="s">
        <v>172</v>
      </c>
      <c r="D157" s="92" t="s">
        <v>495</v>
      </c>
      <c r="E157" s="34">
        <f>VLOOKUP($A157,'CAF BLS Adjustment'!$B:$H,7,FALSE)</f>
        <v>327417</v>
      </c>
      <c r="F157" s="5">
        <f>SUMIFS('HCLS Adjustment'!$F:$F,'HCLS Adjustment'!$B:$B,Main!$A157)</f>
        <v>55080</v>
      </c>
      <c r="G157" s="29">
        <f>VLOOKUP(A157,'SVS Adjustment'!$B$3:$E$452,4,FALSE)</f>
        <v>0</v>
      </c>
      <c r="H157" s="29">
        <f t="shared" si="19"/>
        <v>382497</v>
      </c>
      <c r="I157" s="94">
        <f>'Demand Calcs'!$B$11</f>
        <v>0.91418535290292247</v>
      </c>
      <c r="J157" s="29">
        <f t="shared" si="20"/>
        <v>349673.15492930915</v>
      </c>
      <c r="K157" s="72">
        <f>IFERROR(VLOOKUP($A157,'NECA 5 year Projections'!$A:$C,3,FALSE),0)</f>
        <v>278527.60734422802</v>
      </c>
      <c r="L157" s="72">
        <f t="shared" si="21"/>
        <v>278527.60734422802</v>
      </c>
      <c r="M157" s="29">
        <f t="shared" si="22"/>
        <v>349673.15492930915</v>
      </c>
      <c r="N157" s="29">
        <f>VLOOKUP($A157,'CAF BLS Adjustment'!$B155:$I612,8,FALSE)</f>
        <v>10218</v>
      </c>
      <c r="O157" s="34">
        <f t="shared" si="18"/>
        <v>9341.1459359620621</v>
      </c>
      <c r="P157" s="64">
        <f t="shared" si="23"/>
        <v>359014.30086527119</v>
      </c>
      <c r="Q157" s="64">
        <f t="shared" si="24"/>
        <v>299319.82569141616</v>
      </c>
      <c r="R157" s="64">
        <f t="shared" si="25"/>
        <v>50353.329237892969</v>
      </c>
      <c r="S157" s="64">
        <f t="shared" si="26"/>
        <v>0</v>
      </c>
    </row>
    <row r="158" spans="1:19" ht="14.45" customHeight="1">
      <c r="A158" s="51">
        <v>320775</v>
      </c>
      <c r="B158" s="50" t="s">
        <v>178</v>
      </c>
      <c r="C158" s="24" t="s">
        <v>172</v>
      </c>
      <c r="D158" s="92" t="s">
        <v>495</v>
      </c>
      <c r="E158" s="34">
        <f>VLOOKUP($A158,'CAF BLS Adjustment'!$B:$H,7,FALSE)</f>
        <v>2952114</v>
      </c>
      <c r="F158" s="5">
        <f>SUMIFS('HCLS Adjustment'!$F:$F,'HCLS Adjustment'!$B:$B,Main!$A158)</f>
        <v>2795928</v>
      </c>
      <c r="G158" s="29">
        <f>VLOOKUP(A158,'SVS Adjustment'!$B$3:$E$452,4,FALSE)</f>
        <v>0</v>
      </c>
      <c r="H158" s="29">
        <f t="shared" si="19"/>
        <v>5748042</v>
      </c>
      <c r="I158" s="94">
        <f>'Demand Calcs'!$B$11</f>
        <v>0.91418535290292247</v>
      </c>
      <c r="J158" s="29">
        <f t="shared" si="20"/>
        <v>5254775.8042708207</v>
      </c>
      <c r="K158" s="72">
        <f>IFERROR(VLOOKUP($A158,'NECA 5 year Projections'!$A:$C,3,FALSE),0)</f>
        <v>2767984.7138290801</v>
      </c>
      <c r="L158" s="72">
        <f t="shared" si="21"/>
        <v>2767984.7138290801</v>
      </c>
      <c r="M158" s="29">
        <f t="shared" si="22"/>
        <v>5254775.8042708207</v>
      </c>
      <c r="N158" s="29">
        <f>VLOOKUP($A158,'CAF BLS Adjustment'!$B156:$I613,8,FALSE)</f>
        <v>358272</v>
      </c>
      <c r="O158" s="34">
        <f t="shared" si="18"/>
        <v>327527.01475523581</v>
      </c>
      <c r="P158" s="64">
        <f t="shared" si="23"/>
        <v>5582302.8190260567</v>
      </c>
      <c r="Q158" s="64">
        <f t="shared" si="24"/>
        <v>2698779.3788996586</v>
      </c>
      <c r="R158" s="64">
        <f t="shared" si="25"/>
        <v>2555996.4253711626</v>
      </c>
      <c r="S158" s="64">
        <f t="shared" si="26"/>
        <v>0</v>
      </c>
    </row>
    <row r="159" spans="1:19" ht="14.45" customHeight="1">
      <c r="A159" s="51">
        <v>320783</v>
      </c>
      <c r="B159" s="50" t="s">
        <v>179</v>
      </c>
      <c r="C159" s="24" t="s">
        <v>172</v>
      </c>
      <c r="D159" s="92" t="s">
        <v>495</v>
      </c>
      <c r="E159" s="34">
        <f>VLOOKUP($A159,'CAF BLS Adjustment'!$B:$H,7,FALSE)</f>
        <v>1924418</v>
      </c>
      <c r="F159" s="5">
        <f>SUMIFS('HCLS Adjustment'!$F:$F,'HCLS Adjustment'!$B:$B,Main!$A159)</f>
        <v>383100</v>
      </c>
      <c r="G159" s="29">
        <f>VLOOKUP(A159,'SVS Adjustment'!$B$3:$E$452,4,FALSE)</f>
        <v>0</v>
      </c>
      <c r="H159" s="29">
        <f t="shared" si="19"/>
        <v>2307518</v>
      </c>
      <c r="I159" s="94">
        <f>'Demand Calcs'!$B$11</f>
        <v>0.91418535290292247</v>
      </c>
      <c r="J159" s="29">
        <f t="shared" si="20"/>
        <v>2109499.1571598458</v>
      </c>
      <c r="K159" s="72">
        <f>IFERROR(VLOOKUP($A159,'NECA 5 year Projections'!$A:$C,3,FALSE),0)</f>
        <v>2135511.3275613999</v>
      </c>
      <c r="L159" s="72">
        <f t="shared" si="21"/>
        <v>2135511.3275613999</v>
      </c>
      <c r="M159" s="29">
        <f t="shared" si="22"/>
        <v>2135511.3275613999</v>
      </c>
      <c r="N159" s="29">
        <f>VLOOKUP($A159,'CAF BLS Adjustment'!$B157:$I614,8,FALSE)</f>
        <v>159504</v>
      </c>
      <c r="O159" s="34">
        <f t="shared" si="18"/>
        <v>145816.22052942775</v>
      </c>
      <c r="P159" s="64">
        <f t="shared" si="23"/>
        <v>2281327.5480908277</v>
      </c>
      <c r="Q159" s="64">
        <f t="shared" si="24"/>
        <v>1780968.312257176</v>
      </c>
      <c r="R159" s="64">
        <f t="shared" si="25"/>
        <v>354543.01530422398</v>
      </c>
      <c r="S159" s="64">
        <f t="shared" si="26"/>
        <v>0</v>
      </c>
    </row>
    <row r="160" spans="1:19" ht="14.45" customHeight="1">
      <c r="A160" s="51">
        <v>320790</v>
      </c>
      <c r="B160" s="50" t="s">
        <v>180</v>
      </c>
      <c r="C160" s="24" t="s">
        <v>172</v>
      </c>
      <c r="D160" s="92" t="s">
        <v>495</v>
      </c>
      <c r="E160" s="34">
        <f>VLOOKUP($A160,'CAF BLS Adjustment'!$B:$H,7,FALSE)</f>
        <v>583089</v>
      </c>
      <c r="F160" s="5">
        <f>SUMIFS('HCLS Adjustment'!$F:$F,'HCLS Adjustment'!$B:$B,Main!$A160)</f>
        <v>671700</v>
      </c>
      <c r="G160" s="29">
        <f>VLOOKUP(A160,'SVS Adjustment'!$B$3:$E$452,4,FALSE)</f>
        <v>0</v>
      </c>
      <c r="H160" s="29">
        <f t="shared" si="19"/>
        <v>1254789</v>
      </c>
      <c r="I160" s="94">
        <f>'Demand Calcs'!$B$11</f>
        <v>0.91418535290292247</v>
      </c>
      <c r="J160" s="29">
        <f t="shared" si="20"/>
        <v>1147109.7247837051</v>
      </c>
      <c r="K160" s="72">
        <f>IFERROR(VLOOKUP($A160,'NECA 5 year Projections'!$A:$C,3,FALSE),0)</f>
        <v>647590.807762346</v>
      </c>
      <c r="L160" s="72">
        <f t="shared" si="21"/>
        <v>647590.807762346</v>
      </c>
      <c r="M160" s="29">
        <f t="shared" si="22"/>
        <v>1147109.7247837051</v>
      </c>
      <c r="N160" s="29">
        <f>VLOOKUP($A160,'CAF BLS Adjustment'!$B158:$I615,8,FALSE)</f>
        <v>-1590</v>
      </c>
      <c r="O160" s="34">
        <f t="shared" si="18"/>
        <v>-1590</v>
      </c>
      <c r="P160" s="64">
        <f t="shared" si="23"/>
        <v>1145519.7247837051</v>
      </c>
      <c r="Q160" s="64">
        <f t="shared" si="24"/>
        <v>533051.42323881213</v>
      </c>
      <c r="R160" s="64">
        <f t="shared" si="25"/>
        <v>614058.30154489307</v>
      </c>
      <c r="S160" s="64">
        <f t="shared" si="26"/>
        <v>0</v>
      </c>
    </row>
    <row r="161" spans="1:19" ht="14.45" customHeight="1">
      <c r="A161" s="51">
        <v>320792</v>
      </c>
      <c r="B161" s="50" t="s">
        <v>181</v>
      </c>
      <c r="C161" s="24" t="s">
        <v>172</v>
      </c>
      <c r="D161" s="92" t="s">
        <v>495</v>
      </c>
      <c r="E161" s="34">
        <f>VLOOKUP($A161,'CAF BLS Adjustment'!$B:$H,7,FALSE)</f>
        <v>772459</v>
      </c>
      <c r="F161" s="5">
        <f>SUMIFS('HCLS Adjustment'!$F:$F,'HCLS Adjustment'!$B:$B,Main!$A161)</f>
        <v>9000</v>
      </c>
      <c r="G161" s="29">
        <f>VLOOKUP(A161,'SVS Adjustment'!$B$3:$E$452,4,FALSE)</f>
        <v>0</v>
      </c>
      <c r="H161" s="29">
        <f t="shared" si="19"/>
        <v>781459</v>
      </c>
      <c r="I161" s="94">
        <f>'Demand Calcs'!$B$11</f>
        <v>0.91418535290292247</v>
      </c>
      <c r="J161" s="29">
        <f t="shared" si="20"/>
        <v>714398.37169416493</v>
      </c>
      <c r="K161" s="72">
        <f>IFERROR(VLOOKUP($A161,'NECA 5 year Projections'!$A:$C,3,FALSE),0)</f>
        <v>693530.71339002601</v>
      </c>
      <c r="L161" s="72">
        <f t="shared" si="21"/>
        <v>693530.71339002601</v>
      </c>
      <c r="M161" s="29">
        <f t="shared" si="22"/>
        <v>714398.37169416493</v>
      </c>
      <c r="N161" s="29">
        <f>VLOOKUP($A161,'CAF BLS Adjustment'!$B159:$I616,8,FALSE)</f>
        <v>7854</v>
      </c>
      <c r="O161" s="34">
        <f t="shared" si="18"/>
        <v>7180.0117616995531</v>
      </c>
      <c r="P161" s="64">
        <f t="shared" si="23"/>
        <v>721578.3834558645</v>
      </c>
      <c r="Q161" s="64">
        <f t="shared" si="24"/>
        <v>706170.70351803862</v>
      </c>
      <c r="R161" s="64">
        <f t="shared" si="25"/>
        <v>8227.6681761263026</v>
      </c>
      <c r="S161" s="64">
        <f t="shared" si="26"/>
        <v>0</v>
      </c>
    </row>
    <row r="162" spans="1:19" ht="14.45" customHeight="1">
      <c r="A162" s="51">
        <v>320796</v>
      </c>
      <c r="B162" s="50" t="s">
        <v>182</v>
      </c>
      <c r="C162" s="24" t="s">
        <v>172</v>
      </c>
      <c r="D162" s="92" t="s">
        <v>495</v>
      </c>
      <c r="E162" s="34">
        <f>VLOOKUP($A162,'CAF BLS Adjustment'!$B:$H,7,FALSE)</f>
        <v>771746</v>
      </c>
      <c r="F162" s="5">
        <f>SUMIFS('HCLS Adjustment'!$F:$F,'HCLS Adjustment'!$B:$B,Main!$A162)</f>
        <v>152724</v>
      </c>
      <c r="G162" s="29">
        <f>VLOOKUP(A162,'SVS Adjustment'!$B$3:$E$452,4,FALSE)</f>
        <v>0</v>
      </c>
      <c r="H162" s="29">
        <f t="shared" si="19"/>
        <v>924470</v>
      </c>
      <c r="I162" s="94">
        <f>'Demand Calcs'!$B$11</f>
        <v>0.91418535290292247</v>
      </c>
      <c r="J162" s="29">
        <f t="shared" si="20"/>
        <v>845136.93319816468</v>
      </c>
      <c r="K162" s="72">
        <f>IFERROR(VLOOKUP($A162,'NECA 5 year Projections'!$A:$C,3,FALSE),0)</f>
        <v>454283.939945744</v>
      </c>
      <c r="L162" s="72">
        <f t="shared" si="21"/>
        <v>454283.939945744</v>
      </c>
      <c r="M162" s="29">
        <f t="shared" si="22"/>
        <v>845136.93319816468</v>
      </c>
      <c r="N162" s="29">
        <f>VLOOKUP($A162,'CAF BLS Adjustment'!$B160:$I617,8,FALSE)</f>
        <v>131448</v>
      </c>
      <c r="O162" s="34">
        <f t="shared" si="18"/>
        <v>120167.83626838335</v>
      </c>
      <c r="P162" s="64">
        <f t="shared" si="23"/>
        <v>965304.76946654799</v>
      </c>
      <c r="Q162" s="64">
        <f t="shared" si="24"/>
        <v>705518.88936141878</v>
      </c>
      <c r="R162" s="64">
        <f t="shared" si="25"/>
        <v>139618.04383674593</v>
      </c>
      <c r="S162" s="64">
        <f t="shared" si="26"/>
        <v>0</v>
      </c>
    </row>
    <row r="163" spans="1:19" ht="14.45" customHeight="1">
      <c r="A163" s="51">
        <v>320797</v>
      </c>
      <c r="B163" s="50" t="s">
        <v>183</v>
      </c>
      <c r="C163" s="24" t="s">
        <v>172</v>
      </c>
      <c r="D163" s="92" t="s">
        <v>495</v>
      </c>
      <c r="E163" s="34">
        <f>VLOOKUP($A163,'CAF BLS Adjustment'!$B:$H,7,FALSE)</f>
        <v>342060</v>
      </c>
      <c r="F163" s="5">
        <f>SUMIFS('HCLS Adjustment'!$F:$F,'HCLS Adjustment'!$B:$B,Main!$A163)</f>
        <v>121536</v>
      </c>
      <c r="G163" s="29">
        <f>VLOOKUP(A163,'SVS Adjustment'!$B$3:$E$452,4,FALSE)</f>
        <v>0</v>
      </c>
      <c r="H163" s="29">
        <f t="shared" si="19"/>
        <v>463596</v>
      </c>
      <c r="I163" s="94">
        <f>'Demand Calcs'!$B$11</f>
        <v>0.91418535290292247</v>
      </c>
      <c r="J163" s="29">
        <f t="shared" si="20"/>
        <v>423812.67286438326</v>
      </c>
      <c r="K163" s="72">
        <f>IFERROR(VLOOKUP($A163,'NECA 5 year Projections'!$A:$C,3,FALSE),0)</f>
        <v>467214.52089638897</v>
      </c>
      <c r="L163" s="72">
        <f t="shared" si="21"/>
        <v>463596</v>
      </c>
      <c r="M163" s="29">
        <f t="shared" si="22"/>
        <v>463596</v>
      </c>
      <c r="N163" s="29">
        <f>VLOOKUP($A163,'CAF BLS Adjustment'!$B161:$I618,8,FALSE)</f>
        <v>41352</v>
      </c>
      <c r="O163" s="34">
        <f t="shared" si="18"/>
        <v>37803.39271324165</v>
      </c>
      <c r="P163" s="64">
        <f t="shared" si="23"/>
        <v>501399.39271324163</v>
      </c>
      <c r="Q163" s="64">
        <f t="shared" si="24"/>
        <v>342060</v>
      </c>
      <c r="R163" s="64">
        <f t="shared" si="25"/>
        <v>121536</v>
      </c>
      <c r="S163" s="64">
        <f t="shared" si="26"/>
        <v>0</v>
      </c>
    </row>
    <row r="164" spans="1:19" ht="14.45" customHeight="1">
      <c r="A164" s="51">
        <v>320800</v>
      </c>
      <c r="B164" s="50" t="s">
        <v>184</v>
      </c>
      <c r="C164" s="24" t="s">
        <v>172</v>
      </c>
      <c r="D164" s="92" t="s">
        <v>495</v>
      </c>
      <c r="E164" s="34">
        <f>VLOOKUP($A164,'CAF BLS Adjustment'!$B:$H,7,FALSE)</f>
        <v>1382763</v>
      </c>
      <c r="F164" s="5">
        <f>SUMIFS('HCLS Adjustment'!$F:$F,'HCLS Adjustment'!$B:$B,Main!$A164)</f>
        <v>239868</v>
      </c>
      <c r="G164" s="29">
        <f>VLOOKUP(A164,'SVS Adjustment'!$B$3:$E$452,4,FALSE)</f>
        <v>0</v>
      </c>
      <c r="H164" s="29">
        <f t="shared" si="19"/>
        <v>1622631</v>
      </c>
      <c r="I164" s="94">
        <f>'Demand Calcs'!$B$11</f>
        <v>0.91418535290292247</v>
      </c>
      <c r="J164" s="29">
        <f t="shared" si="20"/>
        <v>1483385.4933662219</v>
      </c>
      <c r="K164" s="72">
        <f>IFERROR(VLOOKUP($A164,'NECA 5 year Projections'!$A:$C,3,FALSE),0)</f>
        <v>1809373.4687995899</v>
      </c>
      <c r="L164" s="72">
        <f t="shared" si="21"/>
        <v>1622631</v>
      </c>
      <c r="M164" s="29">
        <f t="shared" si="22"/>
        <v>1622631</v>
      </c>
      <c r="N164" s="29">
        <f>VLOOKUP($A164,'CAF BLS Adjustment'!$B162:$I619,8,FALSE)</f>
        <v>119544</v>
      </c>
      <c r="O164" s="34">
        <f t="shared" si="18"/>
        <v>109285.37382742696</v>
      </c>
      <c r="P164" s="64">
        <f t="shared" si="23"/>
        <v>1731916.3738274269</v>
      </c>
      <c r="Q164" s="64">
        <f t="shared" si="24"/>
        <v>1382763</v>
      </c>
      <c r="R164" s="64">
        <f t="shared" si="25"/>
        <v>239868</v>
      </c>
      <c r="S164" s="64">
        <f t="shared" si="26"/>
        <v>0</v>
      </c>
    </row>
    <row r="165" spans="1:19" ht="14.45" customHeight="1">
      <c r="A165" s="51">
        <v>320807</v>
      </c>
      <c r="B165" s="50" t="s">
        <v>185</v>
      </c>
      <c r="C165" s="24" t="s">
        <v>172</v>
      </c>
      <c r="D165" s="92" t="s">
        <v>495</v>
      </c>
      <c r="E165" s="34">
        <f>VLOOKUP($A165,'CAF BLS Adjustment'!$B:$H,7,FALSE)</f>
        <v>4940692</v>
      </c>
      <c r="F165" s="5">
        <f>SUMIFS('HCLS Adjustment'!$F:$F,'HCLS Adjustment'!$B:$B,Main!$A165)</f>
        <v>2152848</v>
      </c>
      <c r="G165" s="29">
        <f>VLOOKUP(A165,'SVS Adjustment'!$B$3:$E$452,4,FALSE)</f>
        <v>0</v>
      </c>
      <c r="H165" s="29">
        <f t="shared" si="19"/>
        <v>7093540</v>
      </c>
      <c r="I165" s="94">
        <f>'Demand Calcs'!$B$11</f>
        <v>0.91418535290292247</v>
      </c>
      <c r="J165" s="29">
        <f t="shared" si="20"/>
        <v>6484810.3682309967</v>
      </c>
      <c r="K165" s="72">
        <f>IFERROR(VLOOKUP($A165,'NECA 5 year Projections'!$A:$C,3,FALSE),0)</f>
        <v>3661785.6173428302</v>
      </c>
      <c r="L165" s="72">
        <f t="shared" si="21"/>
        <v>3661785.6173428302</v>
      </c>
      <c r="M165" s="29">
        <f t="shared" si="22"/>
        <v>6484810.3682309967</v>
      </c>
      <c r="N165" s="29">
        <f>VLOOKUP($A165,'CAF BLS Adjustment'!$B163:$I620,8,FALSE)</f>
        <v>187344</v>
      </c>
      <c r="O165" s="34">
        <f t="shared" si="18"/>
        <v>171267.14075424511</v>
      </c>
      <c r="P165" s="64">
        <f t="shared" si="23"/>
        <v>6656077.5089852419</v>
      </c>
      <c r="Q165" s="64">
        <f t="shared" si="24"/>
        <v>4516708.2596046459</v>
      </c>
      <c r="R165" s="64">
        <f t="shared" si="25"/>
        <v>1968102.108626351</v>
      </c>
      <c r="S165" s="64">
        <f t="shared" si="26"/>
        <v>0</v>
      </c>
    </row>
    <row r="166" spans="1:19" ht="14.45" customHeight="1">
      <c r="A166" s="51">
        <v>320813</v>
      </c>
      <c r="B166" s="50" t="s">
        <v>186</v>
      </c>
      <c r="C166" s="24" t="s">
        <v>172</v>
      </c>
      <c r="D166" s="92" t="s">
        <v>495</v>
      </c>
      <c r="E166" s="34">
        <f>VLOOKUP($A166,'CAF BLS Adjustment'!$B:$H,7,FALSE)</f>
        <v>1582405</v>
      </c>
      <c r="F166" s="5">
        <f>SUMIFS('HCLS Adjustment'!$F:$F,'HCLS Adjustment'!$B:$B,Main!$A166)</f>
        <v>711324</v>
      </c>
      <c r="G166" s="29">
        <f>VLOOKUP(A166,'SVS Adjustment'!$B$3:$E$452,4,FALSE)</f>
        <v>0</v>
      </c>
      <c r="H166" s="29">
        <f t="shared" si="19"/>
        <v>2293729</v>
      </c>
      <c r="I166" s="94">
        <f>'Demand Calcs'!$B$11</f>
        <v>0.91418535290292247</v>
      </c>
      <c r="J166" s="29">
        <f t="shared" si="20"/>
        <v>2096893.4553286675</v>
      </c>
      <c r="K166" s="72">
        <f>IFERROR(VLOOKUP($A166,'NECA 5 year Projections'!$A:$C,3,FALSE),0)</f>
        <v>727679.98293066304</v>
      </c>
      <c r="L166" s="72">
        <f t="shared" si="21"/>
        <v>727679.98293066304</v>
      </c>
      <c r="M166" s="29">
        <f t="shared" si="22"/>
        <v>2096893.4553286675</v>
      </c>
      <c r="N166" s="29">
        <f>VLOOKUP($A166,'CAF BLS Adjustment'!$B164:$I621,8,FALSE)</f>
        <v>-53076</v>
      </c>
      <c r="O166" s="34">
        <f t="shared" si="18"/>
        <v>-53076</v>
      </c>
      <c r="P166" s="64">
        <f t="shared" si="23"/>
        <v>2043817.4553286675</v>
      </c>
      <c r="Q166" s="64">
        <f t="shared" si="24"/>
        <v>1446611.473360349</v>
      </c>
      <c r="R166" s="64">
        <f t="shared" si="25"/>
        <v>650281.98196831846</v>
      </c>
      <c r="S166" s="64">
        <f t="shared" si="26"/>
        <v>0</v>
      </c>
    </row>
    <row r="167" spans="1:19" ht="14.45" customHeight="1">
      <c r="A167" s="51">
        <v>320815</v>
      </c>
      <c r="B167" s="50" t="s">
        <v>187</v>
      </c>
      <c r="C167" s="24" t="s">
        <v>172</v>
      </c>
      <c r="D167" s="92" t="s">
        <v>495</v>
      </c>
      <c r="E167" s="34">
        <f>VLOOKUP($A167,'CAF BLS Adjustment'!$B:$H,7,FALSE)</f>
        <v>1337585</v>
      </c>
      <c r="F167" s="5">
        <f>SUMIFS('HCLS Adjustment'!$F:$F,'HCLS Adjustment'!$B:$B,Main!$A167)</f>
        <v>32328</v>
      </c>
      <c r="G167" s="29">
        <f>VLOOKUP(A167,'SVS Adjustment'!$B$3:$E$452,4,FALSE)</f>
        <v>0</v>
      </c>
      <c r="H167" s="29">
        <f t="shared" si="19"/>
        <v>1369913</v>
      </c>
      <c r="I167" s="94">
        <f>'Demand Calcs'!$B$11</f>
        <v>0.91418535290292247</v>
      </c>
      <c r="J167" s="29">
        <f t="shared" si="20"/>
        <v>1252354.3993513011</v>
      </c>
      <c r="K167" s="72">
        <f>IFERROR(VLOOKUP($A167,'NECA 5 year Projections'!$A:$C,3,FALSE),0)</f>
        <v>1561641.7739868499</v>
      </c>
      <c r="L167" s="72">
        <f t="shared" si="21"/>
        <v>1369913</v>
      </c>
      <c r="M167" s="29">
        <f t="shared" si="22"/>
        <v>1369913</v>
      </c>
      <c r="N167" s="29">
        <f>VLOOKUP($A167,'CAF BLS Adjustment'!$B165:$I622,8,FALSE)</f>
        <v>356208</v>
      </c>
      <c r="O167" s="34">
        <f t="shared" si="18"/>
        <v>325640.1361868442</v>
      </c>
      <c r="P167" s="64">
        <f t="shared" si="23"/>
        <v>1695553.1361868442</v>
      </c>
      <c r="Q167" s="64">
        <f t="shared" si="24"/>
        <v>1337585</v>
      </c>
      <c r="R167" s="64">
        <f t="shared" si="25"/>
        <v>32327.999999999996</v>
      </c>
      <c r="S167" s="64">
        <f t="shared" si="26"/>
        <v>0</v>
      </c>
    </row>
    <row r="168" spans="1:19" ht="14.45" customHeight="1">
      <c r="A168" s="51">
        <v>320818</v>
      </c>
      <c r="B168" s="50" t="s">
        <v>130</v>
      </c>
      <c r="C168" s="24" t="s">
        <v>172</v>
      </c>
      <c r="D168" s="92" t="s">
        <v>495</v>
      </c>
      <c r="E168" s="34">
        <f>VLOOKUP($A168,'CAF BLS Adjustment'!$B:$H,7,FALSE)</f>
        <v>10330252</v>
      </c>
      <c r="F168" s="5">
        <f>SUMIFS('HCLS Adjustment'!$F:$F,'HCLS Adjustment'!$B:$B,Main!$A168)</f>
        <v>4465560</v>
      </c>
      <c r="G168" s="29">
        <f>VLOOKUP(A168,'SVS Adjustment'!$B$3:$E$452,4,FALSE)</f>
        <v>0</v>
      </c>
      <c r="H168" s="29">
        <f t="shared" si="19"/>
        <v>14795812</v>
      </c>
      <c r="I168" s="94">
        <f>'Demand Calcs'!$B$11</f>
        <v>0.91418535290292247</v>
      </c>
      <c r="J168" s="29">
        <f t="shared" si="20"/>
        <v>13526114.614705294</v>
      </c>
      <c r="K168" s="72">
        <f>IFERROR(VLOOKUP($A168,'NECA 5 year Projections'!$A:$C,3,FALSE),0)</f>
        <v>10315123.2989507</v>
      </c>
      <c r="L168" s="72">
        <f t="shared" si="21"/>
        <v>10315123.2989507</v>
      </c>
      <c r="M168" s="29">
        <f t="shared" si="22"/>
        <v>13526114.614705294</v>
      </c>
      <c r="N168" s="29">
        <f>VLOOKUP($A168,'CAF BLS Adjustment'!$B166:$I623,8,FALSE)</f>
        <v>536046</v>
      </c>
      <c r="O168" s="34">
        <f t="shared" ref="O168:O209" si="27">IF(N168&lt;0,N168,N168*I168)</f>
        <v>490045.40168219997</v>
      </c>
      <c r="P168" s="64">
        <f t="shared" si="23"/>
        <v>14016160.016387494</v>
      </c>
      <c r="Q168" s="64">
        <f t="shared" si="24"/>
        <v>9443765.0701961201</v>
      </c>
      <c r="R168" s="64">
        <f t="shared" si="25"/>
        <v>4082349.5445091743</v>
      </c>
      <c r="S168" s="64">
        <f t="shared" si="26"/>
        <v>0</v>
      </c>
    </row>
    <row r="169" spans="1:19" ht="14.45" customHeight="1">
      <c r="A169" s="51">
        <v>320819</v>
      </c>
      <c r="B169" s="50" t="s">
        <v>188</v>
      </c>
      <c r="C169" s="24" t="s">
        <v>172</v>
      </c>
      <c r="D169" s="92" t="s">
        <v>495</v>
      </c>
      <c r="E169" s="34">
        <f>VLOOKUP($A169,'CAF BLS Adjustment'!$B:$H,7,FALSE)</f>
        <v>3477809</v>
      </c>
      <c r="F169" s="5">
        <f>SUMIFS('HCLS Adjustment'!$F:$F,'HCLS Adjustment'!$B:$B,Main!$A169)</f>
        <v>2822844</v>
      </c>
      <c r="G169" s="29">
        <f>VLOOKUP(A169,'SVS Adjustment'!$B$3:$E$452,4,FALSE)</f>
        <v>0</v>
      </c>
      <c r="H169" s="29">
        <f t="shared" ref="H169:H209" si="28">SUM(E169:G169)</f>
        <v>6300653</v>
      </c>
      <c r="I169" s="94">
        <f>'Demand Calcs'!$B$11</f>
        <v>0.91418535290292247</v>
      </c>
      <c r="J169" s="29">
        <f t="shared" ref="J169:J209" si="29">I169*H169</f>
        <v>5759964.6863238569</v>
      </c>
      <c r="K169" s="72">
        <f>IFERROR(VLOOKUP($A169,'NECA 5 year Projections'!$A:$C,3,FALSE),0)</f>
        <v>2203960.6924068402</v>
      </c>
      <c r="L169" s="72">
        <f t="shared" ref="L169:L209" si="30">MIN(H169,K169)</f>
        <v>2203960.6924068402</v>
      </c>
      <c r="M169" s="29">
        <f t="shared" ref="M169:M209" si="31">MAX(J169,L169)</f>
        <v>5759964.6863238569</v>
      </c>
      <c r="N169" s="29">
        <f>VLOOKUP($A169,'CAF BLS Adjustment'!$B167:$I624,8,FALSE)</f>
        <v>183822</v>
      </c>
      <c r="O169" s="34">
        <f t="shared" si="27"/>
        <v>168047.37994132101</v>
      </c>
      <c r="P169" s="64">
        <f t="shared" ref="P169:P209" si="32">O169+M169</f>
        <v>5928012.0662651779</v>
      </c>
      <c r="Q169" s="64">
        <f t="shared" ref="Q169:Q209" si="33">IFERROR((E169/H169)*$M169,0)</f>
        <v>3179362.0479939599</v>
      </c>
      <c r="R169" s="64">
        <f t="shared" ref="R169:R209" si="34">IFERROR((F169/$H169)*$M169,0)</f>
        <v>2580602.6383298971</v>
      </c>
      <c r="S169" s="64">
        <f t="shared" ref="S169:S209" si="35">IFERROR((G169/$H169)*$M169,0)</f>
        <v>0</v>
      </c>
    </row>
    <row r="170" spans="1:19" ht="14.45" customHeight="1">
      <c r="A170" s="51">
        <v>320825</v>
      </c>
      <c r="B170" s="50" t="s">
        <v>189</v>
      </c>
      <c r="C170" s="24" t="s">
        <v>172</v>
      </c>
      <c r="D170" s="92" t="s">
        <v>495</v>
      </c>
      <c r="E170" s="34">
        <f>VLOOKUP($A170,'CAF BLS Adjustment'!$B:$H,7,FALSE)</f>
        <v>2031149</v>
      </c>
      <c r="F170" s="5">
        <f>SUMIFS('HCLS Adjustment'!$F:$F,'HCLS Adjustment'!$B:$B,Main!$A170)</f>
        <v>834240</v>
      </c>
      <c r="G170" s="29">
        <f>VLOOKUP(A170,'SVS Adjustment'!$B$3:$E$452,4,FALSE)</f>
        <v>0</v>
      </c>
      <c r="H170" s="29">
        <f t="shared" si="28"/>
        <v>2865389</v>
      </c>
      <c r="I170" s="94">
        <f>'Demand Calcs'!$B$11</f>
        <v>0.91418535290292247</v>
      </c>
      <c r="J170" s="29">
        <f t="shared" si="29"/>
        <v>2619496.654169152</v>
      </c>
      <c r="K170" s="72">
        <f>IFERROR(VLOOKUP($A170,'NECA 5 year Projections'!$A:$C,3,FALSE),0)</f>
        <v>1757386.68193424</v>
      </c>
      <c r="L170" s="72">
        <f t="shared" si="30"/>
        <v>1757386.68193424</v>
      </c>
      <c r="M170" s="29">
        <f t="shared" si="31"/>
        <v>2619496.654169152</v>
      </c>
      <c r="N170" s="29">
        <f>VLOOKUP($A170,'CAF BLS Adjustment'!$B168:$I625,8,FALSE)</f>
        <v>122304</v>
      </c>
      <c r="O170" s="34">
        <f t="shared" si="27"/>
        <v>111808.52540143902</v>
      </c>
      <c r="P170" s="64">
        <f t="shared" si="32"/>
        <v>2731305.1795705911</v>
      </c>
      <c r="Q170" s="64">
        <f t="shared" si="33"/>
        <v>1856846.6653634179</v>
      </c>
      <c r="R170" s="64">
        <f t="shared" si="34"/>
        <v>762649.98880573397</v>
      </c>
      <c r="S170" s="64">
        <f t="shared" si="35"/>
        <v>0</v>
      </c>
    </row>
    <row r="171" spans="1:19" ht="14.45" customHeight="1">
      <c r="A171" s="51">
        <v>320826</v>
      </c>
      <c r="B171" s="50" t="s">
        <v>190</v>
      </c>
      <c r="C171" s="24" t="s">
        <v>172</v>
      </c>
      <c r="D171" s="92" t="s">
        <v>495</v>
      </c>
      <c r="E171" s="34">
        <f>VLOOKUP($A171,'CAF BLS Adjustment'!$B:$H,7,FALSE)</f>
        <v>428292</v>
      </c>
      <c r="F171" s="5">
        <f>SUMIFS('HCLS Adjustment'!$F:$F,'HCLS Adjustment'!$B:$B,Main!$A171)</f>
        <v>60360</v>
      </c>
      <c r="G171" s="29">
        <f>VLOOKUP(A171,'SVS Adjustment'!$B$3:$E$452,4,FALSE)</f>
        <v>0</v>
      </c>
      <c r="H171" s="29">
        <f t="shared" si="28"/>
        <v>488652</v>
      </c>
      <c r="I171" s="94">
        <f>'Demand Calcs'!$B$11</f>
        <v>0.91418535290292247</v>
      </c>
      <c r="J171" s="29">
        <f t="shared" si="29"/>
        <v>446718.50106671889</v>
      </c>
      <c r="K171" s="72">
        <f>IFERROR(VLOOKUP($A171,'NECA 5 year Projections'!$A:$C,3,FALSE),0)</f>
        <v>376057.94144616101</v>
      </c>
      <c r="L171" s="72">
        <f t="shared" si="30"/>
        <v>376057.94144616101</v>
      </c>
      <c r="M171" s="29">
        <f t="shared" si="31"/>
        <v>446718.50106671889</v>
      </c>
      <c r="N171" s="29">
        <f>VLOOKUP($A171,'CAF BLS Adjustment'!$B169:$I626,8,FALSE)</f>
        <v>2196</v>
      </c>
      <c r="O171" s="34">
        <f t="shared" si="27"/>
        <v>2007.5510349748176</v>
      </c>
      <c r="P171" s="64">
        <f t="shared" si="32"/>
        <v>448726.0521016937</v>
      </c>
      <c r="Q171" s="64">
        <f t="shared" si="33"/>
        <v>391538.27316549851</v>
      </c>
      <c r="R171" s="64">
        <f t="shared" si="34"/>
        <v>55180.227901220402</v>
      </c>
      <c r="S171" s="64">
        <f t="shared" si="35"/>
        <v>0</v>
      </c>
    </row>
    <row r="172" spans="1:19" ht="14.45" customHeight="1">
      <c r="A172" s="51">
        <v>320827</v>
      </c>
      <c r="B172" s="50" t="s">
        <v>191</v>
      </c>
      <c r="C172" s="24" t="s">
        <v>172</v>
      </c>
      <c r="D172" s="92" t="s">
        <v>495</v>
      </c>
      <c r="E172" s="34">
        <f>VLOOKUP($A172,'CAF BLS Adjustment'!$B:$H,7,FALSE)</f>
        <v>738778</v>
      </c>
      <c r="F172" s="5">
        <f>SUMIFS('HCLS Adjustment'!$F:$F,'HCLS Adjustment'!$B:$B,Main!$A172)</f>
        <v>52704</v>
      </c>
      <c r="G172" s="29">
        <f>VLOOKUP(A172,'SVS Adjustment'!$B$3:$E$452,4,FALSE)</f>
        <v>0</v>
      </c>
      <c r="H172" s="29">
        <f t="shared" si="28"/>
        <v>791482</v>
      </c>
      <c r="I172" s="94">
        <f>'Demand Calcs'!$B$11</f>
        <v>0.91418535290292247</v>
      </c>
      <c r="J172" s="29">
        <f t="shared" si="29"/>
        <v>723561.25148631085</v>
      </c>
      <c r="K172" s="72">
        <f>IFERROR(VLOOKUP($A172,'NECA 5 year Projections'!$A:$C,3,FALSE),0)</f>
        <v>552793.73088547401</v>
      </c>
      <c r="L172" s="72">
        <f t="shared" si="30"/>
        <v>552793.73088547401</v>
      </c>
      <c r="M172" s="29">
        <f t="shared" si="31"/>
        <v>723561.25148631085</v>
      </c>
      <c r="N172" s="29">
        <f>VLOOKUP($A172,'CAF BLS Adjustment'!$B170:$I627,8,FALSE)</f>
        <v>16194</v>
      </c>
      <c r="O172" s="34">
        <f t="shared" si="27"/>
        <v>14804.317604909926</v>
      </c>
      <c r="P172" s="64">
        <f t="shared" si="32"/>
        <v>738365.56909122074</v>
      </c>
      <c r="Q172" s="64">
        <f t="shared" si="33"/>
        <v>675380.02664691524</v>
      </c>
      <c r="R172" s="64">
        <f t="shared" si="34"/>
        <v>48181.224839395618</v>
      </c>
      <c r="S172" s="64">
        <f t="shared" si="35"/>
        <v>0</v>
      </c>
    </row>
    <row r="173" spans="1:19" ht="14.45" customHeight="1">
      <c r="A173" s="51">
        <v>320834</v>
      </c>
      <c r="B173" s="50" t="s">
        <v>192</v>
      </c>
      <c r="C173" s="24" t="s">
        <v>172</v>
      </c>
      <c r="D173" s="92" t="s">
        <v>495</v>
      </c>
      <c r="E173" s="34">
        <f>VLOOKUP($A173,'CAF BLS Adjustment'!$B:$H,7,FALSE)</f>
        <v>2933940</v>
      </c>
      <c r="F173" s="5">
        <f>SUMIFS('HCLS Adjustment'!$F:$F,'HCLS Adjustment'!$B:$B,Main!$A173)</f>
        <v>349248</v>
      </c>
      <c r="G173" s="29">
        <f>VLOOKUP(A173,'SVS Adjustment'!$B$3:$E$452,4,FALSE)</f>
        <v>0</v>
      </c>
      <c r="H173" s="29">
        <f t="shared" si="28"/>
        <v>3283188</v>
      </c>
      <c r="I173" s="94">
        <f>'Demand Calcs'!$B$11</f>
        <v>0.91418535290292247</v>
      </c>
      <c r="J173" s="29">
        <f t="shared" si="29"/>
        <v>3001442.3804266402</v>
      </c>
      <c r="K173" s="72">
        <f>IFERROR(VLOOKUP($A173,'NECA 5 year Projections'!$A:$C,3,FALSE),0)</f>
        <v>1163838.6962894499</v>
      </c>
      <c r="L173" s="72">
        <f t="shared" si="30"/>
        <v>1163838.6962894499</v>
      </c>
      <c r="M173" s="29">
        <f t="shared" si="31"/>
        <v>3001442.3804266402</v>
      </c>
      <c r="N173" s="29">
        <f>VLOOKUP($A173,'CAF BLS Adjustment'!$B171:$I628,8,FALSE)</f>
        <v>23886</v>
      </c>
      <c r="O173" s="34">
        <f t="shared" si="27"/>
        <v>21836.231339439208</v>
      </c>
      <c r="P173" s="64">
        <f t="shared" si="32"/>
        <v>3023278.6117660794</v>
      </c>
      <c r="Q173" s="64">
        <f t="shared" si="33"/>
        <v>2682164.9742960003</v>
      </c>
      <c r="R173" s="64">
        <f t="shared" si="34"/>
        <v>319277.40613063984</v>
      </c>
      <c r="S173" s="64">
        <f t="shared" si="35"/>
        <v>0</v>
      </c>
    </row>
    <row r="174" spans="1:19" ht="14.45" customHeight="1">
      <c r="A174" s="51">
        <v>320839</v>
      </c>
      <c r="B174" s="50" t="s">
        <v>193</v>
      </c>
      <c r="C174" s="24" t="s">
        <v>172</v>
      </c>
      <c r="D174" s="92" t="s">
        <v>495</v>
      </c>
      <c r="E174" s="34">
        <f>VLOOKUP($A174,'CAF BLS Adjustment'!$B:$H,7,FALSE)</f>
        <v>233111</v>
      </c>
      <c r="F174" s="5">
        <f>SUMIFS('HCLS Adjustment'!$F:$F,'HCLS Adjustment'!$B:$B,Main!$A174)</f>
        <v>61140</v>
      </c>
      <c r="G174" s="29">
        <f>VLOOKUP(A174,'SVS Adjustment'!$B$3:$E$452,4,FALSE)</f>
        <v>0</v>
      </c>
      <c r="H174" s="29">
        <f t="shared" si="28"/>
        <v>294251</v>
      </c>
      <c r="I174" s="94">
        <f>'Demand Calcs'!$B$11</f>
        <v>0.91418535290292247</v>
      </c>
      <c r="J174" s="29">
        <f t="shared" si="29"/>
        <v>268999.95427703782</v>
      </c>
      <c r="K174" s="72">
        <f>IFERROR(VLOOKUP($A174,'NECA 5 year Projections'!$A:$C,3,FALSE),0)</f>
        <v>184827.34676723101</v>
      </c>
      <c r="L174" s="72">
        <f t="shared" si="30"/>
        <v>184827.34676723101</v>
      </c>
      <c r="M174" s="29">
        <f t="shared" si="31"/>
        <v>268999.95427703782</v>
      </c>
      <c r="N174" s="29">
        <f>VLOOKUP($A174,'CAF BLS Adjustment'!$B172:$I629,8,FALSE)</f>
        <v>22842</v>
      </c>
      <c r="O174" s="34">
        <f t="shared" si="27"/>
        <v>20881.821831008554</v>
      </c>
      <c r="P174" s="64">
        <f t="shared" si="32"/>
        <v>289881.77610804635</v>
      </c>
      <c r="Q174" s="64">
        <f t="shared" si="33"/>
        <v>213106.66180055315</v>
      </c>
      <c r="R174" s="64">
        <f t="shared" si="34"/>
        <v>55893.292476484676</v>
      </c>
      <c r="S174" s="64">
        <f t="shared" si="35"/>
        <v>0</v>
      </c>
    </row>
    <row r="175" spans="1:19" ht="14.45" customHeight="1">
      <c r="A175" s="51">
        <v>330860</v>
      </c>
      <c r="B175" s="50" t="s">
        <v>195</v>
      </c>
      <c r="C175" s="24" t="s">
        <v>194</v>
      </c>
      <c r="D175" s="92" t="s">
        <v>495</v>
      </c>
      <c r="E175" s="34">
        <f>VLOOKUP($A175,'CAF BLS Adjustment'!$B:$H,7,FALSE)</f>
        <v>6238504</v>
      </c>
      <c r="F175" s="5">
        <f>SUMIFS('HCLS Adjustment'!$F:$F,'HCLS Adjustment'!$B:$B,Main!$A175)</f>
        <v>2749872</v>
      </c>
      <c r="G175" s="29">
        <f>VLOOKUP(A175,'SVS Adjustment'!$B$3:$E$452,4,FALSE)</f>
        <v>0</v>
      </c>
      <c r="H175" s="29">
        <f t="shared" si="28"/>
        <v>8988376</v>
      </c>
      <c r="I175" s="94">
        <f>'Demand Calcs'!$B$11</f>
        <v>0.91418535290292247</v>
      </c>
      <c r="J175" s="29">
        <f t="shared" si="29"/>
        <v>8217041.6855841586</v>
      </c>
      <c r="K175" s="72">
        <f>IFERROR(VLOOKUP($A175,'NECA 5 year Projections'!$A:$C,3,FALSE),0)</f>
        <v>3095290.6248618099</v>
      </c>
      <c r="L175" s="72">
        <f t="shared" si="30"/>
        <v>3095290.6248618099</v>
      </c>
      <c r="M175" s="29">
        <f t="shared" si="31"/>
        <v>8217041.6855841586</v>
      </c>
      <c r="N175" s="29">
        <f>VLOOKUP($A175,'CAF BLS Adjustment'!$B174:$I635,8,FALSE)</f>
        <v>-106404</v>
      </c>
      <c r="O175" s="34">
        <f t="shared" si="27"/>
        <v>-106404</v>
      </c>
      <c r="P175" s="64">
        <f t="shared" si="32"/>
        <v>8110637.6855841586</v>
      </c>
      <c r="Q175" s="64">
        <f t="shared" si="33"/>
        <v>5703148.9808262931</v>
      </c>
      <c r="R175" s="64">
        <f t="shared" si="34"/>
        <v>2513892.7047578651</v>
      </c>
      <c r="S175" s="64">
        <f t="shared" si="35"/>
        <v>0</v>
      </c>
    </row>
    <row r="176" spans="1:19" ht="14.45" customHeight="1">
      <c r="A176" s="51">
        <v>330861</v>
      </c>
      <c r="B176" s="50" t="s">
        <v>196</v>
      </c>
      <c r="C176" s="24" t="s">
        <v>194</v>
      </c>
      <c r="D176" s="92" t="s">
        <v>495</v>
      </c>
      <c r="E176" s="34">
        <f>VLOOKUP($A176,'CAF BLS Adjustment'!$B:$H,7,FALSE)</f>
        <v>4798561</v>
      </c>
      <c r="F176" s="5">
        <f>SUMIFS('HCLS Adjustment'!$F:$F,'HCLS Adjustment'!$B:$B,Main!$A176)</f>
        <v>1011540</v>
      </c>
      <c r="G176" s="29">
        <f>VLOOKUP(A176,'SVS Adjustment'!$B$3:$E$452,4,FALSE)</f>
        <v>0</v>
      </c>
      <c r="H176" s="29">
        <f t="shared" si="28"/>
        <v>5810101</v>
      </c>
      <c r="I176" s="94">
        <f>'Demand Calcs'!$B$11</f>
        <v>0.91418535290292247</v>
      </c>
      <c r="J176" s="29">
        <f t="shared" si="29"/>
        <v>5311509.2330866223</v>
      </c>
      <c r="K176" s="72">
        <f>IFERROR(VLOOKUP($A176,'NECA 5 year Projections'!$A:$C,3,FALSE),0)</f>
        <v>1701883.0061605</v>
      </c>
      <c r="L176" s="72">
        <f t="shared" si="30"/>
        <v>1701883.0061605</v>
      </c>
      <c r="M176" s="29">
        <f t="shared" si="31"/>
        <v>5311509.2330866223</v>
      </c>
      <c r="N176" s="29">
        <f>VLOOKUP($A176,'CAF BLS Adjustment'!$B174:$I636,8,FALSE)</f>
        <v>-95088</v>
      </c>
      <c r="O176" s="34">
        <f t="shared" si="27"/>
        <v>-95088</v>
      </c>
      <c r="P176" s="64">
        <f t="shared" si="32"/>
        <v>5216421.2330866223</v>
      </c>
      <c r="Q176" s="64">
        <f t="shared" si="33"/>
        <v>4386774.1812112005</v>
      </c>
      <c r="R176" s="64">
        <f t="shared" si="34"/>
        <v>924735.05187542201</v>
      </c>
      <c r="S176" s="64">
        <f t="shared" si="35"/>
        <v>0</v>
      </c>
    </row>
    <row r="177" spans="1:19" ht="14.45" customHeight="1">
      <c r="A177" s="51">
        <v>330863</v>
      </c>
      <c r="B177" s="50" t="s">
        <v>197</v>
      </c>
      <c r="C177" s="24" t="s">
        <v>194</v>
      </c>
      <c r="D177" s="92" t="s">
        <v>495</v>
      </c>
      <c r="E177" s="34">
        <f>VLOOKUP($A177,'CAF BLS Adjustment'!$B:$H,7,FALSE)</f>
        <v>1371915</v>
      </c>
      <c r="F177" s="5">
        <f>SUMIFS('HCLS Adjustment'!$F:$F,'HCLS Adjustment'!$B:$B,Main!$A177)</f>
        <v>909276</v>
      </c>
      <c r="G177" s="29">
        <f>VLOOKUP(A177,'SVS Adjustment'!$B$3:$E$452,4,FALSE)</f>
        <v>0</v>
      </c>
      <c r="H177" s="29">
        <f t="shared" si="28"/>
        <v>2281191</v>
      </c>
      <c r="I177" s="94">
        <f>'Demand Calcs'!$B$11</f>
        <v>0.91418535290292247</v>
      </c>
      <c r="J177" s="29">
        <f t="shared" si="29"/>
        <v>2085431.3993739707</v>
      </c>
      <c r="K177" s="72">
        <f>IFERROR(VLOOKUP($A177,'NECA 5 year Projections'!$A:$C,3,FALSE),0)</f>
        <v>1284401.65284147</v>
      </c>
      <c r="L177" s="72">
        <f t="shared" si="30"/>
        <v>1284401.65284147</v>
      </c>
      <c r="M177" s="29">
        <f t="shared" si="31"/>
        <v>2085431.3993739707</v>
      </c>
      <c r="N177" s="29">
        <f>VLOOKUP($A177,'CAF BLS Adjustment'!$B175:$I637,8,FALSE)</f>
        <v>7320</v>
      </c>
      <c r="O177" s="34">
        <f t="shared" si="27"/>
        <v>6691.8367832493923</v>
      </c>
      <c r="P177" s="64">
        <f t="shared" si="32"/>
        <v>2092123.2361572201</v>
      </c>
      <c r="Q177" s="64">
        <f t="shared" si="33"/>
        <v>1254184.598427813</v>
      </c>
      <c r="R177" s="64">
        <f t="shared" si="34"/>
        <v>831246.80094615777</v>
      </c>
      <c r="S177" s="64">
        <f t="shared" si="35"/>
        <v>0</v>
      </c>
    </row>
    <row r="178" spans="1:19" ht="14.45" customHeight="1">
      <c r="A178" s="51">
        <v>330866</v>
      </c>
      <c r="B178" s="50" t="s">
        <v>198</v>
      </c>
      <c r="C178" s="24" t="s">
        <v>194</v>
      </c>
      <c r="D178" s="92" t="s">
        <v>495</v>
      </c>
      <c r="E178" s="34">
        <f>VLOOKUP($A178,'CAF BLS Adjustment'!$B:$H,7,FALSE)</f>
        <v>589501</v>
      </c>
      <c r="F178" s="5">
        <f>SUMIFS('HCLS Adjustment'!$F:$F,'HCLS Adjustment'!$B:$B,Main!$A178)</f>
        <v>359544</v>
      </c>
      <c r="G178" s="29">
        <f>VLOOKUP(A178,'SVS Adjustment'!$B$3:$E$452,4,FALSE)</f>
        <v>0</v>
      </c>
      <c r="H178" s="29">
        <f t="shared" si="28"/>
        <v>949045</v>
      </c>
      <c r="I178" s="94">
        <f>'Demand Calcs'!$B$11</f>
        <v>0.91418535290292247</v>
      </c>
      <c r="J178" s="29">
        <f t="shared" si="29"/>
        <v>867603.03824575408</v>
      </c>
      <c r="K178" s="72">
        <f>IFERROR(VLOOKUP($A178,'NECA 5 year Projections'!$A:$C,3,FALSE),0)</f>
        <v>487095.226123514</v>
      </c>
      <c r="L178" s="72">
        <f t="shared" si="30"/>
        <v>487095.226123514</v>
      </c>
      <c r="M178" s="29">
        <f t="shared" si="31"/>
        <v>867603.03824575408</v>
      </c>
      <c r="N178" s="29">
        <f>VLOOKUP($A178,'CAF BLS Adjustment'!$B176:$I638,8,FALSE)</f>
        <v>-4044</v>
      </c>
      <c r="O178" s="34">
        <f t="shared" si="27"/>
        <v>-4044</v>
      </c>
      <c r="P178" s="64">
        <f t="shared" si="32"/>
        <v>863559.03824575408</v>
      </c>
      <c r="Q178" s="64">
        <f t="shared" si="33"/>
        <v>538913.17972162575</v>
      </c>
      <c r="R178" s="64">
        <f t="shared" si="34"/>
        <v>328689.85852412839</v>
      </c>
      <c r="S178" s="64">
        <f t="shared" si="35"/>
        <v>0</v>
      </c>
    </row>
    <row r="179" spans="1:19" ht="14.45" customHeight="1">
      <c r="A179" s="51">
        <v>330896</v>
      </c>
      <c r="B179" s="50" t="s">
        <v>199</v>
      </c>
      <c r="C179" s="24" t="s">
        <v>194</v>
      </c>
      <c r="D179" s="92" t="s">
        <v>495</v>
      </c>
      <c r="E179" s="34">
        <f>VLOOKUP($A179,'CAF BLS Adjustment'!$B:$H,7,FALSE)</f>
        <v>793092</v>
      </c>
      <c r="F179" s="5">
        <f>SUMIFS('HCLS Adjustment'!$F:$F,'HCLS Adjustment'!$B:$B,Main!$A179)</f>
        <v>120456</v>
      </c>
      <c r="G179" s="29">
        <f>VLOOKUP(A179,'SVS Adjustment'!$B$3:$E$452,4,FALSE)</f>
        <v>0</v>
      </c>
      <c r="H179" s="29">
        <f t="shared" si="28"/>
        <v>913548</v>
      </c>
      <c r="I179" s="94">
        <f>'Demand Calcs'!$B$11</f>
        <v>0.91418535290292247</v>
      </c>
      <c r="J179" s="29">
        <f t="shared" si="29"/>
        <v>835152.20077375905</v>
      </c>
      <c r="K179" s="72">
        <f>IFERROR(VLOOKUP($A179,'NECA 5 year Projections'!$A:$C,3,FALSE),0)</f>
        <v>617829.01265034801</v>
      </c>
      <c r="L179" s="72">
        <f t="shared" si="30"/>
        <v>617829.01265034801</v>
      </c>
      <c r="M179" s="29">
        <f t="shared" si="31"/>
        <v>835152.20077375905</v>
      </c>
      <c r="N179" s="29">
        <f>VLOOKUP($A179,'CAF BLS Adjustment'!$B178:$I641,8,FALSE)</f>
        <v>29052</v>
      </c>
      <c r="O179" s="34">
        <f t="shared" si="27"/>
        <v>26558.912872535704</v>
      </c>
      <c r="P179" s="64">
        <f t="shared" si="32"/>
        <v>861711.11364629481</v>
      </c>
      <c r="Q179" s="64">
        <f t="shared" si="33"/>
        <v>725033.08990448469</v>
      </c>
      <c r="R179" s="64">
        <f t="shared" si="34"/>
        <v>110119.11086927445</v>
      </c>
      <c r="S179" s="64">
        <f t="shared" si="35"/>
        <v>0</v>
      </c>
    </row>
    <row r="180" spans="1:19" ht="14.45" customHeight="1">
      <c r="A180" s="51">
        <v>330899</v>
      </c>
      <c r="B180" s="50" t="s">
        <v>200</v>
      </c>
      <c r="C180" s="24" t="s">
        <v>194</v>
      </c>
      <c r="D180" s="92" t="s">
        <v>495</v>
      </c>
      <c r="E180" s="34">
        <f>VLOOKUP($A180,'CAF BLS Adjustment'!$B:$H,7,FALSE)</f>
        <v>1659339</v>
      </c>
      <c r="F180" s="5">
        <f>SUMIFS('HCLS Adjustment'!$F:$F,'HCLS Adjustment'!$B:$B,Main!$A180)</f>
        <v>160476</v>
      </c>
      <c r="G180" s="29">
        <f>VLOOKUP(A180,'SVS Adjustment'!$B$3:$E$452,4,FALSE)</f>
        <v>0</v>
      </c>
      <c r="H180" s="29">
        <f t="shared" si="28"/>
        <v>1819815</v>
      </c>
      <c r="I180" s="94">
        <f>'Demand Calcs'!$B$11</f>
        <v>0.91418535290292247</v>
      </c>
      <c r="J180" s="29">
        <f t="shared" si="29"/>
        <v>1663648.217993032</v>
      </c>
      <c r="K180" s="72">
        <f>IFERROR(VLOOKUP($A180,'NECA 5 year Projections'!$A:$C,3,FALSE),0)</f>
        <v>1501125.2962958801</v>
      </c>
      <c r="L180" s="72">
        <f t="shared" si="30"/>
        <v>1501125.2962958801</v>
      </c>
      <c r="M180" s="29">
        <f t="shared" si="31"/>
        <v>1663648.217993032</v>
      </c>
      <c r="N180" s="29">
        <f>VLOOKUP($A180,'CAF BLS Adjustment'!$B178:$I642,8,FALSE)</f>
        <v>433020</v>
      </c>
      <c r="O180" s="34">
        <f t="shared" si="27"/>
        <v>395860.5415140235</v>
      </c>
      <c r="P180" s="64">
        <f t="shared" si="32"/>
        <v>2059508.7595070554</v>
      </c>
      <c r="Q180" s="64">
        <f t="shared" si="33"/>
        <v>1516943.4093005825</v>
      </c>
      <c r="R180" s="64">
        <f t="shared" si="34"/>
        <v>146704.80869244941</v>
      </c>
      <c r="S180" s="64">
        <f t="shared" si="35"/>
        <v>0</v>
      </c>
    </row>
    <row r="181" spans="1:19" ht="14.45" customHeight="1">
      <c r="A181" s="51">
        <v>330900</v>
      </c>
      <c r="B181" s="50" t="s">
        <v>201</v>
      </c>
      <c r="C181" s="24" t="s">
        <v>194</v>
      </c>
      <c r="D181" s="92" t="s">
        <v>495</v>
      </c>
      <c r="E181" s="34">
        <f>VLOOKUP($A181,'CAF BLS Adjustment'!$B:$H,7,FALSE)</f>
        <v>1515539</v>
      </c>
      <c r="F181" s="5">
        <f>SUMIFS('HCLS Adjustment'!$F:$F,'HCLS Adjustment'!$B:$B,Main!$A181)</f>
        <v>370440</v>
      </c>
      <c r="G181" s="29">
        <f>VLOOKUP(A181,'SVS Adjustment'!$B$3:$E$452,4,FALSE)</f>
        <v>0</v>
      </c>
      <c r="H181" s="29">
        <f t="shared" si="28"/>
        <v>1885979</v>
      </c>
      <c r="I181" s="94">
        <f>'Demand Calcs'!$B$11</f>
        <v>0.91418535290292247</v>
      </c>
      <c r="J181" s="29">
        <f t="shared" si="29"/>
        <v>1724134.3776825008</v>
      </c>
      <c r="K181" s="72">
        <f>IFERROR(VLOOKUP($A181,'NECA 5 year Projections'!$A:$C,3,FALSE),0)</f>
        <v>1915966.94379485</v>
      </c>
      <c r="L181" s="72">
        <f t="shared" si="30"/>
        <v>1885979</v>
      </c>
      <c r="M181" s="29">
        <f t="shared" si="31"/>
        <v>1885979</v>
      </c>
      <c r="N181" s="29">
        <f>VLOOKUP($A181,'CAF BLS Adjustment'!$B179:$I643,8,FALSE)</f>
        <v>8832</v>
      </c>
      <c r="O181" s="34">
        <f t="shared" si="27"/>
        <v>8074.0850368386109</v>
      </c>
      <c r="P181" s="64">
        <f t="shared" si="32"/>
        <v>1894053.0850368387</v>
      </c>
      <c r="Q181" s="64">
        <f t="shared" si="33"/>
        <v>1515539</v>
      </c>
      <c r="R181" s="64">
        <f t="shared" si="34"/>
        <v>370440</v>
      </c>
      <c r="S181" s="64">
        <f t="shared" si="35"/>
        <v>0</v>
      </c>
    </row>
    <row r="182" spans="1:19" ht="14.45" customHeight="1">
      <c r="A182" s="51">
        <v>330902</v>
      </c>
      <c r="B182" s="50" t="s">
        <v>202</v>
      </c>
      <c r="C182" s="24" t="s">
        <v>194</v>
      </c>
      <c r="D182" s="92" t="s">
        <v>495</v>
      </c>
      <c r="E182" s="34">
        <f>VLOOKUP($A182,'CAF BLS Adjustment'!$B:$H,7,FALSE)</f>
        <v>3276848</v>
      </c>
      <c r="F182" s="5">
        <f>SUMIFS('HCLS Adjustment'!$F:$F,'HCLS Adjustment'!$B:$B,Main!$A182)</f>
        <v>1155948</v>
      </c>
      <c r="G182" s="29">
        <f>VLOOKUP(A182,'SVS Adjustment'!$B$3:$E$452,4,FALSE)</f>
        <v>0</v>
      </c>
      <c r="H182" s="29">
        <f t="shared" si="28"/>
        <v>4432796</v>
      </c>
      <c r="I182" s="94">
        <f>'Demand Calcs'!$B$11</f>
        <v>0.91418535290292247</v>
      </c>
      <c r="J182" s="29">
        <f t="shared" si="29"/>
        <v>4052397.1756066629</v>
      </c>
      <c r="K182" s="72">
        <f>IFERROR(VLOOKUP($A182,'NECA 5 year Projections'!$A:$C,3,FALSE),0)</f>
        <v>3436374.8239843901</v>
      </c>
      <c r="L182" s="72">
        <f t="shared" si="30"/>
        <v>3436374.8239843901</v>
      </c>
      <c r="M182" s="29">
        <f t="shared" si="31"/>
        <v>4052397.1756066629</v>
      </c>
      <c r="N182" s="29">
        <f>VLOOKUP($A182,'CAF BLS Adjustment'!$B180:$I644,8,FALSE)</f>
        <v>94908</v>
      </c>
      <c r="O182" s="34">
        <f t="shared" si="27"/>
        <v>86763.503473310571</v>
      </c>
      <c r="P182" s="64">
        <f t="shared" si="32"/>
        <v>4139160.6790799736</v>
      </c>
      <c r="Q182" s="64">
        <f t="shared" si="33"/>
        <v>2995646.4452892356</v>
      </c>
      <c r="R182" s="64">
        <f t="shared" si="34"/>
        <v>1056750.7303174273</v>
      </c>
      <c r="S182" s="64">
        <f t="shared" si="35"/>
        <v>0</v>
      </c>
    </row>
    <row r="183" spans="1:19" ht="14.45" customHeight="1">
      <c r="A183" s="51">
        <v>330908</v>
      </c>
      <c r="B183" s="50" t="s">
        <v>203</v>
      </c>
      <c r="C183" s="24" t="s">
        <v>194</v>
      </c>
      <c r="D183" s="92" t="s">
        <v>495</v>
      </c>
      <c r="E183" s="34">
        <f>VLOOKUP($A183,'CAF BLS Adjustment'!$B:$H,7,FALSE)</f>
        <v>1310021</v>
      </c>
      <c r="F183" s="5">
        <f>SUMIFS('HCLS Adjustment'!$F:$F,'HCLS Adjustment'!$B:$B,Main!$A183)</f>
        <v>1459356</v>
      </c>
      <c r="G183" s="29">
        <f>VLOOKUP(A183,'SVS Adjustment'!$B$3:$E$452,4,FALSE)</f>
        <v>0</v>
      </c>
      <c r="H183" s="29">
        <f t="shared" si="28"/>
        <v>2769377</v>
      </c>
      <c r="I183" s="94">
        <f>'Demand Calcs'!$B$11</f>
        <v>0.91418535290292247</v>
      </c>
      <c r="J183" s="29">
        <f t="shared" si="29"/>
        <v>2531723.8900662367</v>
      </c>
      <c r="K183" s="72">
        <f>IFERROR(VLOOKUP($A183,'NECA 5 year Projections'!$A:$C,3,FALSE),0)</f>
        <v>1501008.8354561999</v>
      </c>
      <c r="L183" s="72">
        <f t="shared" si="30"/>
        <v>1501008.8354561999</v>
      </c>
      <c r="M183" s="29">
        <f t="shared" si="31"/>
        <v>2531723.8900662367</v>
      </c>
      <c r="N183" s="29">
        <f>VLOOKUP($A183,'CAF BLS Adjustment'!$B181:$I645,8,FALSE)</f>
        <v>20346</v>
      </c>
      <c r="O183" s="34">
        <f t="shared" si="27"/>
        <v>18600.01519016286</v>
      </c>
      <c r="P183" s="64">
        <f t="shared" si="32"/>
        <v>2550323.9052563994</v>
      </c>
      <c r="Q183" s="64">
        <f t="shared" si="33"/>
        <v>1197602.0101952394</v>
      </c>
      <c r="R183" s="64">
        <f t="shared" si="34"/>
        <v>1334121.8798709973</v>
      </c>
      <c r="S183" s="64">
        <f t="shared" si="35"/>
        <v>0</v>
      </c>
    </row>
    <row r="184" spans="1:19" ht="14.45" customHeight="1">
      <c r="A184" s="51">
        <v>330910</v>
      </c>
      <c r="B184" s="50" t="s">
        <v>204</v>
      </c>
      <c r="C184" s="24" t="s">
        <v>194</v>
      </c>
      <c r="D184" s="92" t="s">
        <v>495</v>
      </c>
      <c r="E184" s="34">
        <f>VLOOKUP($A184,'CAF BLS Adjustment'!$B:$H,7,FALSE)</f>
        <v>0</v>
      </c>
      <c r="F184" s="5">
        <f>SUMIFS('HCLS Adjustment'!$F:$F,'HCLS Adjustment'!$B:$B,Main!$A184)</f>
        <v>0</v>
      </c>
      <c r="G184" s="29">
        <f>VLOOKUP(A184,'SVS Adjustment'!$B$3:$E$452,4,FALSE)</f>
        <v>0</v>
      </c>
      <c r="H184" s="29">
        <f t="shared" si="28"/>
        <v>0</v>
      </c>
      <c r="I184" s="94">
        <f>'Demand Calcs'!$B$11</f>
        <v>0.91418535290292247</v>
      </c>
      <c r="J184" s="29">
        <f t="shared" si="29"/>
        <v>0</v>
      </c>
      <c r="K184" s="72">
        <f>IFERROR(VLOOKUP($A184,'NECA 5 year Projections'!$A:$C,3,FALSE),0)</f>
        <v>0</v>
      </c>
      <c r="L184" s="72">
        <f t="shared" si="30"/>
        <v>0</v>
      </c>
      <c r="M184" s="29">
        <f t="shared" si="31"/>
        <v>0</v>
      </c>
      <c r="N184" s="29">
        <f>VLOOKUP($A184,'CAF BLS Adjustment'!$B182:$I646,8,FALSE)</f>
        <v>119208</v>
      </c>
      <c r="O184" s="34">
        <f t="shared" si="27"/>
        <v>108978.20754885158</v>
      </c>
      <c r="P184" s="64">
        <f t="shared" si="32"/>
        <v>108978.20754885158</v>
      </c>
      <c r="Q184" s="64">
        <f t="shared" si="33"/>
        <v>0</v>
      </c>
      <c r="R184" s="64">
        <f t="shared" si="34"/>
        <v>0</v>
      </c>
      <c r="S184" s="64">
        <f t="shared" si="35"/>
        <v>0</v>
      </c>
    </row>
    <row r="185" spans="1:19" ht="14.45" customHeight="1">
      <c r="A185" s="51">
        <v>330918</v>
      </c>
      <c r="B185" s="50" t="s">
        <v>205</v>
      </c>
      <c r="C185" s="24" t="s">
        <v>194</v>
      </c>
      <c r="D185" s="92" t="s">
        <v>495</v>
      </c>
      <c r="E185" s="34">
        <f>VLOOKUP($A185,'CAF BLS Adjustment'!$B:$H,7,FALSE)</f>
        <v>2003118</v>
      </c>
      <c r="F185" s="5">
        <f>SUMIFS('HCLS Adjustment'!$F:$F,'HCLS Adjustment'!$B:$B,Main!$A185)</f>
        <v>1602288</v>
      </c>
      <c r="G185" s="29">
        <f>VLOOKUP(A185,'SVS Adjustment'!$B$3:$E$452,4,FALSE)</f>
        <v>0</v>
      </c>
      <c r="H185" s="29">
        <f t="shared" si="28"/>
        <v>3605406</v>
      </c>
      <c r="I185" s="94">
        <f>'Demand Calcs'!$B$11</f>
        <v>0.91418535290292247</v>
      </c>
      <c r="J185" s="29">
        <f t="shared" si="29"/>
        <v>3296009.3564683143</v>
      </c>
      <c r="K185" s="72">
        <f>IFERROR(VLOOKUP($A185,'NECA 5 year Projections'!$A:$C,3,FALSE),0)</f>
        <v>2688020.39607037</v>
      </c>
      <c r="L185" s="72">
        <f t="shared" si="30"/>
        <v>2688020.39607037</v>
      </c>
      <c r="M185" s="29">
        <f t="shared" si="31"/>
        <v>3296009.3564683143</v>
      </c>
      <c r="N185" s="29">
        <f>VLOOKUP($A185,'CAF BLS Adjustment'!$B183:$I647,8,FALSE)</f>
        <v>-3762</v>
      </c>
      <c r="O185" s="34">
        <f t="shared" si="27"/>
        <v>-3762</v>
      </c>
      <c r="P185" s="64">
        <f t="shared" si="32"/>
        <v>3292247.3564683143</v>
      </c>
      <c r="Q185" s="64">
        <f t="shared" si="33"/>
        <v>1831221.1357361965</v>
      </c>
      <c r="R185" s="64">
        <f t="shared" si="34"/>
        <v>1464788.220732118</v>
      </c>
      <c r="S185" s="64">
        <f t="shared" si="35"/>
        <v>0</v>
      </c>
    </row>
    <row r="186" spans="1:19" ht="14.45" customHeight="1">
      <c r="A186" s="51">
        <v>330920</v>
      </c>
      <c r="B186" s="50" t="s">
        <v>206</v>
      </c>
      <c r="C186" s="24" t="s">
        <v>194</v>
      </c>
      <c r="D186" s="92" t="s">
        <v>495</v>
      </c>
      <c r="E186" s="34">
        <f>VLOOKUP($A186,'CAF BLS Adjustment'!$B:$H,7,FALSE)</f>
        <v>637230</v>
      </c>
      <c r="F186" s="5">
        <f>SUMIFS('HCLS Adjustment'!$F:$F,'HCLS Adjustment'!$B:$B,Main!$A186)</f>
        <v>0</v>
      </c>
      <c r="G186" s="29">
        <f>VLOOKUP(A186,'SVS Adjustment'!$B$3:$E$452,4,FALSE)</f>
        <v>0</v>
      </c>
      <c r="H186" s="29">
        <f t="shared" si="28"/>
        <v>637230</v>
      </c>
      <c r="I186" s="94">
        <f>'Demand Calcs'!$B$11</f>
        <v>0.91418535290292247</v>
      </c>
      <c r="J186" s="29">
        <f t="shared" si="29"/>
        <v>582546.33243032929</v>
      </c>
      <c r="K186" s="72">
        <f>IFERROR(VLOOKUP($A186,'NECA 5 year Projections'!$A:$C,3,FALSE),0)</f>
        <v>833635.92227431305</v>
      </c>
      <c r="L186" s="72">
        <f t="shared" si="30"/>
        <v>637230</v>
      </c>
      <c r="M186" s="29">
        <f t="shared" si="31"/>
        <v>637230</v>
      </c>
      <c r="N186" s="29">
        <f>VLOOKUP($A186,'CAF BLS Adjustment'!$B184:$I648,8,FALSE)</f>
        <v>52548</v>
      </c>
      <c r="O186" s="34">
        <f t="shared" si="27"/>
        <v>48038.611924342767</v>
      </c>
      <c r="P186" s="64">
        <f t="shared" si="32"/>
        <v>685268.61192434281</v>
      </c>
      <c r="Q186" s="64">
        <f t="shared" si="33"/>
        <v>637230</v>
      </c>
      <c r="R186" s="64">
        <f t="shared" si="34"/>
        <v>0</v>
      </c>
      <c r="S186" s="64">
        <f t="shared" si="35"/>
        <v>0</v>
      </c>
    </row>
    <row r="187" spans="1:19" ht="14.45" customHeight="1">
      <c r="A187" s="51">
        <v>330925</v>
      </c>
      <c r="B187" s="50" t="s">
        <v>207</v>
      </c>
      <c r="C187" s="24" t="s">
        <v>194</v>
      </c>
      <c r="D187" s="92" t="s">
        <v>495</v>
      </c>
      <c r="E187" s="34">
        <f>VLOOKUP($A187,'CAF BLS Adjustment'!$B:$H,7,FALSE)</f>
        <v>799972</v>
      </c>
      <c r="F187" s="5">
        <f>SUMIFS('HCLS Adjustment'!$F:$F,'HCLS Adjustment'!$B:$B,Main!$A187)</f>
        <v>13128</v>
      </c>
      <c r="G187" s="29">
        <f>VLOOKUP(A187,'SVS Adjustment'!$B$3:$E$452,4,FALSE)</f>
        <v>0</v>
      </c>
      <c r="H187" s="29">
        <f t="shared" si="28"/>
        <v>813100</v>
      </c>
      <c r="I187" s="94">
        <f>'Demand Calcs'!$B$11</f>
        <v>0.91418535290292247</v>
      </c>
      <c r="J187" s="29">
        <f t="shared" si="29"/>
        <v>743324.11044536624</v>
      </c>
      <c r="K187" s="72">
        <f>IFERROR(VLOOKUP($A187,'NECA 5 year Projections'!$A:$C,3,FALSE),0)</f>
        <v>706904.56279160699</v>
      </c>
      <c r="L187" s="72">
        <f t="shared" si="30"/>
        <v>706904.56279160699</v>
      </c>
      <c r="M187" s="29">
        <f t="shared" si="31"/>
        <v>743324.11044536624</v>
      </c>
      <c r="N187" s="29">
        <f>VLOOKUP($A187,'CAF BLS Adjustment'!$B185:$I649,8,FALSE)</f>
        <v>20532</v>
      </c>
      <c r="O187" s="34">
        <f t="shared" si="27"/>
        <v>18770.053665802803</v>
      </c>
      <c r="P187" s="64">
        <f t="shared" si="32"/>
        <v>762094.16411116906</v>
      </c>
      <c r="Q187" s="64">
        <f t="shared" si="33"/>
        <v>731322.68513245671</v>
      </c>
      <c r="R187" s="64">
        <f t="shared" si="34"/>
        <v>12001.425312909567</v>
      </c>
      <c r="S187" s="64">
        <f t="shared" si="35"/>
        <v>0</v>
      </c>
    </row>
    <row r="188" spans="1:19" ht="14.45" customHeight="1">
      <c r="A188" s="51">
        <v>330937</v>
      </c>
      <c r="B188" s="50" t="s">
        <v>208</v>
      </c>
      <c r="C188" s="24" t="s">
        <v>194</v>
      </c>
      <c r="D188" s="92" t="s">
        <v>495</v>
      </c>
      <c r="E188" s="34">
        <f>VLOOKUP($A188,'CAF BLS Adjustment'!$B:$H,7,FALSE)</f>
        <v>1587456</v>
      </c>
      <c r="F188" s="5">
        <f>SUMIFS('HCLS Adjustment'!$F:$F,'HCLS Adjustment'!$B:$B,Main!$A188)</f>
        <v>36780</v>
      </c>
      <c r="G188" s="29">
        <f>VLOOKUP(A188,'SVS Adjustment'!$B$3:$E$452,4,FALSE)</f>
        <v>0</v>
      </c>
      <c r="H188" s="29">
        <f t="shared" si="28"/>
        <v>1624236</v>
      </c>
      <c r="I188" s="94">
        <f>'Demand Calcs'!$B$11</f>
        <v>0.91418535290292247</v>
      </c>
      <c r="J188" s="29">
        <f t="shared" si="29"/>
        <v>1484852.7608576312</v>
      </c>
      <c r="K188" s="72">
        <f>IFERROR(VLOOKUP($A188,'NECA 5 year Projections'!$A:$C,3,FALSE),0)</f>
        <v>431936.24293744698</v>
      </c>
      <c r="L188" s="72">
        <f t="shared" si="30"/>
        <v>431936.24293744698</v>
      </c>
      <c r="M188" s="29">
        <f t="shared" si="31"/>
        <v>1484852.7608576312</v>
      </c>
      <c r="N188" s="29">
        <f>VLOOKUP($A188,'CAF BLS Adjustment'!$B187:$I651,8,FALSE)</f>
        <v>354072</v>
      </c>
      <c r="O188" s="34">
        <f t="shared" si="27"/>
        <v>323687.43627304357</v>
      </c>
      <c r="P188" s="64">
        <f t="shared" si="32"/>
        <v>1808540.1971306747</v>
      </c>
      <c r="Q188" s="64">
        <f t="shared" si="33"/>
        <v>1451229.0235778617</v>
      </c>
      <c r="R188" s="64">
        <f t="shared" si="34"/>
        <v>33623.737279769492</v>
      </c>
      <c r="S188" s="64">
        <f t="shared" si="35"/>
        <v>0</v>
      </c>
    </row>
    <row r="189" spans="1:19" ht="14.45" customHeight="1">
      <c r="A189" s="51">
        <v>330938</v>
      </c>
      <c r="B189" s="50" t="s">
        <v>209</v>
      </c>
      <c r="C189" s="24" t="s">
        <v>194</v>
      </c>
      <c r="D189" s="92" t="s">
        <v>495</v>
      </c>
      <c r="E189" s="34">
        <f>VLOOKUP($A189,'CAF BLS Adjustment'!$B:$H,7,FALSE)</f>
        <v>2990437</v>
      </c>
      <c r="F189" s="5">
        <f>SUMIFS('HCLS Adjustment'!$F:$F,'HCLS Adjustment'!$B:$B,Main!$A189)</f>
        <v>104628</v>
      </c>
      <c r="G189" s="29">
        <f>VLOOKUP(A189,'SVS Adjustment'!$B$3:$E$452,4,FALSE)</f>
        <v>0</v>
      </c>
      <c r="H189" s="29">
        <f t="shared" si="28"/>
        <v>3095065</v>
      </c>
      <c r="I189" s="94">
        <f>'Demand Calcs'!$B$11</f>
        <v>0.91418535290292247</v>
      </c>
      <c r="J189" s="29">
        <f t="shared" si="29"/>
        <v>2829463.0892824838</v>
      </c>
      <c r="K189" s="72">
        <f>IFERROR(VLOOKUP($A189,'NECA 5 year Projections'!$A:$C,3,FALSE),0)</f>
        <v>2403639.0068945899</v>
      </c>
      <c r="L189" s="72">
        <f t="shared" si="30"/>
        <v>2403639.0068945899</v>
      </c>
      <c r="M189" s="29">
        <f t="shared" si="31"/>
        <v>2829463.0892824838</v>
      </c>
      <c r="N189" s="29">
        <f>VLOOKUP($A189,'CAF BLS Adjustment'!$B187:$I652,8,FALSE)</f>
        <v>78930</v>
      </c>
      <c r="O189" s="34">
        <f t="shared" si="27"/>
        <v>72156.649904627673</v>
      </c>
      <c r="P189" s="64">
        <f t="shared" si="32"/>
        <v>2901619.7391871116</v>
      </c>
      <c r="Q189" s="64">
        <f t="shared" si="33"/>
        <v>2733813.7041789568</v>
      </c>
      <c r="R189" s="64">
        <f t="shared" si="34"/>
        <v>95649.385103526976</v>
      </c>
      <c r="S189" s="64">
        <f t="shared" si="35"/>
        <v>0</v>
      </c>
    </row>
    <row r="190" spans="1:19" ht="14.45" customHeight="1">
      <c r="A190" s="51">
        <v>330946</v>
      </c>
      <c r="B190" s="50" t="s">
        <v>210</v>
      </c>
      <c r="C190" s="24" t="s">
        <v>194</v>
      </c>
      <c r="D190" s="92" t="s">
        <v>495</v>
      </c>
      <c r="E190" s="34">
        <f>VLOOKUP($A190,'CAF BLS Adjustment'!$B:$H,7,FALSE)</f>
        <v>485858</v>
      </c>
      <c r="F190" s="5">
        <f>SUMIFS('HCLS Adjustment'!$F:$F,'HCLS Adjustment'!$B:$B,Main!$A190)</f>
        <v>88944</v>
      </c>
      <c r="G190" s="29">
        <f>VLOOKUP(A190,'SVS Adjustment'!$B$3:$E$452,4,FALSE)</f>
        <v>0</v>
      </c>
      <c r="H190" s="29">
        <f t="shared" si="28"/>
        <v>574802</v>
      </c>
      <c r="I190" s="94">
        <f>'Demand Calcs'!$B$11</f>
        <v>0.91418535290292247</v>
      </c>
      <c r="J190" s="29">
        <f t="shared" si="29"/>
        <v>525475.56921930565</v>
      </c>
      <c r="K190" s="72">
        <f>IFERROR(VLOOKUP($A190,'NECA 5 year Projections'!$A:$C,3,FALSE),0)</f>
        <v>212953.24562418999</v>
      </c>
      <c r="L190" s="72">
        <f t="shared" si="30"/>
        <v>212953.24562418999</v>
      </c>
      <c r="M190" s="29">
        <f t="shared" si="31"/>
        <v>525475.56921930565</v>
      </c>
      <c r="N190" s="29">
        <f>VLOOKUP($A190,'CAF BLS Adjustment'!$B189:$I654,8,FALSE)</f>
        <v>33048</v>
      </c>
      <c r="O190" s="34">
        <f t="shared" si="27"/>
        <v>30211.997542735782</v>
      </c>
      <c r="P190" s="64">
        <f t="shared" si="32"/>
        <v>555687.56676204142</v>
      </c>
      <c r="Q190" s="64">
        <f t="shared" si="33"/>
        <v>444164.26719070814</v>
      </c>
      <c r="R190" s="64">
        <f t="shared" si="34"/>
        <v>81311.302028597536</v>
      </c>
      <c r="S190" s="64">
        <f t="shared" si="35"/>
        <v>0</v>
      </c>
    </row>
    <row r="191" spans="1:19" ht="14.45" customHeight="1">
      <c r="A191" s="51">
        <v>330949</v>
      </c>
      <c r="B191" s="50" t="s">
        <v>211</v>
      </c>
      <c r="C191" s="24" t="s">
        <v>194</v>
      </c>
      <c r="D191" s="92" t="s">
        <v>495</v>
      </c>
      <c r="E191" s="34">
        <f>VLOOKUP($A191,'CAF BLS Adjustment'!$B:$H,7,FALSE)</f>
        <v>852624</v>
      </c>
      <c r="F191" s="5">
        <f>SUMIFS('HCLS Adjustment'!$F:$F,'HCLS Adjustment'!$B:$B,Main!$A191)</f>
        <v>153768</v>
      </c>
      <c r="G191" s="29">
        <f>VLOOKUP(A191,'SVS Adjustment'!$B$3:$E$452,4,FALSE)</f>
        <v>0</v>
      </c>
      <c r="H191" s="29">
        <f t="shared" si="28"/>
        <v>1006392</v>
      </c>
      <c r="I191" s="94">
        <f>'Demand Calcs'!$B$11</f>
        <v>0.91418535290292247</v>
      </c>
      <c r="J191" s="29">
        <f t="shared" si="29"/>
        <v>920028.825678678</v>
      </c>
      <c r="K191" s="72">
        <f>IFERROR(VLOOKUP($A191,'NECA 5 year Projections'!$A:$C,3,FALSE),0)</f>
        <v>831127.30734721199</v>
      </c>
      <c r="L191" s="72">
        <f t="shared" si="30"/>
        <v>831127.30734721199</v>
      </c>
      <c r="M191" s="29">
        <f t="shared" si="31"/>
        <v>920028.825678678</v>
      </c>
      <c r="N191" s="29">
        <f>VLOOKUP($A191,'CAF BLS Adjustment'!$B189:$I655,8,FALSE)</f>
        <v>83232</v>
      </c>
      <c r="O191" s="34">
        <f t="shared" si="27"/>
        <v>76089.475292816045</v>
      </c>
      <c r="P191" s="64">
        <f t="shared" si="32"/>
        <v>996118.30097149406</v>
      </c>
      <c r="Q191" s="64">
        <f t="shared" si="33"/>
        <v>779456.37233350147</v>
      </c>
      <c r="R191" s="64">
        <f t="shared" si="34"/>
        <v>140572.45334517659</v>
      </c>
      <c r="S191" s="64">
        <f t="shared" si="35"/>
        <v>0</v>
      </c>
    </row>
    <row r="192" spans="1:19" ht="14.45" customHeight="1">
      <c r="A192" s="51">
        <v>330953</v>
      </c>
      <c r="B192" s="50" t="s">
        <v>212</v>
      </c>
      <c r="C192" s="24" t="s">
        <v>194</v>
      </c>
      <c r="D192" s="92" t="s">
        <v>495</v>
      </c>
      <c r="E192" s="34">
        <f>VLOOKUP($A192,'CAF BLS Adjustment'!$B:$H,7,FALSE)</f>
        <v>441094</v>
      </c>
      <c r="F192" s="5">
        <f>SUMIFS('HCLS Adjustment'!$F:$F,'HCLS Adjustment'!$B:$B,Main!$A192)</f>
        <v>268200</v>
      </c>
      <c r="G192" s="29">
        <f>VLOOKUP(A192,'SVS Adjustment'!$B$3:$E$452,4,FALSE)</f>
        <v>0</v>
      </c>
      <c r="H192" s="29">
        <f t="shared" si="28"/>
        <v>709294</v>
      </c>
      <c r="I192" s="94">
        <f>'Demand Calcs'!$B$11</f>
        <v>0.91418535290292247</v>
      </c>
      <c r="J192" s="29">
        <f t="shared" si="29"/>
        <v>648426.18570192554</v>
      </c>
      <c r="K192" s="72">
        <f>IFERROR(VLOOKUP($A192,'NECA 5 year Projections'!$A:$C,3,FALSE),0)</f>
        <v>532068.52826831199</v>
      </c>
      <c r="L192" s="72">
        <f t="shared" si="30"/>
        <v>532068.52826831199</v>
      </c>
      <c r="M192" s="29">
        <f t="shared" si="31"/>
        <v>648426.18570192554</v>
      </c>
      <c r="N192" s="29">
        <f>VLOOKUP($A192,'CAF BLS Adjustment'!$B190:$I656,8,FALSE)</f>
        <v>24840</v>
      </c>
      <c r="O192" s="34">
        <f t="shared" si="27"/>
        <v>22708.364166108593</v>
      </c>
      <c r="P192" s="64">
        <f t="shared" si="32"/>
        <v>671134.54986803408</v>
      </c>
      <c r="Q192" s="64">
        <f t="shared" si="33"/>
        <v>403241.67405336176</v>
      </c>
      <c r="R192" s="64">
        <f t="shared" si="34"/>
        <v>245184.51164856384</v>
      </c>
      <c r="S192" s="64">
        <f t="shared" si="35"/>
        <v>0</v>
      </c>
    </row>
    <row r="193" spans="1:19" ht="14.45" customHeight="1">
      <c r="A193" s="51">
        <v>330971</v>
      </c>
      <c r="B193" s="50" t="s">
        <v>213</v>
      </c>
      <c r="C193" s="24" t="s">
        <v>194</v>
      </c>
      <c r="D193" s="92" t="s">
        <v>495</v>
      </c>
      <c r="E193" s="34">
        <f>VLOOKUP($A193,'CAF BLS Adjustment'!$B:$H,7,FALSE)</f>
        <v>1753979</v>
      </c>
      <c r="F193" s="5">
        <f>SUMIFS('HCLS Adjustment'!$F:$F,'HCLS Adjustment'!$B:$B,Main!$A193)</f>
        <v>860724</v>
      </c>
      <c r="G193" s="29">
        <f>VLOOKUP(A193,'SVS Adjustment'!$B$3:$E$452,4,FALSE)</f>
        <v>0</v>
      </c>
      <c r="H193" s="29">
        <f t="shared" si="28"/>
        <v>2614703</v>
      </c>
      <c r="I193" s="94">
        <f>'Demand Calcs'!$B$11</f>
        <v>0.91418535290292247</v>
      </c>
      <c r="J193" s="29">
        <f t="shared" si="29"/>
        <v>2390323.1847913302</v>
      </c>
      <c r="K193" s="72">
        <f>IFERROR(VLOOKUP($A193,'NECA 5 year Projections'!$A:$C,3,FALSE),0)</f>
        <v>2085368.36879455</v>
      </c>
      <c r="L193" s="72">
        <f t="shared" si="30"/>
        <v>2085368.36879455</v>
      </c>
      <c r="M193" s="29">
        <f t="shared" si="31"/>
        <v>2390323.1847913302</v>
      </c>
      <c r="N193" s="29">
        <f>VLOOKUP($A193,'CAF BLS Adjustment'!$B192:$I659,8,FALSE)</f>
        <v>5742</v>
      </c>
      <c r="O193" s="34">
        <f t="shared" si="27"/>
        <v>5249.2522963685806</v>
      </c>
      <c r="P193" s="64">
        <f t="shared" si="32"/>
        <v>2395572.4370876988</v>
      </c>
      <c r="Q193" s="64">
        <f t="shared" si="33"/>
        <v>1603461.9110993152</v>
      </c>
      <c r="R193" s="64">
        <f t="shared" si="34"/>
        <v>786861.27369201509</v>
      </c>
      <c r="S193" s="64">
        <f t="shared" si="35"/>
        <v>0</v>
      </c>
    </row>
    <row r="194" spans="1:19" ht="14.45" customHeight="1">
      <c r="A194" s="51">
        <v>330974</v>
      </c>
      <c r="B194" s="50" t="s">
        <v>214</v>
      </c>
      <c r="C194" s="24" t="s">
        <v>194</v>
      </c>
      <c r="D194" s="92" t="s">
        <v>495</v>
      </c>
      <c r="E194" s="34">
        <f>VLOOKUP($A194,'CAF BLS Adjustment'!$B:$H,7,FALSE)</f>
        <v>9996872</v>
      </c>
      <c r="F194" s="5">
        <f>SUMIFS('HCLS Adjustment'!$F:$F,'HCLS Adjustment'!$B:$B,Main!$A194)</f>
        <v>559116</v>
      </c>
      <c r="G194" s="29">
        <f>VLOOKUP(A194,'SVS Adjustment'!$B$3:$E$452,4,FALSE)</f>
        <v>0</v>
      </c>
      <c r="H194" s="29">
        <f t="shared" si="28"/>
        <v>10555988</v>
      </c>
      <c r="I194" s="94">
        <f>'Demand Calcs'!$B$11</f>
        <v>0.91418535290292247</v>
      </c>
      <c r="J194" s="29">
        <f t="shared" si="29"/>
        <v>9650129.6150190141</v>
      </c>
      <c r="K194" s="72">
        <f>IFERROR(VLOOKUP($A194,'NECA 5 year Projections'!$A:$C,3,FALSE),0)</f>
        <v>9009817.2689389307</v>
      </c>
      <c r="L194" s="72">
        <f t="shared" si="30"/>
        <v>9009817.2689389307</v>
      </c>
      <c r="M194" s="29">
        <f t="shared" si="31"/>
        <v>9650129.6150190141</v>
      </c>
      <c r="N194" s="29">
        <f>VLOOKUP($A194,'CAF BLS Adjustment'!$B192:$I660,8,FALSE)</f>
        <v>1548534</v>
      </c>
      <c r="O194" s="34">
        <f t="shared" si="27"/>
        <v>1415647.1012721742</v>
      </c>
      <c r="P194" s="64">
        <f t="shared" si="32"/>
        <v>11065776.716291189</v>
      </c>
      <c r="Q194" s="64">
        <f t="shared" si="33"/>
        <v>9138993.9572453443</v>
      </c>
      <c r="R194" s="64">
        <f t="shared" si="34"/>
        <v>511135.65777367033</v>
      </c>
      <c r="S194" s="64">
        <f t="shared" si="35"/>
        <v>0</v>
      </c>
    </row>
    <row r="195" spans="1:19" ht="14.45" customHeight="1">
      <c r="A195" s="51">
        <v>341003</v>
      </c>
      <c r="B195" s="50" t="s">
        <v>216</v>
      </c>
      <c r="C195" s="24" t="s">
        <v>215</v>
      </c>
      <c r="D195" s="92" t="s">
        <v>495</v>
      </c>
      <c r="E195" s="34">
        <f>VLOOKUP($A195,'CAF BLS Adjustment'!$B:$H,7,FALSE)</f>
        <v>1543188</v>
      </c>
      <c r="F195" s="5">
        <f>SUMIFS('HCLS Adjustment'!$F:$F,'HCLS Adjustment'!$B:$B,Main!$A195)</f>
        <v>516768</v>
      </c>
      <c r="G195" s="29">
        <f>VLOOKUP(A195,'SVS Adjustment'!$B$3:$E$452,4,FALSE)</f>
        <v>0</v>
      </c>
      <c r="H195" s="29">
        <f t="shared" si="28"/>
        <v>2059956</v>
      </c>
      <c r="I195" s="94">
        <f>'Demand Calcs'!$B$11</f>
        <v>0.91418535290292247</v>
      </c>
      <c r="J195" s="29">
        <f t="shared" si="29"/>
        <v>1883181.6028244926</v>
      </c>
      <c r="K195" s="72">
        <f>IFERROR(VLOOKUP($A195,'NECA 5 year Projections'!$A:$C,3,FALSE),0)</f>
        <v>850284.444882032</v>
      </c>
      <c r="L195" s="72">
        <f t="shared" si="30"/>
        <v>850284.444882032</v>
      </c>
      <c r="M195" s="29">
        <f t="shared" si="31"/>
        <v>1883181.6028244926</v>
      </c>
      <c r="N195" s="29">
        <f>VLOOKUP($A195,'CAF BLS Adjustment'!$B194:$I664,8,FALSE)</f>
        <v>31008</v>
      </c>
      <c r="O195" s="34">
        <f t="shared" si="27"/>
        <v>28347.059422813822</v>
      </c>
      <c r="P195" s="64">
        <f t="shared" si="32"/>
        <v>1911528.6622473064</v>
      </c>
      <c r="Q195" s="64">
        <f t="shared" si="33"/>
        <v>1410759.8663755553</v>
      </c>
      <c r="R195" s="64">
        <f t="shared" si="34"/>
        <v>472421.73644893744</v>
      </c>
      <c r="S195" s="64">
        <f t="shared" si="35"/>
        <v>0</v>
      </c>
    </row>
    <row r="196" spans="1:19" ht="14.45" customHeight="1">
      <c r="A196" s="51">
        <v>341021</v>
      </c>
      <c r="B196" s="50" t="s">
        <v>217</v>
      </c>
      <c r="C196" s="24" t="s">
        <v>215</v>
      </c>
      <c r="D196" s="92" t="s">
        <v>495</v>
      </c>
      <c r="E196" s="34">
        <f>VLOOKUP($A196,'CAF BLS Adjustment'!$B:$H,7,FALSE)</f>
        <v>33314</v>
      </c>
      <c r="F196" s="5">
        <f>SUMIFS('HCLS Adjustment'!$F:$F,'HCLS Adjustment'!$B:$B,Main!$A196)</f>
        <v>15732</v>
      </c>
      <c r="G196" s="29">
        <f>VLOOKUP(A196,'SVS Adjustment'!$B$3:$E$452,4,FALSE)</f>
        <v>0</v>
      </c>
      <c r="H196" s="29">
        <f t="shared" si="28"/>
        <v>49046</v>
      </c>
      <c r="I196" s="94">
        <f>'Demand Calcs'!$B$11</f>
        <v>0.91418535290292247</v>
      </c>
      <c r="J196" s="29">
        <f t="shared" si="29"/>
        <v>44837.134818476734</v>
      </c>
      <c r="K196" s="72">
        <f>IFERROR(VLOOKUP($A196,'NECA 5 year Projections'!$A:$C,3,FALSE),0)</f>
        <v>36573.135670431198</v>
      </c>
      <c r="L196" s="72">
        <f t="shared" si="30"/>
        <v>36573.135670431198</v>
      </c>
      <c r="M196" s="29">
        <f t="shared" si="31"/>
        <v>44837.134818476734</v>
      </c>
      <c r="N196" s="29">
        <f>VLOOKUP($A196,'CAF BLS Adjustment'!$B195:$I666,8,FALSE)</f>
        <v>7022</v>
      </c>
      <c r="O196" s="34">
        <f t="shared" si="27"/>
        <v>6419.4095480843216</v>
      </c>
      <c r="P196" s="64">
        <f t="shared" si="32"/>
        <v>51256.544366561058</v>
      </c>
      <c r="Q196" s="64">
        <f t="shared" si="33"/>
        <v>30455.170846607958</v>
      </c>
      <c r="R196" s="64">
        <f t="shared" si="34"/>
        <v>14381.963971868774</v>
      </c>
      <c r="S196" s="64">
        <f t="shared" si="35"/>
        <v>0</v>
      </c>
    </row>
    <row r="197" spans="1:19" ht="14.45" customHeight="1">
      <c r="A197" s="51">
        <v>341023</v>
      </c>
      <c r="B197" s="50" t="s">
        <v>218</v>
      </c>
      <c r="C197" s="24" t="s">
        <v>215</v>
      </c>
      <c r="D197" s="92" t="s">
        <v>495</v>
      </c>
      <c r="E197" s="34">
        <f>VLOOKUP($A197,'CAF BLS Adjustment'!$B:$H,7,FALSE)</f>
        <v>556085</v>
      </c>
      <c r="F197" s="5">
        <f>SUMIFS('HCLS Adjustment'!$F:$F,'HCLS Adjustment'!$B:$B,Main!$A197)</f>
        <v>104184</v>
      </c>
      <c r="G197" s="29">
        <f>VLOOKUP(A197,'SVS Adjustment'!$B$3:$E$452,4,FALSE)</f>
        <v>0</v>
      </c>
      <c r="H197" s="29">
        <f t="shared" si="28"/>
        <v>660269</v>
      </c>
      <c r="I197" s="94">
        <f>'Demand Calcs'!$B$11</f>
        <v>0.91418535290292247</v>
      </c>
      <c r="J197" s="29">
        <f t="shared" si="29"/>
        <v>603608.24877585971</v>
      </c>
      <c r="K197" s="72">
        <f>IFERROR(VLOOKUP($A197,'NECA 5 year Projections'!$A:$C,3,FALSE),0)</f>
        <v>317093.20855540398</v>
      </c>
      <c r="L197" s="72">
        <f t="shared" si="30"/>
        <v>317093.20855540398</v>
      </c>
      <c r="M197" s="29">
        <f t="shared" si="31"/>
        <v>603608.24877585971</v>
      </c>
      <c r="N197" s="29">
        <f>VLOOKUP($A197,'CAF BLS Adjustment'!$B195:$I667,8,FALSE)</f>
        <v>18492</v>
      </c>
      <c r="O197" s="34">
        <f t="shared" si="27"/>
        <v>16905.115545880843</v>
      </c>
      <c r="P197" s="64">
        <f t="shared" si="32"/>
        <v>620513.36432174058</v>
      </c>
      <c r="Q197" s="64">
        <f t="shared" si="33"/>
        <v>508364.76196902164</v>
      </c>
      <c r="R197" s="64">
        <f t="shared" si="34"/>
        <v>95243.486806838075</v>
      </c>
      <c r="S197" s="64">
        <f t="shared" si="35"/>
        <v>0</v>
      </c>
    </row>
    <row r="198" spans="1:19" ht="14.45" customHeight="1">
      <c r="A198" s="51">
        <v>341026</v>
      </c>
      <c r="B198" s="50" t="s">
        <v>219</v>
      </c>
      <c r="C198" s="24" t="s">
        <v>215</v>
      </c>
      <c r="D198" s="92" t="s">
        <v>495</v>
      </c>
      <c r="E198" s="34">
        <f>VLOOKUP($A198,'CAF BLS Adjustment'!$B:$H,7,FALSE)</f>
        <v>4370358</v>
      </c>
      <c r="F198" s="5">
        <f>SUMIFS('HCLS Adjustment'!$F:$F,'HCLS Adjustment'!$B:$B,Main!$A198)</f>
        <v>536964</v>
      </c>
      <c r="G198" s="29">
        <f>VLOOKUP(A198,'SVS Adjustment'!$B$3:$E$452,4,FALSE)</f>
        <v>0</v>
      </c>
      <c r="H198" s="29">
        <f t="shared" si="28"/>
        <v>4907322</v>
      </c>
      <c r="I198" s="94">
        <f>'Demand Calcs'!$B$11</f>
        <v>0.91418535290292247</v>
      </c>
      <c r="J198" s="29">
        <f t="shared" si="29"/>
        <v>4486201.8943782756</v>
      </c>
      <c r="K198" s="72">
        <f>IFERROR(VLOOKUP($A198,'NECA 5 year Projections'!$A:$C,3,FALSE),0)</f>
        <v>4261060.7060243301</v>
      </c>
      <c r="L198" s="72">
        <f t="shared" si="30"/>
        <v>4261060.7060243301</v>
      </c>
      <c r="M198" s="29">
        <f t="shared" si="31"/>
        <v>4486201.8943782756</v>
      </c>
      <c r="N198" s="29">
        <f>VLOOKUP($A198,'CAF BLS Adjustment'!$B197:$I669,8,FALSE)</f>
        <v>742038</v>
      </c>
      <c r="O198" s="34">
        <f t="shared" si="27"/>
        <v>678360.2708973788</v>
      </c>
      <c r="P198" s="64">
        <f t="shared" si="32"/>
        <v>5164562.1652756548</v>
      </c>
      <c r="Q198" s="64">
        <f t="shared" si="33"/>
        <v>3995317.2705421108</v>
      </c>
      <c r="R198" s="64">
        <f t="shared" si="34"/>
        <v>490884.62383616489</v>
      </c>
      <c r="S198" s="64">
        <f t="shared" si="35"/>
        <v>0</v>
      </c>
    </row>
    <row r="199" spans="1:19" ht="14.45" customHeight="1">
      <c r="A199" s="51">
        <v>341032</v>
      </c>
      <c r="B199" s="50" t="s">
        <v>220</v>
      </c>
      <c r="C199" s="24" t="s">
        <v>215</v>
      </c>
      <c r="D199" s="92" t="s">
        <v>495</v>
      </c>
      <c r="E199" s="34">
        <f>VLOOKUP($A199,'CAF BLS Adjustment'!$B:$H,7,FALSE)</f>
        <v>890591</v>
      </c>
      <c r="F199" s="5">
        <f>SUMIFS('HCLS Adjustment'!$F:$F,'HCLS Adjustment'!$B:$B,Main!$A199)</f>
        <v>477036</v>
      </c>
      <c r="G199" s="29">
        <f>VLOOKUP(A199,'SVS Adjustment'!$B$3:$E$452,4,FALSE)</f>
        <v>0</v>
      </c>
      <c r="H199" s="29">
        <f t="shared" si="28"/>
        <v>1367627</v>
      </c>
      <c r="I199" s="94">
        <f>'Demand Calcs'!$B$11</f>
        <v>0.91418535290292247</v>
      </c>
      <c r="J199" s="29">
        <f t="shared" si="29"/>
        <v>1250264.5716345652</v>
      </c>
      <c r="K199" s="72">
        <f>IFERROR(VLOOKUP($A199,'NECA 5 year Projections'!$A:$C,3,FALSE),0)</f>
        <v>702825.81803289999</v>
      </c>
      <c r="L199" s="72">
        <f t="shared" si="30"/>
        <v>702825.81803289999</v>
      </c>
      <c r="M199" s="29">
        <f t="shared" si="31"/>
        <v>1250264.5716345652</v>
      </c>
      <c r="N199" s="29">
        <f>VLOOKUP($A199,'CAF BLS Adjustment'!$B197:$I670,8,FALSE)</f>
        <v>34806</v>
      </c>
      <c r="O199" s="34">
        <f t="shared" si="27"/>
        <v>31819.13539313912</v>
      </c>
      <c r="P199" s="64">
        <f t="shared" si="32"/>
        <v>1282083.7070277045</v>
      </c>
      <c r="Q199" s="64">
        <f t="shared" si="33"/>
        <v>814165.24762716668</v>
      </c>
      <c r="R199" s="64">
        <f t="shared" si="34"/>
        <v>436099.32400739857</v>
      </c>
      <c r="S199" s="64">
        <f t="shared" si="35"/>
        <v>0</v>
      </c>
    </row>
    <row r="200" spans="1:19" ht="14.45" customHeight="1">
      <c r="A200" s="51">
        <v>341043</v>
      </c>
      <c r="B200" s="50" t="s">
        <v>221</v>
      </c>
      <c r="C200" s="24" t="s">
        <v>215</v>
      </c>
      <c r="D200" s="92" t="s">
        <v>495</v>
      </c>
      <c r="E200" s="34">
        <f>VLOOKUP($A200,'CAF BLS Adjustment'!$B:$H,7,FALSE)</f>
        <v>534244</v>
      </c>
      <c r="F200" s="5">
        <f>SUMIFS('HCLS Adjustment'!$F:$F,'HCLS Adjustment'!$B:$B,Main!$A200)</f>
        <v>609912</v>
      </c>
      <c r="G200" s="29">
        <f>VLOOKUP(A200,'SVS Adjustment'!$B$3:$E$452,4,FALSE)</f>
        <v>0</v>
      </c>
      <c r="H200" s="29">
        <f t="shared" si="28"/>
        <v>1144156</v>
      </c>
      <c r="I200" s="94">
        <f>'Demand Calcs'!$B$11</f>
        <v>0.91418535290292247</v>
      </c>
      <c r="J200" s="29">
        <f t="shared" si="29"/>
        <v>1045970.6566359962</v>
      </c>
      <c r="K200" s="72">
        <f>IFERROR(VLOOKUP($A200,'NECA 5 year Projections'!$A:$C,3,FALSE),0)</f>
        <v>571500.36050855601</v>
      </c>
      <c r="L200" s="72">
        <f t="shared" si="30"/>
        <v>571500.36050855601</v>
      </c>
      <c r="M200" s="29">
        <f t="shared" si="31"/>
        <v>1045970.6566359962</v>
      </c>
      <c r="N200" s="29">
        <f>VLOOKUP($A200,'CAF BLS Adjustment'!$B199:$I672,8,FALSE)</f>
        <v>35964</v>
      </c>
      <c r="O200" s="34">
        <f t="shared" si="27"/>
        <v>32877.762031800703</v>
      </c>
      <c r="P200" s="64">
        <f t="shared" si="32"/>
        <v>1078848.418667797</v>
      </c>
      <c r="Q200" s="64">
        <f t="shared" si="33"/>
        <v>488398.03967626893</v>
      </c>
      <c r="R200" s="64">
        <f t="shared" si="34"/>
        <v>557572.61695972725</v>
      </c>
      <c r="S200" s="64">
        <f t="shared" si="35"/>
        <v>0</v>
      </c>
    </row>
    <row r="201" spans="1:19" ht="14.45" customHeight="1">
      <c r="A201" s="51">
        <v>341045</v>
      </c>
      <c r="B201" s="50" t="s">
        <v>222</v>
      </c>
      <c r="C201" s="24" t="s">
        <v>215</v>
      </c>
      <c r="D201" s="92" t="s">
        <v>495</v>
      </c>
      <c r="E201" s="34">
        <f>VLOOKUP($A201,'CAF BLS Adjustment'!$B:$H,7,FALSE)</f>
        <v>559835</v>
      </c>
      <c r="F201" s="5">
        <f>SUMIFS('HCLS Adjustment'!$F:$F,'HCLS Adjustment'!$B:$B,Main!$A201)</f>
        <v>299364</v>
      </c>
      <c r="G201" s="29">
        <f>VLOOKUP(A201,'SVS Adjustment'!$B$3:$E$452,4,FALSE)</f>
        <v>0</v>
      </c>
      <c r="H201" s="29">
        <f t="shared" si="28"/>
        <v>859199</v>
      </c>
      <c r="I201" s="94">
        <f>'Demand Calcs'!$B$11</f>
        <v>0.91418535290292247</v>
      </c>
      <c r="J201" s="29">
        <f t="shared" si="29"/>
        <v>785467.14102883812</v>
      </c>
      <c r="K201" s="72">
        <f>IFERROR(VLOOKUP($A201,'NECA 5 year Projections'!$A:$C,3,FALSE),0)</f>
        <v>402324.51898941601</v>
      </c>
      <c r="L201" s="72">
        <f t="shared" si="30"/>
        <v>402324.51898941601</v>
      </c>
      <c r="M201" s="29">
        <f t="shared" si="31"/>
        <v>785467.14102883812</v>
      </c>
      <c r="N201" s="29">
        <f>VLOOKUP($A201,'CAF BLS Adjustment'!$B199:$I673,8,FALSE)</f>
        <v>-4734</v>
      </c>
      <c r="O201" s="34">
        <f t="shared" si="27"/>
        <v>-4734</v>
      </c>
      <c r="P201" s="64">
        <f t="shared" si="32"/>
        <v>780733.14102883812</v>
      </c>
      <c r="Q201" s="64">
        <f t="shared" si="33"/>
        <v>511792.95704240759</v>
      </c>
      <c r="R201" s="64">
        <f t="shared" si="34"/>
        <v>273674.18398643052</v>
      </c>
      <c r="S201" s="64">
        <f t="shared" si="35"/>
        <v>0</v>
      </c>
    </row>
    <row r="202" spans="1:19" ht="14.45" customHeight="1">
      <c r="A202" s="51">
        <v>341047</v>
      </c>
      <c r="B202" s="50" t="s">
        <v>223</v>
      </c>
      <c r="C202" s="24" t="s">
        <v>215</v>
      </c>
      <c r="D202" s="92" t="s">
        <v>495</v>
      </c>
      <c r="E202" s="34">
        <f>VLOOKUP($A202,'CAF BLS Adjustment'!$B:$H,7,FALSE)</f>
        <v>4071526</v>
      </c>
      <c r="F202" s="5">
        <f>SUMIFS('HCLS Adjustment'!$F:$F,'HCLS Adjustment'!$B:$B,Main!$A202)</f>
        <v>1496856</v>
      </c>
      <c r="G202" s="29">
        <f>VLOOKUP(A202,'SVS Adjustment'!$B$3:$E$452,4,FALSE)</f>
        <v>0</v>
      </c>
      <c r="H202" s="29">
        <f t="shared" si="28"/>
        <v>5568382</v>
      </c>
      <c r="I202" s="94">
        <f>'Demand Calcs'!$B$11</f>
        <v>0.91418535290292247</v>
      </c>
      <c r="J202" s="29">
        <f t="shared" si="29"/>
        <v>5090533.2637682809</v>
      </c>
      <c r="K202" s="72">
        <f>IFERROR(VLOOKUP($A202,'NECA 5 year Projections'!$A:$C,3,FALSE),0)</f>
        <v>2813484.4219372901</v>
      </c>
      <c r="L202" s="72">
        <f t="shared" si="30"/>
        <v>2813484.4219372901</v>
      </c>
      <c r="M202" s="29">
        <f t="shared" si="31"/>
        <v>5090533.2637682809</v>
      </c>
      <c r="N202" s="29">
        <f>VLOOKUP($A202,'CAF BLS Adjustment'!$B201:$I675,8,FALSE)</f>
        <v>674538</v>
      </c>
      <c r="O202" s="34">
        <f t="shared" si="27"/>
        <v>616652.75957643148</v>
      </c>
      <c r="P202" s="64">
        <f t="shared" si="32"/>
        <v>5707186.0233447123</v>
      </c>
      <c r="Q202" s="64">
        <f t="shared" si="33"/>
        <v>3722129.433163424</v>
      </c>
      <c r="R202" s="64">
        <f t="shared" si="34"/>
        <v>1368403.8306048568</v>
      </c>
      <c r="S202" s="64">
        <f t="shared" si="35"/>
        <v>0</v>
      </c>
    </row>
    <row r="203" spans="1:19" ht="14.45" customHeight="1">
      <c r="A203" s="51">
        <v>341049</v>
      </c>
      <c r="B203" s="50" t="s">
        <v>224</v>
      </c>
      <c r="C203" s="24" t="s">
        <v>215</v>
      </c>
      <c r="D203" s="92" t="s">
        <v>495</v>
      </c>
      <c r="E203" s="34">
        <f>VLOOKUP($A203,'CAF BLS Adjustment'!$B:$H,7,FALSE)</f>
        <v>3868709</v>
      </c>
      <c r="F203" s="5">
        <f>SUMIFS('HCLS Adjustment'!$F:$F,'HCLS Adjustment'!$B:$B,Main!$A203)</f>
        <v>1000776</v>
      </c>
      <c r="G203" s="29">
        <f>VLOOKUP(A203,'SVS Adjustment'!$B$3:$E$452,4,FALSE)</f>
        <v>0</v>
      </c>
      <c r="H203" s="29">
        <f t="shared" si="28"/>
        <v>4869485</v>
      </c>
      <c r="I203" s="94">
        <f>'Demand Calcs'!$B$11</f>
        <v>0.91418535290292247</v>
      </c>
      <c r="J203" s="29">
        <f t="shared" si="29"/>
        <v>4451611.8631804874</v>
      </c>
      <c r="K203" s="72">
        <f>IFERROR(VLOOKUP($A203,'NECA 5 year Projections'!$A:$C,3,FALSE),0)</f>
        <v>1615730.87214907</v>
      </c>
      <c r="L203" s="72">
        <f t="shared" si="30"/>
        <v>1615730.87214907</v>
      </c>
      <c r="M203" s="29">
        <f t="shared" si="31"/>
        <v>4451611.8631804874</v>
      </c>
      <c r="N203" s="29">
        <f>VLOOKUP($A203,'CAF BLS Adjustment'!$B201:$I676,8,FALSE)</f>
        <v>60978</v>
      </c>
      <c r="O203" s="34">
        <f t="shared" si="27"/>
        <v>55745.194449314404</v>
      </c>
      <c r="P203" s="64">
        <f t="shared" si="32"/>
        <v>4507357.0576298023</v>
      </c>
      <c r="Q203" s="64">
        <f t="shared" si="33"/>
        <v>3536717.1024437123</v>
      </c>
      <c r="R203" s="64">
        <f t="shared" si="34"/>
        <v>914894.76073677512</v>
      </c>
      <c r="S203" s="64">
        <f t="shared" si="35"/>
        <v>0</v>
      </c>
    </row>
    <row r="204" spans="1:19" ht="14.45" customHeight="1">
      <c r="A204" s="51">
        <v>341050</v>
      </c>
      <c r="B204" s="50" t="s">
        <v>225</v>
      </c>
      <c r="C204" s="24" t="s">
        <v>215</v>
      </c>
      <c r="D204" s="92" t="s">
        <v>495</v>
      </c>
      <c r="E204" s="34">
        <f>VLOOKUP($A204,'CAF BLS Adjustment'!$B:$H,7,FALSE)</f>
        <v>362167</v>
      </c>
      <c r="F204" s="5">
        <f>SUMIFS('HCLS Adjustment'!$F:$F,'HCLS Adjustment'!$B:$B,Main!$A204)</f>
        <v>9036</v>
      </c>
      <c r="G204" s="29">
        <f>VLOOKUP(A204,'SVS Adjustment'!$B$3:$E$452,4,FALSE)</f>
        <v>0</v>
      </c>
      <c r="H204" s="29">
        <f t="shared" si="28"/>
        <v>371203</v>
      </c>
      <c r="I204" s="94">
        <f>'Demand Calcs'!$B$11</f>
        <v>0.91418535290292247</v>
      </c>
      <c r="J204" s="29">
        <f t="shared" si="29"/>
        <v>339348.34555362351</v>
      </c>
      <c r="K204" s="72">
        <f>IFERROR(VLOOKUP($A204,'NECA 5 year Projections'!$A:$C,3,FALSE),0)</f>
        <v>386779.65846288903</v>
      </c>
      <c r="L204" s="72">
        <f t="shared" si="30"/>
        <v>371203</v>
      </c>
      <c r="M204" s="29">
        <f t="shared" si="31"/>
        <v>371203</v>
      </c>
      <c r="N204" s="29">
        <f>VLOOKUP($A204,'CAF BLS Adjustment'!$B202:$I677,8,FALSE)</f>
        <v>-9534</v>
      </c>
      <c r="O204" s="34">
        <f t="shared" si="27"/>
        <v>-9534</v>
      </c>
      <c r="P204" s="64">
        <f t="shared" si="32"/>
        <v>361669</v>
      </c>
      <c r="Q204" s="64">
        <f t="shared" si="33"/>
        <v>362167</v>
      </c>
      <c r="R204" s="64">
        <f t="shared" si="34"/>
        <v>9036</v>
      </c>
      <c r="S204" s="64">
        <f t="shared" si="35"/>
        <v>0</v>
      </c>
    </row>
    <row r="205" spans="1:19" ht="14.45" customHeight="1">
      <c r="A205" s="51">
        <v>341053</v>
      </c>
      <c r="B205" s="50" t="s">
        <v>226</v>
      </c>
      <c r="C205" s="24" t="s">
        <v>215</v>
      </c>
      <c r="D205" s="92" t="s">
        <v>495</v>
      </c>
      <c r="E205" s="34">
        <f>VLOOKUP($A205,'CAF BLS Adjustment'!$B:$H,7,FALSE)</f>
        <v>546633</v>
      </c>
      <c r="F205" s="5">
        <f>SUMIFS('HCLS Adjustment'!$F:$F,'HCLS Adjustment'!$B:$B,Main!$A205)</f>
        <v>28992</v>
      </c>
      <c r="G205" s="29">
        <f>VLOOKUP(A205,'SVS Adjustment'!$B$3:$E$452,4,FALSE)</f>
        <v>0</v>
      </c>
      <c r="H205" s="29">
        <f t="shared" si="28"/>
        <v>575625</v>
      </c>
      <c r="I205" s="94">
        <f>'Demand Calcs'!$B$11</f>
        <v>0.91418535290292247</v>
      </c>
      <c r="J205" s="29">
        <f t="shared" si="29"/>
        <v>526227.94376474479</v>
      </c>
      <c r="K205" s="72">
        <f>IFERROR(VLOOKUP($A205,'NECA 5 year Projections'!$A:$C,3,FALSE),0)</f>
        <v>573428.53253957699</v>
      </c>
      <c r="L205" s="72">
        <f t="shared" si="30"/>
        <v>573428.53253957699</v>
      </c>
      <c r="M205" s="29">
        <f t="shared" si="31"/>
        <v>573428.53253957699</v>
      </c>
      <c r="N205" s="29">
        <f>VLOOKUP($A205,'CAF BLS Adjustment'!$B203:$I678,8,FALSE)</f>
        <v>-18792</v>
      </c>
      <c r="O205" s="34">
        <f t="shared" si="27"/>
        <v>-18792</v>
      </c>
      <c r="P205" s="64">
        <f t="shared" si="32"/>
        <v>554636.53253957699</v>
      </c>
      <c r="Q205" s="64">
        <f t="shared" si="33"/>
        <v>544547.16009156418</v>
      </c>
      <c r="R205" s="64">
        <f t="shared" si="34"/>
        <v>28881.372448012884</v>
      </c>
      <c r="S205" s="64">
        <f t="shared" si="35"/>
        <v>0</v>
      </c>
    </row>
    <row r="206" spans="1:19" ht="14.45" customHeight="1">
      <c r="A206" s="51">
        <v>341058</v>
      </c>
      <c r="B206" s="50" t="s">
        <v>227</v>
      </c>
      <c r="C206" s="24" t="s">
        <v>215</v>
      </c>
      <c r="D206" s="92" t="s">
        <v>495</v>
      </c>
      <c r="E206" s="34">
        <f>VLOOKUP($A206,'CAF BLS Adjustment'!$B:$H,7,FALSE)</f>
        <v>1619571</v>
      </c>
      <c r="F206" s="5">
        <f>SUMIFS('HCLS Adjustment'!$F:$F,'HCLS Adjustment'!$B:$B,Main!$A206)</f>
        <v>0</v>
      </c>
      <c r="G206" s="29">
        <f>VLOOKUP(A206,'SVS Adjustment'!$B$3:$E$452,4,FALSE)</f>
        <v>0</v>
      </c>
      <c r="H206" s="29">
        <f t="shared" si="28"/>
        <v>1619571</v>
      </c>
      <c r="I206" s="94">
        <f>'Demand Calcs'!$B$11</f>
        <v>0.91418535290292247</v>
      </c>
      <c r="J206" s="29">
        <f t="shared" si="29"/>
        <v>1480588.0861863391</v>
      </c>
      <c r="K206" s="72">
        <f>IFERROR(VLOOKUP($A206,'NECA 5 year Projections'!$A:$C,3,FALSE),0)</f>
        <v>232569.540930863</v>
      </c>
      <c r="L206" s="72">
        <f t="shared" si="30"/>
        <v>232569.540930863</v>
      </c>
      <c r="M206" s="29">
        <f t="shared" si="31"/>
        <v>1480588.0861863391</v>
      </c>
      <c r="N206" s="29">
        <f>VLOOKUP($A206,'CAF BLS Adjustment'!$B204:$I679,8,FALSE)</f>
        <v>-112268</v>
      </c>
      <c r="O206" s="34">
        <f t="shared" si="27"/>
        <v>-112268</v>
      </c>
      <c r="P206" s="64">
        <f t="shared" si="32"/>
        <v>1368320.0861863391</v>
      </c>
      <c r="Q206" s="64">
        <f t="shared" si="33"/>
        <v>1480588.0861863391</v>
      </c>
      <c r="R206" s="64">
        <f t="shared" si="34"/>
        <v>0</v>
      </c>
      <c r="S206" s="64">
        <f t="shared" si="35"/>
        <v>0</v>
      </c>
    </row>
    <row r="207" spans="1:19" ht="14.45" customHeight="1">
      <c r="A207" s="51">
        <v>341066</v>
      </c>
      <c r="B207" s="50" t="s">
        <v>228</v>
      </c>
      <c r="C207" s="24" t="s">
        <v>215</v>
      </c>
      <c r="D207" s="92" t="s">
        <v>495</v>
      </c>
      <c r="E207" s="34">
        <f>VLOOKUP($A207,'CAF BLS Adjustment'!$B:$H,7,FALSE)</f>
        <v>332330</v>
      </c>
      <c r="F207" s="5">
        <f>SUMIFS('HCLS Adjustment'!$F:$F,'HCLS Adjustment'!$B:$B,Main!$A207)</f>
        <v>256680</v>
      </c>
      <c r="G207" s="29">
        <f>VLOOKUP(A207,'SVS Adjustment'!$B$3:$E$452,4,FALSE)</f>
        <v>0</v>
      </c>
      <c r="H207" s="29">
        <f t="shared" si="28"/>
        <v>589010</v>
      </c>
      <c r="I207" s="94">
        <f>'Demand Calcs'!$B$11</f>
        <v>0.91418535290292247</v>
      </c>
      <c r="J207" s="29">
        <f t="shared" si="29"/>
        <v>538464.31471335038</v>
      </c>
      <c r="K207" s="72">
        <f>IFERROR(VLOOKUP($A207,'NECA 5 year Projections'!$A:$C,3,FALSE),0)</f>
        <v>260248.412439668</v>
      </c>
      <c r="L207" s="72">
        <f t="shared" si="30"/>
        <v>260248.412439668</v>
      </c>
      <c r="M207" s="29">
        <f t="shared" si="31"/>
        <v>538464.31471335038</v>
      </c>
      <c r="N207" s="29">
        <f>VLOOKUP($A207,'CAF BLS Adjustment'!$B206:$I682,8,FALSE)</f>
        <v>22374</v>
      </c>
      <c r="O207" s="34">
        <f t="shared" si="27"/>
        <v>20453.983085849988</v>
      </c>
      <c r="P207" s="64">
        <f t="shared" si="32"/>
        <v>558918.2977992004</v>
      </c>
      <c r="Q207" s="64">
        <f t="shared" si="33"/>
        <v>303811.21833022818</v>
      </c>
      <c r="R207" s="64">
        <f t="shared" si="34"/>
        <v>234653.09638312215</v>
      </c>
      <c r="S207" s="64">
        <f t="shared" si="35"/>
        <v>0</v>
      </c>
    </row>
    <row r="208" spans="1:19" ht="14.45" customHeight="1">
      <c r="A208" s="51">
        <v>341087</v>
      </c>
      <c r="B208" s="50" t="s">
        <v>229</v>
      </c>
      <c r="C208" s="24" t="s">
        <v>215</v>
      </c>
      <c r="D208" s="92" t="s">
        <v>495</v>
      </c>
      <c r="E208" s="34">
        <f>VLOOKUP($A208,'CAF BLS Adjustment'!$B:$H,7,FALSE)</f>
        <v>282988</v>
      </c>
      <c r="F208" s="5">
        <f>SUMIFS('HCLS Adjustment'!$F:$F,'HCLS Adjustment'!$B:$B,Main!$A208)</f>
        <v>278868</v>
      </c>
      <c r="G208" s="29">
        <f>VLOOKUP(A208,'SVS Adjustment'!$B$3:$E$452,4,FALSE)</f>
        <v>0</v>
      </c>
      <c r="H208" s="29">
        <f t="shared" si="28"/>
        <v>561856</v>
      </c>
      <c r="I208" s="94">
        <f>'Demand Calcs'!$B$11</f>
        <v>0.91418535290292247</v>
      </c>
      <c r="J208" s="29">
        <f t="shared" si="29"/>
        <v>513640.5256406244</v>
      </c>
      <c r="K208" s="72">
        <f>IFERROR(VLOOKUP($A208,'NECA 5 year Projections'!$A:$C,3,FALSE),0)</f>
        <v>168042.82662273999</v>
      </c>
      <c r="L208" s="72">
        <f t="shared" si="30"/>
        <v>168042.82662273999</v>
      </c>
      <c r="M208" s="29">
        <f t="shared" si="31"/>
        <v>513640.5256406244</v>
      </c>
      <c r="N208" s="29">
        <f>VLOOKUP($A208,'CAF BLS Adjustment'!$B206:$I683,8,FALSE)</f>
        <v>63852</v>
      </c>
      <c r="O208" s="34">
        <f t="shared" si="27"/>
        <v>58372.563153557407</v>
      </c>
      <c r="P208" s="64">
        <f t="shared" si="32"/>
        <v>572013.08879418182</v>
      </c>
      <c r="Q208" s="64">
        <f t="shared" si="33"/>
        <v>258703.48464729224</v>
      </c>
      <c r="R208" s="64">
        <f t="shared" si="34"/>
        <v>254937.04099333216</v>
      </c>
      <c r="S208" s="64">
        <f t="shared" si="35"/>
        <v>0</v>
      </c>
    </row>
    <row r="209" spans="1:19" ht="14.45" customHeight="1">
      <c r="A209" s="51">
        <v>341088</v>
      </c>
      <c r="B209" s="50" t="s">
        <v>230</v>
      </c>
      <c r="C209" s="24" t="s">
        <v>215</v>
      </c>
      <c r="D209" s="92" t="s">
        <v>495</v>
      </c>
      <c r="E209" s="34">
        <f>VLOOKUP($A209,'CAF BLS Adjustment'!$B:$H,7,FALSE)</f>
        <v>4293039</v>
      </c>
      <c r="F209" s="5">
        <f>SUMIFS('HCLS Adjustment'!$F:$F,'HCLS Adjustment'!$B:$B,Main!$A209)</f>
        <v>2614500</v>
      </c>
      <c r="G209" s="29">
        <f>VLOOKUP(A209,'SVS Adjustment'!$B$3:$E$452,4,FALSE)</f>
        <v>0</v>
      </c>
      <c r="H209" s="29">
        <f t="shared" si="28"/>
        <v>6907539</v>
      </c>
      <c r="I209" s="94">
        <f>'Demand Calcs'!$B$11</f>
        <v>0.91418535290292247</v>
      </c>
      <c r="J209" s="29">
        <f t="shared" si="29"/>
        <v>6314770.9784057001</v>
      </c>
      <c r="K209" s="72">
        <f>IFERROR(VLOOKUP($A209,'NECA 5 year Projections'!$A:$C,3,FALSE),0)</f>
        <v>3094882.8904236499</v>
      </c>
      <c r="L209" s="72">
        <f t="shared" si="30"/>
        <v>3094882.8904236499</v>
      </c>
      <c r="M209" s="29">
        <f t="shared" si="31"/>
        <v>6314770.9784057001</v>
      </c>
      <c r="N209" s="29">
        <f>VLOOKUP($A209,'CAF BLS Adjustment'!$B207:$I684,8,FALSE)</f>
        <v>198192</v>
      </c>
      <c r="O209" s="34">
        <f t="shared" si="27"/>
        <v>181184.223462536</v>
      </c>
      <c r="P209" s="64">
        <f t="shared" si="32"/>
        <v>6495955.2018682361</v>
      </c>
      <c r="Q209" s="64">
        <f t="shared" si="33"/>
        <v>3924633.3732410092</v>
      </c>
      <c r="R209" s="64">
        <f t="shared" si="34"/>
        <v>2390137.6051646904</v>
      </c>
      <c r="S209" s="64">
        <f t="shared" si="35"/>
        <v>0</v>
      </c>
    </row>
    <row r="210" spans="1:19" ht="14.45" customHeight="1">
      <c r="A210" s="51">
        <v>351106</v>
      </c>
      <c r="B210" s="50" t="s">
        <v>232</v>
      </c>
      <c r="C210" s="24" t="s">
        <v>231</v>
      </c>
      <c r="D210" s="92" t="s">
        <v>495</v>
      </c>
      <c r="E210" s="34">
        <f>VLOOKUP($A210,'CAF BLS Adjustment'!$B:$H,7,FALSE)</f>
        <v>1436387</v>
      </c>
      <c r="F210" s="5">
        <f>SUMIFS('HCLS Adjustment'!$F:$F,'HCLS Adjustment'!$B:$B,Main!$A210)</f>
        <v>225156</v>
      </c>
      <c r="G210" s="29">
        <f>VLOOKUP(A210,'SVS Adjustment'!$B$3:$E$452,4,FALSE)</f>
        <v>0</v>
      </c>
      <c r="H210" s="29">
        <f t="shared" ref="H210:H244" si="36">SUM(E210:G210)</f>
        <v>1661543</v>
      </c>
      <c r="I210" s="94">
        <f>'Demand Calcs'!$B$11</f>
        <v>0.91418535290292247</v>
      </c>
      <c r="J210" s="29">
        <f t="shared" ref="J210:J244" si="37">I210*H210</f>
        <v>1518958.2738183804</v>
      </c>
      <c r="K210" s="72">
        <f>IFERROR(VLOOKUP($A210,'NECA 5 year Projections'!$A:$C,3,FALSE),0)</f>
        <v>906858.18520177004</v>
      </c>
      <c r="L210" s="72">
        <f t="shared" ref="L210:L244" si="38">MIN(H210,K210)</f>
        <v>906858.18520177004</v>
      </c>
      <c r="M210" s="29">
        <f t="shared" ref="M210:M244" si="39">MAX(J210,L210)</f>
        <v>1518958.2738183804</v>
      </c>
      <c r="N210" s="29">
        <f>VLOOKUP($A210,'CAF BLS Adjustment'!$B209:$I689,8,FALSE)</f>
        <v>-152022</v>
      </c>
      <c r="O210" s="34">
        <f t="shared" ref="O210:O243" si="40">IF(N210&lt;0,N210,N210*I210)</f>
        <v>-152022</v>
      </c>
      <c r="P210" s="64">
        <f t="shared" ref="P210:P244" si="41">O210+M210</f>
        <v>1366936.2738183804</v>
      </c>
      <c r="Q210" s="64">
        <f t="shared" ref="Q210:Q244" si="42">IFERROR((E210/H210)*$M210,0)</f>
        <v>1313123.9565001701</v>
      </c>
      <c r="R210" s="64">
        <f t="shared" ref="R210:R244" si="43">IFERROR((F210/$H210)*$M210,0)</f>
        <v>205834.31731821041</v>
      </c>
      <c r="S210" s="64">
        <f t="shared" ref="S210:S244" si="44">IFERROR((G210/$H210)*$M210,0)</f>
        <v>0</v>
      </c>
    </row>
    <row r="211" spans="1:19">
      <c r="A211" s="51">
        <v>351118</v>
      </c>
      <c r="B211" s="50" t="s">
        <v>233</v>
      </c>
      <c r="C211" s="24" t="s">
        <v>231</v>
      </c>
      <c r="D211" s="92" t="s">
        <v>495</v>
      </c>
      <c r="E211" s="34">
        <f>VLOOKUP($A211,'CAF BLS Adjustment'!$B:$H,7,FALSE)</f>
        <v>958708</v>
      </c>
      <c r="F211" s="5">
        <f>SUMIFS('HCLS Adjustment'!$F:$F,'HCLS Adjustment'!$B:$B,Main!$A211)</f>
        <v>316368</v>
      </c>
      <c r="G211" s="29">
        <f>VLOOKUP(A211,'SVS Adjustment'!$B$3:$E$452,4,FALSE)</f>
        <v>0</v>
      </c>
      <c r="H211" s="29">
        <f t="shared" si="36"/>
        <v>1275076</v>
      </c>
      <c r="I211" s="94">
        <f>'Demand Calcs'!$B$11</f>
        <v>0.91418535290292247</v>
      </c>
      <c r="J211" s="29">
        <f t="shared" si="37"/>
        <v>1165655.8030380467</v>
      </c>
      <c r="K211" s="72">
        <f>IFERROR(VLOOKUP($A211,'NECA 5 year Projections'!$A:$C,3,FALSE),0)</f>
        <v>627949.88167467201</v>
      </c>
      <c r="L211" s="72">
        <f t="shared" si="38"/>
        <v>627949.88167467201</v>
      </c>
      <c r="M211" s="29">
        <f t="shared" si="39"/>
        <v>1165655.8030380467</v>
      </c>
      <c r="N211" s="29">
        <f>VLOOKUP($A211,'CAF BLS Adjustment'!$B210:$I693,8,FALSE)</f>
        <v>94206</v>
      </c>
      <c r="O211" s="34">
        <f t="shared" si="40"/>
        <v>86121.745355572712</v>
      </c>
      <c r="P211" s="64">
        <f t="shared" si="41"/>
        <v>1251777.5483936195</v>
      </c>
      <c r="Q211" s="64">
        <f t="shared" si="42"/>
        <v>876436.81131085497</v>
      </c>
      <c r="R211" s="64">
        <f t="shared" si="43"/>
        <v>289218.99172719178</v>
      </c>
      <c r="S211" s="64">
        <f t="shared" si="44"/>
        <v>0</v>
      </c>
    </row>
    <row r="212" spans="1:19" ht="14.45" customHeight="1">
      <c r="A212" s="51">
        <v>351132</v>
      </c>
      <c r="B212" s="50" t="s">
        <v>234</v>
      </c>
      <c r="C212" s="24" t="s">
        <v>231</v>
      </c>
      <c r="D212" s="92" t="s">
        <v>495</v>
      </c>
      <c r="E212" s="34">
        <f>VLOOKUP($A212,'CAF BLS Adjustment'!$B:$H,7,FALSE)</f>
        <v>3079090</v>
      </c>
      <c r="F212" s="5">
        <f>SUMIFS('HCLS Adjustment'!$F:$F,'HCLS Adjustment'!$B:$B,Main!$A212)</f>
        <v>366372</v>
      </c>
      <c r="G212" s="29">
        <f>VLOOKUP(A212,'SVS Adjustment'!$B$3:$E$452,4,FALSE)</f>
        <v>0</v>
      </c>
      <c r="H212" s="29">
        <f t="shared" si="36"/>
        <v>3445462</v>
      </c>
      <c r="I212" s="94">
        <f>'Demand Calcs'!$B$11</f>
        <v>0.91418535290292247</v>
      </c>
      <c r="J212" s="29">
        <f t="shared" si="37"/>
        <v>3149790.8943836088</v>
      </c>
      <c r="K212" s="72">
        <f>IFERROR(VLOOKUP($A212,'NECA 5 year Projections'!$A:$C,3,FALSE),0)</f>
        <v>2016133.4707045499</v>
      </c>
      <c r="L212" s="72">
        <f t="shared" si="38"/>
        <v>2016133.4707045499</v>
      </c>
      <c r="M212" s="29">
        <f t="shared" si="39"/>
        <v>3149790.8943836088</v>
      </c>
      <c r="N212" s="29">
        <f>VLOOKUP($A212,'CAF BLS Adjustment'!$B211:$I696,8,FALSE)</f>
        <v>97188</v>
      </c>
      <c r="O212" s="34">
        <f t="shared" si="40"/>
        <v>88847.846077929222</v>
      </c>
      <c r="P212" s="64">
        <f t="shared" si="41"/>
        <v>3238638.7404615381</v>
      </c>
      <c r="Q212" s="64">
        <f t="shared" si="42"/>
        <v>2814858.9782698592</v>
      </c>
      <c r="R212" s="64">
        <f t="shared" si="43"/>
        <v>334931.9161137495</v>
      </c>
      <c r="S212" s="64">
        <f t="shared" si="44"/>
        <v>0</v>
      </c>
    </row>
    <row r="213" spans="1:19" ht="14.45" customHeight="1">
      <c r="A213" s="51">
        <v>351134</v>
      </c>
      <c r="B213" s="50" t="s">
        <v>235</v>
      </c>
      <c r="C213" s="24" t="s">
        <v>231</v>
      </c>
      <c r="D213" s="92" t="s">
        <v>495</v>
      </c>
      <c r="E213" s="34">
        <f>VLOOKUP($A213,'CAF BLS Adjustment'!$B:$H,7,FALSE)</f>
        <v>403976</v>
      </c>
      <c r="F213" s="5">
        <f>SUMIFS('HCLS Adjustment'!$F:$F,'HCLS Adjustment'!$B:$B,Main!$A213)</f>
        <v>137748</v>
      </c>
      <c r="G213" s="29">
        <f>VLOOKUP(A213,'SVS Adjustment'!$B$3:$E$452,4,FALSE)</f>
        <v>0</v>
      </c>
      <c r="H213" s="29">
        <f t="shared" si="36"/>
        <v>541724</v>
      </c>
      <c r="I213" s="94">
        <f>'Demand Calcs'!$B$11</f>
        <v>0.91418535290292247</v>
      </c>
      <c r="J213" s="29">
        <f t="shared" si="37"/>
        <v>495236.14611598279</v>
      </c>
      <c r="K213" s="72">
        <f>IFERROR(VLOOKUP($A213,'NECA 5 year Projections'!$A:$C,3,FALSE),0)</f>
        <v>280592.993882982</v>
      </c>
      <c r="L213" s="72">
        <f t="shared" si="38"/>
        <v>280592.993882982</v>
      </c>
      <c r="M213" s="29">
        <f t="shared" si="39"/>
        <v>495236.14611598279</v>
      </c>
      <c r="N213" s="29">
        <f>VLOOKUP($A213,'CAF BLS Adjustment'!$B212:$I698,8,FALSE)</f>
        <v>-156</v>
      </c>
      <c r="O213" s="34">
        <f t="shared" si="40"/>
        <v>-156</v>
      </c>
      <c r="P213" s="64">
        <f t="shared" si="41"/>
        <v>495080.14611598279</v>
      </c>
      <c r="Q213" s="64">
        <f t="shared" si="42"/>
        <v>369308.942124311</v>
      </c>
      <c r="R213" s="64">
        <f t="shared" si="43"/>
        <v>125927.20399167176</v>
      </c>
      <c r="S213" s="64">
        <f t="shared" si="44"/>
        <v>0</v>
      </c>
    </row>
    <row r="214" spans="1:19" ht="14.45" customHeight="1">
      <c r="A214" s="51">
        <v>351152</v>
      </c>
      <c r="B214" s="50" t="s">
        <v>236</v>
      </c>
      <c r="C214" s="24" t="s">
        <v>231</v>
      </c>
      <c r="D214" s="92" t="s">
        <v>495</v>
      </c>
      <c r="E214" s="34">
        <f>VLOOKUP($A214,'CAF BLS Adjustment'!$B:$H,7,FALSE)</f>
        <v>412432</v>
      </c>
      <c r="F214" s="5">
        <f>SUMIFS('HCLS Adjustment'!$F:$F,'HCLS Adjustment'!$B:$B,Main!$A214)</f>
        <v>256272</v>
      </c>
      <c r="G214" s="29">
        <f>VLOOKUP(A214,'SVS Adjustment'!$B$3:$E$452,4,FALSE)</f>
        <v>0</v>
      </c>
      <c r="H214" s="29">
        <f t="shared" si="36"/>
        <v>668704</v>
      </c>
      <c r="I214" s="94">
        <f>'Demand Calcs'!$B$11</f>
        <v>0.91418535290292247</v>
      </c>
      <c r="J214" s="29">
        <f t="shared" si="37"/>
        <v>611319.40222759591</v>
      </c>
      <c r="K214" s="72">
        <f>IFERROR(VLOOKUP($A214,'NECA 5 year Projections'!$A:$C,3,FALSE),0)</f>
        <v>506486.75279017299</v>
      </c>
      <c r="L214" s="72">
        <f t="shared" si="38"/>
        <v>506486.75279017299</v>
      </c>
      <c r="M214" s="29">
        <f t="shared" si="39"/>
        <v>611319.40222759591</v>
      </c>
      <c r="N214" s="29">
        <f>VLOOKUP($A214,'CAF BLS Adjustment'!$B213:$I700,8,FALSE)</f>
        <v>-15426</v>
      </c>
      <c r="O214" s="34">
        <f t="shared" si="40"/>
        <v>-15426</v>
      </c>
      <c r="P214" s="64">
        <f t="shared" si="41"/>
        <v>595893.40222759591</v>
      </c>
      <c r="Q214" s="64">
        <f t="shared" si="42"/>
        <v>377039.29346845817</v>
      </c>
      <c r="R214" s="64">
        <f t="shared" si="43"/>
        <v>234280.10875913777</v>
      </c>
      <c r="S214" s="64">
        <f t="shared" si="44"/>
        <v>0</v>
      </c>
    </row>
    <row r="215" spans="1:19" ht="14.45" customHeight="1">
      <c r="A215" s="51">
        <v>351153</v>
      </c>
      <c r="B215" s="50" t="s">
        <v>237</v>
      </c>
      <c r="C215" s="24" t="s">
        <v>231</v>
      </c>
      <c r="D215" s="92" t="s">
        <v>495</v>
      </c>
      <c r="E215" s="34">
        <f>VLOOKUP($A215,'CAF BLS Adjustment'!$B:$H,7,FALSE)</f>
        <v>379043</v>
      </c>
      <c r="F215" s="5">
        <f>SUMIFS('HCLS Adjustment'!$F:$F,'HCLS Adjustment'!$B:$B,Main!$A215)</f>
        <v>61044</v>
      </c>
      <c r="G215" s="29">
        <f>VLOOKUP(A215,'SVS Adjustment'!$B$3:$E$452,4,FALSE)</f>
        <v>0</v>
      </c>
      <c r="H215" s="29">
        <f t="shared" si="36"/>
        <v>440087</v>
      </c>
      <c r="I215" s="94">
        <f>'Demand Calcs'!$B$11</f>
        <v>0.91418535290292247</v>
      </c>
      <c r="J215" s="29">
        <f t="shared" si="37"/>
        <v>402321.08940298844</v>
      </c>
      <c r="K215" s="72">
        <f>IFERROR(VLOOKUP($A215,'NECA 5 year Projections'!$A:$C,3,FALSE),0)</f>
        <v>209275.54060161</v>
      </c>
      <c r="L215" s="72">
        <f t="shared" si="38"/>
        <v>209275.54060161</v>
      </c>
      <c r="M215" s="29">
        <f t="shared" si="39"/>
        <v>402321.08940298844</v>
      </c>
      <c r="N215" s="29">
        <f>VLOOKUP($A215,'CAF BLS Adjustment'!$B213:$I701,8,FALSE)</f>
        <v>4410</v>
      </c>
      <c r="O215" s="34">
        <f t="shared" si="40"/>
        <v>4031.557406301888</v>
      </c>
      <c r="P215" s="64">
        <f t="shared" si="41"/>
        <v>406352.64680929034</v>
      </c>
      <c r="Q215" s="64">
        <f t="shared" si="42"/>
        <v>346515.55872038245</v>
      </c>
      <c r="R215" s="64">
        <f t="shared" si="43"/>
        <v>55805.530682606004</v>
      </c>
      <c r="S215" s="64">
        <f t="shared" si="44"/>
        <v>0</v>
      </c>
    </row>
    <row r="216" spans="1:19" ht="14.45" customHeight="1">
      <c r="A216" s="51">
        <v>351157</v>
      </c>
      <c r="B216" s="50" t="s">
        <v>238</v>
      </c>
      <c r="C216" s="24" t="s">
        <v>231</v>
      </c>
      <c r="D216" s="92" t="s">
        <v>495</v>
      </c>
      <c r="E216" s="34">
        <f>VLOOKUP($A216,'CAF BLS Adjustment'!$B:$H,7,FALSE)</f>
        <v>411910</v>
      </c>
      <c r="F216" s="5">
        <f>SUMIFS('HCLS Adjustment'!$F:$F,'HCLS Adjustment'!$B:$B,Main!$A216)</f>
        <v>118152</v>
      </c>
      <c r="G216" s="29">
        <f>VLOOKUP(A216,'SVS Adjustment'!$B$3:$E$452,4,FALSE)</f>
        <v>0</v>
      </c>
      <c r="H216" s="29">
        <f t="shared" si="36"/>
        <v>530062</v>
      </c>
      <c r="I216" s="94">
        <f>'Demand Calcs'!$B$11</f>
        <v>0.91418535290292247</v>
      </c>
      <c r="J216" s="29">
        <f t="shared" si="37"/>
        <v>484574.91653042886</v>
      </c>
      <c r="K216" s="72">
        <f>IFERROR(VLOOKUP($A216,'NECA 5 year Projections'!$A:$C,3,FALSE),0)</f>
        <v>348483.36824894999</v>
      </c>
      <c r="L216" s="72">
        <f t="shared" si="38"/>
        <v>348483.36824894999</v>
      </c>
      <c r="M216" s="29">
        <f t="shared" si="39"/>
        <v>484574.91653042886</v>
      </c>
      <c r="N216" s="29">
        <f>VLOOKUP($A216,'CAF BLS Adjustment'!$B214:$I702,8,FALSE)</f>
        <v>4890</v>
      </c>
      <c r="O216" s="34">
        <f t="shared" si="40"/>
        <v>4470.366375695291</v>
      </c>
      <c r="P216" s="64">
        <f t="shared" si="41"/>
        <v>489045.28290612414</v>
      </c>
      <c r="Q216" s="64">
        <f t="shared" si="42"/>
        <v>376562.0887142428</v>
      </c>
      <c r="R216" s="64">
        <f t="shared" si="43"/>
        <v>108012.82781618609</v>
      </c>
      <c r="S216" s="64">
        <f t="shared" si="44"/>
        <v>0</v>
      </c>
    </row>
    <row r="217" spans="1:19" ht="14.45" customHeight="1">
      <c r="A217" s="51">
        <v>351158</v>
      </c>
      <c r="B217" s="50" t="s">
        <v>239</v>
      </c>
      <c r="C217" s="24" t="s">
        <v>231</v>
      </c>
      <c r="D217" s="92" t="s">
        <v>495</v>
      </c>
      <c r="E217" s="34">
        <f>VLOOKUP($A217,'CAF BLS Adjustment'!$B:$H,7,FALSE)</f>
        <v>789314</v>
      </c>
      <c r="F217" s="5">
        <f>SUMIFS('HCLS Adjustment'!$F:$F,'HCLS Adjustment'!$B:$B,Main!$A217)</f>
        <v>244860</v>
      </c>
      <c r="G217" s="29">
        <f>VLOOKUP(A217,'SVS Adjustment'!$B$3:$E$452,4,FALSE)</f>
        <v>0</v>
      </c>
      <c r="H217" s="29">
        <f t="shared" si="36"/>
        <v>1034174</v>
      </c>
      <c r="I217" s="94">
        <f>'Demand Calcs'!$B$11</f>
        <v>0.91418535290292247</v>
      </c>
      <c r="J217" s="29">
        <f t="shared" si="37"/>
        <v>945426.72315302689</v>
      </c>
      <c r="K217" s="72">
        <f>IFERROR(VLOOKUP($A217,'NECA 5 year Projections'!$A:$C,3,FALSE),0)</f>
        <v>397116.397264876</v>
      </c>
      <c r="L217" s="72">
        <f t="shared" si="38"/>
        <v>397116.397264876</v>
      </c>
      <c r="M217" s="29">
        <f t="shared" si="39"/>
        <v>945426.72315302689</v>
      </c>
      <c r="N217" s="29">
        <f>VLOOKUP($A217,'CAF BLS Adjustment'!$B215:$I703,8,FALSE)</f>
        <v>222834</v>
      </c>
      <c r="O217" s="34">
        <f t="shared" si="40"/>
        <v>203711.57892876983</v>
      </c>
      <c r="P217" s="64">
        <f t="shared" si="41"/>
        <v>1149138.3020817968</v>
      </c>
      <c r="Q217" s="64">
        <f t="shared" si="42"/>
        <v>721579.29764121724</v>
      </c>
      <c r="R217" s="64">
        <f t="shared" si="43"/>
        <v>223847.42551180959</v>
      </c>
      <c r="S217" s="64">
        <f t="shared" si="44"/>
        <v>0</v>
      </c>
    </row>
    <row r="218" spans="1:19" ht="14.45" customHeight="1">
      <c r="A218" s="51">
        <v>351162</v>
      </c>
      <c r="B218" s="50" t="s">
        <v>240</v>
      </c>
      <c r="C218" s="24" t="s">
        <v>231</v>
      </c>
      <c r="D218" s="92" t="s">
        <v>495</v>
      </c>
      <c r="E218" s="34">
        <f>VLOOKUP($A218,'CAF BLS Adjustment'!$B:$H,7,FALSE)</f>
        <v>597137</v>
      </c>
      <c r="F218" s="5">
        <f>SUMIFS('HCLS Adjustment'!$F:$F,'HCLS Adjustment'!$B:$B,Main!$A218)</f>
        <v>121752</v>
      </c>
      <c r="G218" s="29">
        <f>VLOOKUP(A218,'SVS Adjustment'!$B$3:$E$452,4,FALSE)</f>
        <v>0</v>
      </c>
      <c r="H218" s="29">
        <f t="shared" si="36"/>
        <v>718889</v>
      </c>
      <c r="I218" s="94">
        <f>'Demand Calcs'!$B$11</f>
        <v>0.91418535290292247</v>
      </c>
      <c r="J218" s="29">
        <f t="shared" si="37"/>
        <v>657197.79416302906</v>
      </c>
      <c r="K218" s="72">
        <f>IFERROR(VLOOKUP($A218,'NECA 5 year Projections'!$A:$C,3,FALSE),0)</f>
        <v>324880.72217728902</v>
      </c>
      <c r="L218" s="72">
        <f t="shared" si="38"/>
        <v>324880.72217728902</v>
      </c>
      <c r="M218" s="29">
        <f t="shared" si="39"/>
        <v>657197.79416302906</v>
      </c>
      <c r="N218" s="29">
        <f>VLOOKUP($A218,'CAF BLS Adjustment'!$B217:$I705,8,FALSE)</f>
        <v>37350</v>
      </c>
      <c r="O218" s="34">
        <f t="shared" si="40"/>
        <v>34144.822930924151</v>
      </c>
      <c r="P218" s="64">
        <f t="shared" si="41"/>
        <v>691342.61709395319</v>
      </c>
      <c r="Q218" s="64">
        <f t="shared" si="42"/>
        <v>545893.89907639241</v>
      </c>
      <c r="R218" s="64">
        <f t="shared" si="43"/>
        <v>111303.89508663662</v>
      </c>
      <c r="S218" s="64">
        <f t="shared" si="44"/>
        <v>0</v>
      </c>
    </row>
    <row r="219" spans="1:19" ht="14.45" customHeight="1">
      <c r="A219" s="51">
        <v>351166</v>
      </c>
      <c r="B219" s="50" t="s">
        <v>241</v>
      </c>
      <c r="C219" s="24" t="s">
        <v>231</v>
      </c>
      <c r="D219" s="92" t="s">
        <v>495</v>
      </c>
      <c r="E219" s="34">
        <f>VLOOKUP($A219,'CAF BLS Adjustment'!$B:$H,7,FALSE)</f>
        <v>381587</v>
      </c>
      <c r="F219" s="5">
        <f>SUMIFS('HCLS Adjustment'!$F:$F,'HCLS Adjustment'!$B:$B,Main!$A219)</f>
        <v>60828</v>
      </c>
      <c r="G219" s="29">
        <f>VLOOKUP(A219,'SVS Adjustment'!$B$3:$E$452,4,FALSE)</f>
        <v>0</v>
      </c>
      <c r="H219" s="29">
        <f t="shared" si="36"/>
        <v>442415</v>
      </c>
      <c r="I219" s="94">
        <f>'Demand Calcs'!$B$11</f>
        <v>0.91418535290292247</v>
      </c>
      <c r="J219" s="29">
        <f t="shared" si="37"/>
        <v>404449.31290454644</v>
      </c>
      <c r="K219" s="72">
        <f>IFERROR(VLOOKUP($A219,'NECA 5 year Projections'!$A:$C,3,FALSE),0)</f>
        <v>178590.33547989701</v>
      </c>
      <c r="L219" s="72">
        <f t="shared" si="38"/>
        <v>178590.33547989701</v>
      </c>
      <c r="M219" s="29">
        <f t="shared" si="39"/>
        <v>404449.31290454644</v>
      </c>
      <c r="N219" s="29">
        <f>VLOOKUP($A219,'CAF BLS Adjustment'!$B217:$I706,8,FALSE)</f>
        <v>11832</v>
      </c>
      <c r="O219" s="34">
        <f t="shared" si="40"/>
        <v>10816.641095547378</v>
      </c>
      <c r="P219" s="64">
        <f t="shared" si="41"/>
        <v>415265.9540000938</v>
      </c>
      <c r="Q219" s="64">
        <f t="shared" si="42"/>
        <v>348841.24625816743</v>
      </c>
      <c r="R219" s="64">
        <f t="shared" si="43"/>
        <v>55608.066646378968</v>
      </c>
      <c r="S219" s="64">
        <f t="shared" si="44"/>
        <v>0</v>
      </c>
    </row>
    <row r="220" spans="1:19" ht="14.45" customHeight="1">
      <c r="A220" s="51">
        <v>351172</v>
      </c>
      <c r="B220" s="50" t="s">
        <v>149</v>
      </c>
      <c r="C220" s="24" t="s">
        <v>231</v>
      </c>
      <c r="D220" s="92" t="s">
        <v>495</v>
      </c>
      <c r="E220" s="34">
        <f>VLOOKUP($A220,'CAF BLS Adjustment'!$B:$H,7,FALSE)</f>
        <v>1343637</v>
      </c>
      <c r="F220" s="5">
        <f>SUMIFS('HCLS Adjustment'!$F:$F,'HCLS Adjustment'!$B:$B,Main!$A220)</f>
        <v>601692</v>
      </c>
      <c r="G220" s="29">
        <f>VLOOKUP(A220,'SVS Adjustment'!$B$3:$E$452,4,FALSE)</f>
        <v>0</v>
      </c>
      <c r="H220" s="29">
        <f t="shared" si="36"/>
        <v>1945329</v>
      </c>
      <c r="I220" s="94">
        <f>'Demand Calcs'!$B$11</f>
        <v>0.91418535290292247</v>
      </c>
      <c r="J220" s="29">
        <f t="shared" si="37"/>
        <v>1778391.2783772892</v>
      </c>
      <c r="K220" s="72">
        <f>IFERROR(VLOOKUP($A220,'NECA 5 year Projections'!$A:$C,3,FALSE),0)</f>
        <v>1114027.63899845</v>
      </c>
      <c r="L220" s="72">
        <f t="shared" si="38"/>
        <v>1114027.63899845</v>
      </c>
      <c r="M220" s="29">
        <f t="shared" si="39"/>
        <v>1778391.2783772892</v>
      </c>
      <c r="N220" s="29">
        <f>VLOOKUP($A220,'CAF BLS Adjustment'!$B219:$I708,8,FALSE)</f>
        <v>50742</v>
      </c>
      <c r="O220" s="34">
        <f t="shared" si="40"/>
        <v>46387.59317700009</v>
      </c>
      <c r="P220" s="64">
        <f t="shared" si="41"/>
        <v>1824778.8715542892</v>
      </c>
      <c r="Q220" s="64">
        <f t="shared" si="42"/>
        <v>1228333.265018424</v>
      </c>
      <c r="R220" s="64">
        <f t="shared" si="43"/>
        <v>550058.01335886517</v>
      </c>
      <c r="S220" s="64">
        <f t="shared" si="44"/>
        <v>0</v>
      </c>
    </row>
    <row r="221" spans="1:19" ht="14.45" customHeight="1">
      <c r="A221" s="51">
        <v>351173</v>
      </c>
      <c r="B221" s="50" t="s">
        <v>242</v>
      </c>
      <c r="C221" s="24" t="s">
        <v>231</v>
      </c>
      <c r="D221" s="92" t="s">
        <v>495</v>
      </c>
      <c r="E221" s="34">
        <f>VLOOKUP($A221,'CAF BLS Adjustment'!$B:$H,7,FALSE)</f>
        <v>854867</v>
      </c>
      <c r="F221" s="5">
        <f>SUMIFS('HCLS Adjustment'!$F:$F,'HCLS Adjustment'!$B:$B,Main!$A221)</f>
        <v>560316</v>
      </c>
      <c r="G221" s="29">
        <f>VLOOKUP(A221,'SVS Adjustment'!$B$3:$E$452,4,FALSE)</f>
        <v>0</v>
      </c>
      <c r="H221" s="29">
        <f t="shared" si="36"/>
        <v>1415183</v>
      </c>
      <c r="I221" s="94">
        <f>'Demand Calcs'!$B$11</f>
        <v>0.91418535290292247</v>
      </c>
      <c r="J221" s="29">
        <f t="shared" si="37"/>
        <v>1293739.5702772166</v>
      </c>
      <c r="K221" s="72">
        <f>IFERROR(VLOOKUP($A221,'NECA 5 year Projections'!$A:$C,3,FALSE),0)</f>
        <v>722892.97064747196</v>
      </c>
      <c r="L221" s="72">
        <f t="shared" si="38"/>
        <v>722892.97064747196</v>
      </c>
      <c r="M221" s="29">
        <f t="shared" si="39"/>
        <v>1293739.5702772166</v>
      </c>
      <c r="N221" s="29">
        <f>VLOOKUP($A221,'CAF BLS Adjustment'!$B219:$I709,8,FALSE)</f>
        <v>-170376</v>
      </c>
      <c r="O221" s="34">
        <f t="shared" si="40"/>
        <v>-170376</v>
      </c>
      <c r="P221" s="64">
        <f t="shared" si="41"/>
        <v>1123363.5702772166</v>
      </c>
      <c r="Q221" s="64">
        <f t="shared" si="42"/>
        <v>781506.89008006267</v>
      </c>
      <c r="R221" s="64">
        <f t="shared" si="43"/>
        <v>512232.68019715394</v>
      </c>
      <c r="S221" s="64">
        <f t="shared" si="44"/>
        <v>0</v>
      </c>
    </row>
    <row r="222" spans="1:19" ht="14.45" customHeight="1">
      <c r="A222" s="51">
        <v>351174</v>
      </c>
      <c r="B222" s="50" t="s">
        <v>149</v>
      </c>
      <c r="C222" s="24" t="s">
        <v>231</v>
      </c>
      <c r="D222" s="92" t="s">
        <v>495</v>
      </c>
      <c r="E222" s="34">
        <f>VLOOKUP($A222,'CAF BLS Adjustment'!$B:$H,7,FALSE)</f>
        <v>3300226</v>
      </c>
      <c r="F222" s="5">
        <f>SUMIFS('HCLS Adjustment'!$F:$F,'HCLS Adjustment'!$B:$B,Main!$A222)</f>
        <v>678960</v>
      </c>
      <c r="G222" s="29">
        <f>VLOOKUP(A222,'SVS Adjustment'!$B$3:$E$452,4,FALSE)</f>
        <v>0</v>
      </c>
      <c r="H222" s="29">
        <f t="shared" si="36"/>
        <v>3979186</v>
      </c>
      <c r="I222" s="94">
        <f>'Demand Calcs'!$B$11</f>
        <v>0.91418535290292247</v>
      </c>
      <c r="J222" s="29">
        <f t="shared" si="37"/>
        <v>3637713.5576763684</v>
      </c>
      <c r="K222" s="72">
        <f>IFERROR(VLOOKUP($A222,'NECA 5 year Projections'!$A:$C,3,FALSE),0)</f>
        <v>1504906.099794341</v>
      </c>
      <c r="L222" s="72">
        <f t="shared" si="38"/>
        <v>1504906.099794341</v>
      </c>
      <c r="M222" s="29">
        <f t="shared" si="39"/>
        <v>3637713.5576763684</v>
      </c>
      <c r="N222" s="29">
        <f>VLOOKUP($A222,'CAF BLS Adjustment'!$B220:$I710,8,FALSE)</f>
        <v>-240759</v>
      </c>
      <c r="O222" s="34">
        <f t="shared" si="40"/>
        <v>-240759</v>
      </c>
      <c r="P222" s="64">
        <f t="shared" si="41"/>
        <v>3396954.5576763684</v>
      </c>
      <c r="Q222" s="64">
        <f t="shared" si="42"/>
        <v>3017018.2704694001</v>
      </c>
      <c r="R222" s="64">
        <f t="shared" si="43"/>
        <v>620695.28720696829</v>
      </c>
      <c r="S222" s="64">
        <f t="shared" si="44"/>
        <v>0</v>
      </c>
    </row>
    <row r="223" spans="1:19" ht="14.45" customHeight="1">
      <c r="A223" s="51">
        <v>351175</v>
      </c>
      <c r="B223" s="50" t="s">
        <v>243</v>
      </c>
      <c r="C223" s="24" t="s">
        <v>231</v>
      </c>
      <c r="D223" s="92" t="s">
        <v>495</v>
      </c>
      <c r="E223" s="34">
        <f>VLOOKUP($A223,'CAF BLS Adjustment'!$B:$H,7,FALSE)</f>
        <v>265215</v>
      </c>
      <c r="F223" s="5">
        <f>SUMIFS('HCLS Adjustment'!$F:$F,'HCLS Adjustment'!$B:$B,Main!$A223)</f>
        <v>82776</v>
      </c>
      <c r="G223" s="29">
        <f>VLOOKUP(A223,'SVS Adjustment'!$B$3:$E$452,4,FALSE)</f>
        <v>0</v>
      </c>
      <c r="H223" s="29">
        <f t="shared" si="36"/>
        <v>347991</v>
      </c>
      <c r="I223" s="94">
        <f>'Demand Calcs'!$B$11</f>
        <v>0.91418535290292247</v>
      </c>
      <c r="J223" s="29">
        <f t="shared" si="37"/>
        <v>318128.27514204092</v>
      </c>
      <c r="K223" s="72">
        <f>IFERROR(VLOOKUP($A223,'NECA 5 year Projections'!$A:$C,3,FALSE),0)</f>
        <v>192417.39791117201</v>
      </c>
      <c r="L223" s="72">
        <f t="shared" si="38"/>
        <v>192417.39791117201</v>
      </c>
      <c r="M223" s="29">
        <f t="shared" si="39"/>
        <v>318128.27514204092</v>
      </c>
      <c r="N223" s="29">
        <f>VLOOKUP($A223,'CAF BLS Adjustment'!$B221:$I711,8,FALSE)</f>
        <v>57078</v>
      </c>
      <c r="O223" s="34">
        <f t="shared" si="40"/>
        <v>52179.871572993012</v>
      </c>
      <c r="P223" s="64">
        <f t="shared" si="41"/>
        <v>370308.14671503392</v>
      </c>
      <c r="Q223" s="64">
        <f t="shared" si="42"/>
        <v>242455.6683701486</v>
      </c>
      <c r="R223" s="64">
        <f t="shared" si="43"/>
        <v>75672.606771892315</v>
      </c>
      <c r="S223" s="64">
        <f t="shared" si="44"/>
        <v>0</v>
      </c>
    </row>
    <row r="224" spans="1:19" ht="14.45" customHeight="1">
      <c r="A224" s="51">
        <v>351177</v>
      </c>
      <c r="B224" s="50" t="s">
        <v>244</v>
      </c>
      <c r="C224" s="24" t="s">
        <v>231</v>
      </c>
      <c r="D224" s="92" t="s">
        <v>495</v>
      </c>
      <c r="E224" s="34">
        <f>VLOOKUP($A224,'CAF BLS Adjustment'!$B:$H,7,FALSE)</f>
        <v>525585</v>
      </c>
      <c r="F224" s="5">
        <f>SUMIFS('HCLS Adjustment'!$F:$F,'HCLS Adjustment'!$B:$B,Main!$A224)</f>
        <v>97440</v>
      </c>
      <c r="G224" s="29">
        <f>VLOOKUP(A224,'SVS Adjustment'!$B$3:$E$452,4,FALSE)</f>
        <v>0</v>
      </c>
      <c r="H224" s="29">
        <f t="shared" si="36"/>
        <v>623025</v>
      </c>
      <c r="I224" s="94">
        <f>'Demand Calcs'!$B$11</f>
        <v>0.91418535290292247</v>
      </c>
      <c r="J224" s="29">
        <f t="shared" si="37"/>
        <v>569560.32949234324</v>
      </c>
      <c r="K224" s="72">
        <f>IFERROR(VLOOKUP($A224,'NECA 5 year Projections'!$A:$C,3,FALSE),0)</f>
        <v>533996.22656141303</v>
      </c>
      <c r="L224" s="72">
        <f t="shared" si="38"/>
        <v>533996.22656141303</v>
      </c>
      <c r="M224" s="29">
        <f t="shared" si="39"/>
        <v>569560.32949234324</v>
      </c>
      <c r="N224" s="29">
        <f>VLOOKUP($A224,'CAF BLS Adjustment'!$B222:$I712,8,FALSE)</f>
        <v>-31548</v>
      </c>
      <c r="O224" s="34">
        <f t="shared" si="40"/>
        <v>-31548</v>
      </c>
      <c r="P224" s="64">
        <f t="shared" si="41"/>
        <v>538012.32949234324</v>
      </c>
      <c r="Q224" s="64">
        <f t="shared" si="42"/>
        <v>480482.1087054825</v>
      </c>
      <c r="R224" s="64">
        <f t="shared" si="43"/>
        <v>89078.220786860766</v>
      </c>
      <c r="S224" s="64">
        <f t="shared" si="44"/>
        <v>0</v>
      </c>
    </row>
    <row r="225" spans="1:19" ht="14.45" customHeight="1">
      <c r="A225" s="51">
        <v>351188</v>
      </c>
      <c r="B225" s="50" t="s">
        <v>245</v>
      </c>
      <c r="C225" s="24" t="s">
        <v>231</v>
      </c>
      <c r="D225" s="92" t="s">
        <v>495</v>
      </c>
      <c r="E225" s="34">
        <f>VLOOKUP($A225,'CAF BLS Adjustment'!$B:$H,7,FALSE)</f>
        <v>232683</v>
      </c>
      <c r="F225" s="5">
        <f>SUMIFS('HCLS Adjustment'!$F:$F,'HCLS Adjustment'!$B:$B,Main!$A225)</f>
        <v>72468</v>
      </c>
      <c r="G225" s="29">
        <f>VLOOKUP(A225,'SVS Adjustment'!$B$3:$E$452,4,FALSE)</f>
        <v>0</v>
      </c>
      <c r="H225" s="29">
        <f t="shared" si="36"/>
        <v>305151</v>
      </c>
      <c r="I225" s="94">
        <f>'Demand Calcs'!$B$11</f>
        <v>0.91418535290292247</v>
      </c>
      <c r="J225" s="29">
        <f t="shared" si="37"/>
        <v>278964.57462367968</v>
      </c>
      <c r="K225" s="72">
        <f>IFERROR(VLOOKUP($A225,'NECA 5 year Projections'!$A:$C,3,FALSE),0)</f>
        <v>206530.75530684399</v>
      </c>
      <c r="L225" s="72">
        <f t="shared" si="38"/>
        <v>206530.75530684399</v>
      </c>
      <c r="M225" s="29">
        <f t="shared" si="39"/>
        <v>278964.57462367968</v>
      </c>
      <c r="N225" s="29">
        <f>VLOOKUP($A225,'CAF BLS Adjustment'!$B223:$I713,8,FALSE)</f>
        <v>140364</v>
      </c>
      <c r="O225" s="34">
        <f t="shared" si="40"/>
        <v>128318.71287486581</v>
      </c>
      <c r="P225" s="64">
        <f t="shared" si="41"/>
        <v>407283.28749854548</v>
      </c>
      <c r="Q225" s="64">
        <f t="shared" si="42"/>
        <v>212715.39046951072</v>
      </c>
      <c r="R225" s="64">
        <f t="shared" si="43"/>
        <v>66249.184154168979</v>
      </c>
      <c r="S225" s="64">
        <f t="shared" si="44"/>
        <v>0</v>
      </c>
    </row>
    <row r="226" spans="1:19" ht="14.45" customHeight="1">
      <c r="A226" s="51">
        <v>351195</v>
      </c>
      <c r="B226" s="50" t="s">
        <v>246</v>
      </c>
      <c r="C226" s="24" t="s">
        <v>231</v>
      </c>
      <c r="D226" s="92" t="s">
        <v>495</v>
      </c>
      <c r="E226" s="34">
        <f>VLOOKUP($A226,'CAF BLS Adjustment'!$B:$H,7,FALSE)</f>
        <v>840269</v>
      </c>
      <c r="F226" s="5">
        <f>SUMIFS('HCLS Adjustment'!$F:$F,'HCLS Adjustment'!$B:$B,Main!$A226)</f>
        <v>507636</v>
      </c>
      <c r="G226" s="29">
        <f>VLOOKUP(A226,'SVS Adjustment'!$B$3:$E$452,4,FALSE)</f>
        <v>0</v>
      </c>
      <c r="H226" s="29">
        <f t="shared" si="36"/>
        <v>1347905</v>
      </c>
      <c r="I226" s="94">
        <f>'Demand Calcs'!$B$11</f>
        <v>0.91418535290292247</v>
      </c>
      <c r="J226" s="29">
        <f t="shared" si="37"/>
        <v>1232235.0081046137</v>
      </c>
      <c r="K226" s="72">
        <f>IFERROR(VLOOKUP($A226,'NECA 5 year Projections'!$A:$C,3,FALSE),0)</f>
        <v>771160.64495302597</v>
      </c>
      <c r="L226" s="72">
        <f t="shared" si="38"/>
        <v>771160.64495302597</v>
      </c>
      <c r="M226" s="29">
        <f t="shared" si="39"/>
        <v>1232235.0081046137</v>
      </c>
      <c r="N226" s="29">
        <f>VLOOKUP($A226,'CAF BLS Adjustment'!$B225:$I716,8,FALSE)</f>
        <v>-24354</v>
      </c>
      <c r="O226" s="34">
        <f t="shared" si="40"/>
        <v>-24354</v>
      </c>
      <c r="P226" s="64">
        <f t="shared" si="41"/>
        <v>1207881.0081046137</v>
      </c>
      <c r="Q226" s="64">
        <f t="shared" si="42"/>
        <v>768161.61229838571</v>
      </c>
      <c r="R226" s="64">
        <f t="shared" si="43"/>
        <v>464073.39580622793</v>
      </c>
      <c r="S226" s="64">
        <f t="shared" si="44"/>
        <v>0</v>
      </c>
    </row>
    <row r="227" spans="1:19" ht="14.45" customHeight="1">
      <c r="A227" s="51">
        <v>351205</v>
      </c>
      <c r="B227" s="50" t="s">
        <v>247</v>
      </c>
      <c r="C227" s="24" t="s">
        <v>231</v>
      </c>
      <c r="D227" s="92" t="s">
        <v>495</v>
      </c>
      <c r="E227" s="34">
        <f>VLOOKUP($A227,'CAF BLS Adjustment'!$B:$H,7,FALSE)</f>
        <v>1150583</v>
      </c>
      <c r="F227" s="5">
        <f>SUMIFS('HCLS Adjustment'!$F:$F,'HCLS Adjustment'!$B:$B,Main!$A227)</f>
        <v>116448</v>
      </c>
      <c r="G227" s="29">
        <f>VLOOKUP(A227,'SVS Adjustment'!$B$3:$E$452,4,FALSE)</f>
        <v>0</v>
      </c>
      <c r="H227" s="29">
        <f t="shared" si="36"/>
        <v>1267031</v>
      </c>
      <c r="I227" s="94">
        <f>'Demand Calcs'!$B$11</f>
        <v>0.91418535290292247</v>
      </c>
      <c r="J227" s="29">
        <f t="shared" si="37"/>
        <v>1158301.1818739427</v>
      </c>
      <c r="K227" s="72">
        <f>IFERROR(VLOOKUP($A227,'NECA 5 year Projections'!$A:$C,3,FALSE),0)</f>
        <v>636705.25954915304</v>
      </c>
      <c r="L227" s="72">
        <f t="shared" si="38"/>
        <v>636705.25954915304</v>
      </c>
      <c r="M227" s="29">
        <f t="shared" si="39"/>
        <v>1158301.1818739427</v>
      </c>
      <c r="N227" s="29">
        <f>VLOOKUP($A227,'CAF BLS Adjustment'!$B226:$I720,8,FALSE)</f>
        <v>12120</v>
      </c>
      <c r="O227" s="34">
        <f t="shared" si="40"/>
        <v>11079.926477183421</v>
      </c>
      <c r="P227" s="64">
        <f t="shared" si="41"/>
        <v>1169381.1083511261</v>
      </c>
      <c r="Q227" s="64">
        <f t="shared" si="42"/>
        <v>1051846.1258991032</v>
      </c>
      <c r="R227" s="64">
        <f t="shared" si="43"/>
        <v>106455.05597483952</v>
      </c>
      <c r="S227" s="64">
        <f t="shared" si="44"/>
        <v>0</v>
      </c>
    </row>
    <row r="228" spans="1:19" ht="14.45" customHeight="1">
      <c r="A228" s="51">
        <v>351206</v>
      </c>
      <c r="B228" s="50" t="s">
        <v>248</v>
      </c>
      <c r="C228" s="24" t="s">
        <v>231</v>
      </c>
      <c r="D228" s="92" t="s">
        <v>495</v>
      </c>
      <c r="E228" s="34">
        <f>VLOOKUP($A228,'CAF BLS Adjustment'!$B:$H,7,FALSE)</f>
        <v>354098</v>
      </c>
      <c r="F228" s="5">
        <f>SUMIFS('HCLS Adjustment'!$F:$F,'HCLS Adjustment'!$B:$B,Main!$A228)</f>
        <v>301092</v>
      </c>
      <c r="G228" s="29">
        <f>VLOOKUP(A228,'SVS Adjustment'!$B$3:$E$452,4,FALSE)</f>
        <v>0</v>
      </c>
      <c r="H228" s="29">
        <f t="shared" si="36"/>
        <v>655190</v>
      </c>
      <c r="I228" s="94">
        <f>'Demand Calcs'!$B$11</f>
        <v>0.91418535290292247</v>
      </c>
      <c r="J228" s="29">
        <f t="shared" si="37"/>
        <v>598965.10136846581</v>
      </c>
      <c r="K228" s="72">
        <f>IFERROR(VLOOKUP($A228,'NECA 5 year Projections'!$A:$C,3,FALSE),0)</f>
        <v>342546.31394973601</v>
      </c>
      <c r="L228" s="72">
        <f t="shared" si="38"/>
        <v>342546.31394973601</v>
      </c>
      <c r="M228" s="29">
        <f t="shared" si="39"/>
        <v>598965.10136846581</v>
      </c>
      <c r="N228" s="29">
        <f>VLOOKUP($A228,'CAF BLS Adjustment'!$B226:$I721,8,FALSE)</f>
        <v>82344</v>
      </c>
      <c r="O228" s="34">
        <f t="shared" si="40"/>
        <v>75277.678699438242</v>
      </c>
      <c r="P228" s="64">
        <f t="shared" si="41"/>
        <v>674242.78006790404</v>
      </c>
      <c r="Q228" s="64">
        <f t="shared" si="42"/>
        <v>323711.20509221905</v>
      </c>
      <c r="R228" s="64">
        <f t="shared" si="43"/>
        <v>275253.89627624676</v>
      </c>
      <c r="S228" s="64">
        <f t="shared" si="44"/>
        <v>0</v>
      </c>
    </row>
    <row r="229" spans="1:19" ht="14.45" customHeight="1">
      <c r="A229" s="51">
        <v>351209</v>
      </c>
      <c r="B229" s="50" t="s">
        <v>500</v>
      </c>
      <c r="C229" s="24" t="s">
        <v>231</v>
      </c>
      <c r="D229" s="92" t="s">
        <v>495</v>
      </c>
      <c r="E229" s="34">
        <f>VLOOKUP($A229,'CAF BLS Adjustment'!$B:$H,7,FALSE)</f>
        <v>674616</v>
      </c>
      <c r="F229" s="5">
        <f>SUMIFS('HCLS Adjustment'!$F:$F,'HCLS Adjustment'!$B:$B,Main!$A229)</f>
        <v>354696</v>
      </c>
      <c r="G229" s="29">
        <f>VLOOKUP(A229,'SVS Adjustment'!$B$3:$E$452,4,FALSE)</f>
        <v>0</v>
      </c>
      <c r="H229" s="29">
        <f t="shared" si="36"/>
        <v>1029312</v>
      </c>
      <c r="I229" s="94">
        <f>'Demand Calcs'!$B$11</f>
        <v>0.91418535290292247</v>
      </c>
      <c r="J229" s="29">
        <f t="shared" si="37"/>
        <v>940981.95396721293</v>
      </c>
      <c r="K229" s="72">
        <f>IFERROR(VLOOKUP($A229,'NECA 5 year Projections'!$A:$C,3,FALSE),0)</f>
        <v>686131.778543327</v>
      </c>
      <c r="L229" s="72">
        <f t="shared" si="38"/>
        <v>686131.778543327</v>
      </c>
      <c r="M229" s="29">
        <f t="shared" si="39"/>
        <v>940981.95396721293</v>
      </c>
      <c r="N229" s="29">
        <f>VLOOKUP($A229,'CAF BLS Adjustment'!$B227:$I722,8,FALSE)</f>
        <v>-8574</v>
      </c>
      <c r="O229" s="34">
        <f t="shared" si="40"/>
        <v>-8574</v>
      </c>
      <c r="P229" s="64">
        <f t="shared" si="41"/>
        <v>932407.95396721293</v>
      </c>
      <c r="Q229" s="64">
        <f t="shared" si="42"/>
        <v>616724.06603395799</v>
      </c>
      <c r="R229" s="64">
        <f t="shared" si="43"/>
        <v>324257.887933255</v>
      </c>
      <c r="S229" s="64">
        <f t="shared" si="44"/>
        <v>0</v>
      </c>
    </row>
    <row r="230" spans="1:19" ht="14.45" customHeight="1">
      <c r="A230" s="51">
        <v>351214</v>
      </c>
      <c r="B230" s="50" t="s">
        <v>249</v>
      </c>
      <c r="C230" s="24" t="s">
        <v>231</v>
      </c>
      <c r="D230" s="92" t="s">
        <v>495</v>
      </c>
      <c r="E230" s="34">
        <f>VLOOKUP($A230,'CAF BLS Adjustment'!$B:$H,7,FALSE)</f>
        <v>997435</v>
      </c>
      <c r="F230" s="5">
        <f>SUMIFS('HCLS Adjustment'!$F:$F,'HCLS Adjustment'!$B:$B,Main!$A230)</f>
        <v>333408</v>
      </c>
      <c r="G230" s="29">
        <f>VLOOKUP(A230,'SVS Adjustment'!$B$3:$E$452,4,FALSE)</f>
        <v>0</v>
      </c>
      <c r="H230" s="29">
        <f t="shared" si="36"/>
        <v>1330843</v>
      </c>
      <c r="I230" s="94">
        <f>'Demand Calcs'!$B$11</f>
        <v>0.91418535290292247</v>
      </c>
      <c r="J230" s="29">
        <f t="shared" si="37"/>
        <v>1216637.1776133841</v>
      </c>
      <c r="K230" s="72">
        <f>IFERROR(VLOOKUP($A230,'NECA 5 year Projections'!$A:$C,3,FALSE),0)</f>
        <v>916190.23431037099</v>
      </c>
      <c r="L230" s="72">
        <f t="shared" si="38"/>
        <v>916190.23431037099</v>
      </c>
      <c r="M230" s="29">
        <f t="shared" si="39"/>
        <v>1216637.1776133841</v>
      </c>
      <c r="N230" s="29">
        <f>VLOOKUP($A230,'CAF BLS Adjustment'!$B228:$I723,8,FALSE)</f>
        <v>165510</v>
      </c>
      <c r="O230" s="34">
        <f t="shared" si="40"/>
        <v>151306.81775896269</v>
      </c>
      <c r="P230" s="64">
        <f t="shared" si="41"/>
        <v>1367943.9953723468</v>
      </c>
      <c r="Q230" s="64">
        <f t="shared" si="42"/>
        <v>911840.46747272648</v>
      </c>
      <c r="R230" s="64">
        <f t="shared" si="43"/>
        <v>304796.71014065761</v>
      </c>
      <c r="S230" s="64">
        <f t="shared" si="44"/>
        <v>0</v>
      </c>
    </row>
    <row r="231" spans="1:19" ht="14.45" customHeight="1">
      <c r="A231" s="51">
        <v>351217</v>
      </c>
      <c r="B231" s="50" t="s">
        <v>250</v>
      </c>
      <c r="C231" s="24" t="s">
        <v>231</v>
      </c>
      <c r="D231" s="92" t="s">
        <v>495</v>
      </c>
      <c r="E231" s="34">
        <f>VLOOKUP($A231,'CAF BLS Adjustment'!$B:$H,7,FALSE)</f>
        <v>535484</v>
      </c>
      <c r="F231" s="5">
        <f>SUMIFS('HCLS Adjustment'!$F:$F,'HCLS Adjustment'!$B:$B,Main!$A231)</f>
        <v>409872</v>
      </c>
      <c r="G231" s="29">
        <f>VLOOKUP(A231,'SVS Adjustment'!$B$3:$E$452,4,FALSE)</f>
        <v>0</v>
      </c>
      <c r="H231" s="29">
        <f t="shared" si="36"/>
        <v>945356</v>
      </c>
      <c r="I231" s="94">
        <f>'Demand Calcs'!$B$11</f>
        <v>0.91418535290292247</v>
      </c>
      <c r="J231" s="29">
        <f t="shared" si="37"/>
        <v>864230.60847889516</v>
      </c>
      <c r="K231" s="72">
        <f>IFERROR(VLOOKUP($A231,'NECA 5 year Projections'!$A:$C,3,FALSE),0)</f>
        <v>411841.103230607</v>
      </c>
      <c r="L231" s="72">
        <f t="shared" si="38"/>
        <v>411841.103230607</v>
      </c>
      <c r="M231" s="29">
        <f t="shared" si="39"/>
        <v>864230.60847889516</v>
      </c>
      <c r="N231" s="29">
        <f>VLOOKUP($A231,'CAF BLS Adjustment'!$B229:$I724,8,FALSE)</f>
        <v>12276</v>
      </c>
      <c r="O231" s="34">
        <f t="shared" si="40"/>
        <v>11222.539392236276</v>
      </c>
      <c r="P231" s="64">
        <f t="shared" si="41"/>
        <v>875453.14787113143</v>
      </c>
      <c r="Q231" s="64">
        <f t="shared" si="42"/>
        <v>489531.62951386854</v>
      </c>
      <c r="R231" s="64">
        <f t="shared" si="43"/>
        <v>374698.97896502662</v>
      </c>
      <c r="S231" s="64">
        <f t="shared" si="44"/>
        <v>0</v>
      </c>
    </row>
    <row r="232" spans="1:19" ht="14.45" customHeight="1">
      <c r="A232" s="51">
        <v>351220</v>
      </c>
      <c r="B232" s="50" t="s">
        <v>251</v>
      </c>
      <c r="C232" s="24" t="s">
        <v>231</v>
      </c>
      <c r="D232" s="92" t="s">
        <v>495</v>
      </c>
      <c r="E232" s="34">
        <f>VLOOKUP($A232,'CAF BLS Adjustment'!$B:$H,7,FALSE)</f>
        <v>483824</v>
      </c>
      <c r="F232" s="5">
        <f>SUMIFS('HCLS Adjustment'!$F:$F,'HCLS Adjustment'!$B:$B,Main!$A232)</f>
        <v>288072</v>
      </c>
      <c r="G232" s="29">
        <f>VLOOKUP(A232,'SVS Adjustment'!$B$3:$E$452,4,FALSE)</f>
        <v>0</v>
      </c>
      <c r="H232" s="29">
        <f t="shared" si="36"/>
        <v>771896</v>
      </c>
      <c r="I232" s="94">
        <f>'Demand Calcs'!$B$11</f>
        <v>0.91418535290292247</v>
      </c>
      <c r="J232" s="29">
        <f t="shared" si="37"/>
        <v>705656.01716435421</v>
      </c>
      <c r="K232" s="72">
        <f>IFERROR(VLOOKUP($A232,'NECA 5 year Projections'!$A:$C,3,FALSE),0)</f>
        <v>613211.82157133694</v>
      </c>
      <c r="L232" s="72">
        <f t="shared" si="38"/>
        <v>613211.82157133694</v>
      </c>
      <c r="M232" s="29">
        <f t="shared" si="39"/>
        <v>705656.01716435421</v>
      </c>
      <c r="N232" s="29">
        <f>VLOOKUP($A232,'CAF BLS Adjustment'!$B230:$I725,8,FALSE)</f>
        <v>-41826</v>
      </c>
      <c r="O232" s="34">
        <f t="shared" si="40"/>
        <v>-41826</v>
      </c>
      <c r="P232" s="64">
        <f t="shared" si="41"/>
        <v>663830.01716435421</v>
      </c>
      <c r="Q232" s="64">
        <f t="shared" si="42"/>
        <v>442304.81418290356</v>
      </c>
      <c r="R232" s="64">
        <f t="shared" si="43"/>
        <v>263351.20298145065</v>
      </c>
      <c r="S232" s="64">
        <f t="shared" si="44"/>
        <v>0</v>
      </c>
    </row>
    <row r="233" spans="1:19" ht="14.45" customHeight="1">
      <c r="A233" s="51">
        <v>351225</v>
      </c>
      <c r="B233" s="50" t="s">
        <v>252</v>
      </c>
      <c r="C233" s="24" t="s">
        <v>231</v>
      </c>
      <c r="D233" s="92" t="s">
        <v>495</v>
      </c>
      <c r="E233" s="34">
        <f>VLOOKUP($A233,'CAF BLS Adjustment'!$B:$H,7,FALSE)</f>
        <v>635488</v>
      </c>
      <c r="F233" s="5">
        <f>SUMIFS('HCLS Adjustment'!$F:$F,'HCLS Adjustment'!$B:$B,Main!$A233)</f>
        <v>256908</v>
      </c>
      <c r="G233" s="29">
        <f>VLOOKUP(A233,'SVS Adjustment'!$B$3:$E$452,4,FALSE)</f>
        <v>0</v>
      </c>
      <c r="H233" s="29">
        <f t="shared" si="36"/>
        <v>892396</v>
      </c>
      <c r="I233" s="94">
        <f>'Demand Calcs'!$B$11</f>
        <v>0.91418535290292247</v>
      </c>
      <c r="J233" s="29">
        <f t="shared" si="37"/>
        <v>815815.35218915634</v>
      </c>
      <c r="K233" s="72">
        <f>IFERROR(VLOOKUP($A233,'NECA 5 year Projections'!$A:$C,3,FALSE),0)</f>
        <v>556635.22850629804</v>
      </c>
      <c r="L233" s="72">
        <f t="shared" si="38"/>
        <v>556635.22850629804</v>
      </c>
      <c r="M233" s="29">
        <f t="shared" si="39"/>
        <v>815815.35218915634</v>
      </c>
      <c r="N233" s="29">
        <f>VLOOKUP($A233,'CAF BLS Adjustment'!$B231:$I726,8,FALSE)</f>
        <v>-32010</v>
      </c>
      <c r="O233" s="34">
        <f t="shared" si="40"/>
        <v>-32010</v>
      </c>
      <c r="P233" s="64">
        <f t="shared" si="41"/>
        <v>783805.35218915634</v>
      </c>
      <c r="Q233" s="64">
        <f t="shared" si="42"/>
        <v>580953.82154557237</v>
      </c>
      <c r="R233" s="64">
        <f t="shared" si="43"/>
        <v>234861.53064358397</v>
      </c>
      <c r="S233" s="64">
        <f t="shared" si="44"/>
        <v>0</v>
      </c>
    </row>
    <row r="234" spans="1:19" ht="14.45" customHeight="1">
      <c r="A234" s="51">
        <v>351245</v>
      </c>
      <c r="B234" s="50" t="s">
        <v>253</v>
      </c>
      <c r="C234" s="24" t="s">
        <v>231</v>
      </c>
      <c r="D234" s="92" t="s">
        <v>495</v>
      </c>
      <c r="E234" s="34">
        <f>VLOOKUP($A234,'CAF BLS Adjustment'!$B:$H,7,FALSE)</f>
        <v>462741</v>
      </c>
      <c r="F234" s="5">
        <f>SUMIFS('HCLS Adjustment'!$F:$F,'HCLS Adjustment'!$B:$B,Main!$A234)</f>
        <v>145824</v>
      </c>
      <c r="G234" s="29">
        <f>VLOOKUP(A234,'SVS Adjustment'!$B$3:$E$452,4,FALSE)</f>
        <v>0</v>
      </c>
      <c r="H234" s="29">
        <f t="shared" si="36"/>
        <v>608565</v>
      </c>
      <c r="I234" s="94">
        <f>'Demand Calcs'!$B$11</f>
        <v>0.91418535290292247</v>
      </c>
      <c r="J234" s="29">
        <f t="shared" si="37"/>
        <v>556341.20928936696</v>
      </c>
      <c r="K234" s="72">
        <f>IFERROR(VLOOKUP($A234,'NECA 5 year Projections'!$A:$C,3,FALSE),0)</f>
        <v>204063.87472067299</v>
      </c>
      <c r="L234" s="72">
        <f t="shared" si="38"/>
        <v>204063.87472067299</v>
      </c>
      <c r="M234" s="29">
        <f t="shared" si="39"/>
        <v>556341.20928936696</v>
      </c>
      <c r="N234" s="29">
        <f>VLOOKUP($A234,'CAF BLS Adjustment'!$B233:$I731,8,FALSE)</f>
        <v>113046</v>
      </c>
      <c r="O234" s="34">
        <f t="shared" si="40"/>
        <v>103344.99740426378</v>
      </c>
      <c r="P234" s="64">
        <f t="shared" si="41"/>
        <v>659686.20669363078</v>
      </c>
      <c r="Q234" s="64">
        <f t="shared" si="42"/>
        <v>423031.0443876512</v>
      </c>
      <c r="R234" s="64">
        <f t="shared" si="43"/>
        <v>133310.16490171576</v>
      </c>
      <c r="S234" s="64">
        <f t="shared" si="44"/>
        <v>0</v>
      </c>
    </row>
    <row r="235" spans="1:19" ht="14.45" customHeight="1">
      <c r="A235" s="51">
        <v>351251</v>
      </c>
      <c r="B235" s="50" t="s">
        <v>255</v>
      </c>
      <c r="C235" s="24" t="s">
        <v>231</v>
      </c>
      <c r="D235" s="92" t="s">
        <v>495</v>
      </c>
      <c r="E235" s="34">
        <f>VLOOKUP($A235,'CAF BLS Adjustment'!$B:$H,7,FALSE)</f>
        <v>1025331</v>
      </c>
      <c r="F235" s="5">
        <f>SUMIFS('HCLS Adjustment'!$F:$F,'HCLS Adjustment'!$B:$B,Main!$A235)</f>
        <v>244500</v>
      </c>
      <c r="G235" s="29">
        <f>VLOOKUP(A235,'SVS Adjustment'!$B$3:$E$452,4,FALSE)</f>
        <v>0</v>
      </c>
      <c r="H235" s="29">
        <f t="shared" si="36"/>
        <v>1269831</v>
      </c>
      <c r="I235" s="94">
        <f>'Demand Calcs'!$B$11</f>
        <v>0.91418535290292247</v>
      </c>
      <c r="J235" s="29">
        <f t="shared" si="37"/>
        <v>1160860.900862071</v>
      </c>
      <c r="K235" s="72">
        <f>IFERROR(VLOOKUP($A235,'NECA 5 year Projections'!$A:$C,3,FALSE),0)</f>
        <v>786404.33061832702</v>
      </c>
      <c r="L235" s="72">
        <f t="shared" si="38"/>
        <v>786404.33061832702</v>
      </c>
      <c r="M235" s="29">
        <f t="shared" si="39"/>
        <v>1160860.900862071</v>
      </c>
      <c r="N235" s="29">
        <f>VLOOKUP($A235,'CAF BLS Adjustment'!$B234:$I733,8,FALSE)</f>
        <v>61152</v>
      </c>
      <c r="O235" s="34">
        <f t="shared" si="40"/>
        <v>55904.262700719511</v>
      </c>
      <c r="P235" s="64">
        <f t="shared" si="41"/>
        <v>1216765.1635627905</v>
      </c>
      <c r="Q235" s="64">
        <f t="shared" si="42"/>
        <v>937342.58207730646</v>
      </c>
      <c r="R235" s="64">
        <f t="shared" si="43"/>
        <v>223518.31878476456</v>
      </c>
      <c r="S235" s="64">
        <f t="shared" si="44"/>
        <v>0</v>
      </c>
    </row>
    <row r="236" spans="1:19" ht="14.45" customHeight="1">
      <c r="A236" s="51">
        <v>351263</v>
      </c>
      <c r="B236" s="50" t="s">
        <v>256</v>
      </c>
      <c r="C236" s="24" t="s">
        <v>231</v>
      </c>
      <c r="D236" s="92" t="s">
        <v>495</v>
      </c>
      <c r="E236" s="34">
        <f>VLOOKUP($A236,'CAF BLS Adjustment'!$B:$H,7,FALSE)</f>
        <v>476481</v>
      </c>
      <c r="F236" s="5">
        <f>SUMIFS('HCLS Adjustment'!$F:$F,'HCLS Adjustment'!$B:$B,Main!$A236)</f>
        <v>265872</v>
      </c>
      <c r="G236" s="29">
        <f>VLOOKUP(A236,'SVS Adjustment'!$B$3:$E$452,4,FALSE)</f>
        <v>0</v>
      </c>
      <c r="H236" s="29">
        <f t="shared" si="36"/>
        <v>742353</v>
      </c>
      <c r="I236" s="94">
        <f>'Demand Calcs'!$B$11</f>
        <v>0.91418535290292247</v>
      </c>
      <c r="J236" s="29">
        <f t="shared" si="37"/>
        <v>678648.2392835432</v>
      </c>
      <c r="K236" s="72">
        <f>IFERROR(VLOOKUP($A236,'NECA 5 year Projections'!$A:$C,3,FALSE),0)</f>
        <v>628627.31443469995</v>
      </c>
      <c r="L236" s="72">
        <f t="shared" si="38"/>
        <v>628627.31443469995</v>
      </c>
      <c r="M236" s="29">
        <f t="shared" si="39"/>
        <v>678648.2392835432</v>
      </c>
      <c r="N236" s="29">
        <f>VLOOKUP($A236,'CAF BLS Adjustment'!$B235:$I737,8,FALSE)</f>
        <v>26100</v>
      </c>
      <c r="O236" s="34">
        <f t="shared" si="40"/>
        <v>23860.237710766276</v>
      </c>
      <c r="P236" s="64">
        <f t="shared" si="41"/>
        <v>702508.47699430946</v>
      </c>
      <c r="Q236" s="64">
        <f t="shared" si="42"/>
        <v>435591.95113653736</v>
      </c>
      <c r="R236" s="64">
        <f t="shared" si="43"/>
        <v>243056.28814700578</v>
      </c>
      <c r="S236" s="64">
        <f t="shared" si="44"/>
        <v>0</v>
      </c>
    </row>
    <row r="237" spans="1:19" ht="14.45" customHeight="1">
      <c r="A237" s="51">
        <v>351269</v>
      </c>
      <c r="B237" s="50" t="s">
        <v>257</v>
      </c>
      <c r="C237" s="24" t="s">
        <v>231</v>
      </c>
      <c r="D237" s="92" t="s">
        <v>495</v>
      </c>
      <c r="E237" s="34">
        <f>VLOOKUP($A237,'CAF BLS Adjustment'!$B:$H,7,FALSE)</f>
        <v>462531</v>
      </c>
      <c r="F237" s="5">
        <f>SUMIFS('HCLS Adjustment'!$F:$F,'HCLS Adjustment'!$B:$B,Main!$A237)</f>
        <v>55572</v>
      </c>
      <c r="G237" s="29">
        <f>VLOOKUP(A237,'SVS Adjustment'!$B$3:$E$452,4,FALSE)</f>
        <v>0</v>
      </c>
      <c r="H237" s="29">
        <f t="shared" si="36"/>
        <v>518103</v>
      </c>
      <c r="I237" s="94">
        <f>'Demand Calcs'!$B$11</f>
        <v>0.91418535290292247</v>
      </c>
      <c r="J237" s="29">
        <f t="shared" si="37"/>
        <v>473642.17389506282</v>
      </c>
      <c r="K237" s="72">
        <f>IFERROR(VLOOKUP($A237,'NECA 5 year Projections'!$A:$C,3,FALSE),0)</f>
        <v>199676.57000308801</v>
      </c>
      <c r="L237" s="72">
        <f t="shared" si="38"/>
        <v>199676.57000308801</v>
      </c>
      <c r="M237" s="29">
        <f t="shared" si="39"/>
        <v>473642.17389506282</v>
      </c>
      <c r="N237" s="29">
        <f>VLOOKUP($A237,'CAF BLS Adjustment'!$B235:$I738,8,FALSE)</f>
        <v>138876</v>
      </c>
      <c r="O237" s="34">
        <f t="shared" si="40"/>
        <v>126958.40506974627</v>
      </c>
      <c r="P237" s="64">
        <f t="shared" si="41"/>
        <v>600600.57896480907</v>
      </c>
      <c r="Q237" s="64">
        <f t="shared" si="42"/>
        <v>422839.0654635416</v>
      </c>
      <c r="R237" s="64">
        <f t="shared" si="43"/>
        <v>50803.108431521207</v>
      </c>
      <c r="S237" s="64">
        <f t="shared" si="44"/>
        <v>0</v>
      </c>
    </row>
    <row r="238" spans="1:19" ht="14.45" customHeight="1">
      <c r="A238" s="51">
        <v>351271</v>
      </c>
      <c r="B238" s="50" t="s">
        <v>258</v>
      </c>
      <c r="C238" s="24" t="s">
        <v>231</v>
      </c>
      <c r="D238" s="92" t="s">
        <v>495</v>
      </c>
      <c r="E238" s="34">
        <f>VLOOKUP($A238,'CAF BLS Adjustment'!$B:$H,7,FALSE)</f>
        <v>737034</v>
      </c>
      <c r="F238" s="5">
        <f>SUMIFS('HCLS Adjustment'!$F:$F,'HCLS Adjustment'!$B:$B,Main!$A238)</f>
        <v>163608</v>
      </c>
      <c r="G238" s="29">
        <f>VLOOKUP(A238,'SVS Adjustment'!$B$3:$E$452,4,FALSE)</f>
        <v>3012</v>
      </c>
      <c r="H238" s="29">
        <f t="shared" si="36"/>
        <v>903654</v>
      </c>
      <c r="I238" s="94">
        <f>'Demand Calcs'!$B$11</f>
        <v>0.91418535290292247</v>
      </c>
      <c r="J238" s="29">
        <f t="shared" si="37"/>
        <v>826107.25089213753</v>
      </c>
      <c r="K238" s="72">
        <f>IFERROR(VLOOKUP($A238,'NECA 5 year Projections'!$A:$C,3,FALSE),0)</f>
        <v>555425.16916329495</v>
      </c>
      <c r="L238" s="72">
        <f t="shared" si="38"/>
        <v>555425.16916329495</v>
      </c>
      <c r="M238" s="29">
        <f t="shared" si="39"/>
        <v>826107.25089213753</v>
      </c>
      <c r="N238" s="29">
        <f>VLOOKUP($A238,'CAF BLS Adjustment'!$B237:$I740,8,FALSE)</f>
        <v>173778</v>
      </c>
      <c r="O238" s="34">
        <f t="shared" si="40"/>
        <v>158865.30225676406</v>
      </c>
      <c r="P238" s="64">
        <f t="shared" si="41"/>
        <v>984972.55314890156</v>
      </c>
      <c r="Q238" s="64">
        <f t="shared" si="42"/>
        <v>673785.68739145261</v>
      </c>
      <c r="R238" s="64">
        <f t="shared" si="43"/>
        <v>149568.03721774134</v>
      </c>
      <c r="S238" s="64">
        <f t="shared" si="44"/>
        <v>2753.5262829436028</v>
      </c>
    </row>
    <row r="239" spans="1:19" ht="14.45" customHeight="1">
      <c r="A239" s="51">
        <v>351275</v>
      </c>
      <c r="B239" s="50" t="s">
        <v>259</v>
      </c>
      <c r="C239" s="24" t="s">
        <v>231</v>
      </c>
      <c r="D239" s="92" t="s">
        <v>495</v>
      </c>
      <c r="E239" s="34">
        <f>VLOOKUP($A239,'CAF BLS Adjustment'!$B:$H,7,FALSE)</f>
        <v>158862</v>
      </c>
      <c r="F239" s="5">
        <f>SUMIFS('HCLS Adjustment'!$F:$F,'HCLS Adjustment'!$B:$B,Main!$A239)</f>
        <v>26556</v>
      </c>
      <c r="G239" s="29">
        <f>VLOOKUP(A239,'SVS Adjustment'!$B$3:$E$452,4,FALSE)</f>
        <v>0</v>
      </c>
      <c r="H239" s="29">
        <f t="shared" si="36"/>
        <v>185418</v>
      </c>
      <c r="I239" s="94">
        <f>'Demand Calcs'!$B$11</f>
        <v>0.91418535290292247</v>
      </c>
      <c r="J239" s="29">
        <f t="shared" si="37"/>
        <v>169506.41976455407</v>
      </c>
      <c r="K239" s="72">
        <f>IFERROR(VLOOKUP($A239,'NECA 5 year Projections'!$A:$C,3,FALSE),0)</f>
        <v>66653.673658140295</v>
      </c>
      <c r="L239" s="72">
        <f t="shared" si="38"/>
        <v>66653.673658140295</v>
      </c>
      <c r="M239" s="29">
        <f t="shared" si="39"/>
        <v>169506.41976455407</v>
      </c>
      <c r="N239" s="29">
        <f>VLOOKUP($A239,'CAF BLS Adjustment'!$B237:$I741,8,FALSE)</f>
        <v>16590</v>
      </c>
      <c r="O239" s="34">
        <f t="shared" si="40"/>
        <v>15166.335004659484</v>
      </c>
      <c r="P239" s="64">
        <f t="shared" si="41"/>
        <v>184672.75476921356</v>
      </c>
      <c r="Q239" s="64">
        <f t="shared" si="42"/>
        <v>145229.31353286406</v>
      </c>
      <c r="R239" s="64">
        <f t="shared" si="43"/>
        <v>24277.106231690006</v>
      </c>
      <c r="S239" s="64">
        <f t="shared" si="44"/>
        <v>0</v>
      </c>
    </row>
    <row r="240" spans="1:19" ht="14.45" customHeight="1">
      <c r="A240" s="51">
        <v>351276</v>
      </c>
      <c r="B240" s="50" t="s">
        <v>260</v>
      </c>
      <c r="C240" s="24" t="s">
        <v>231</v>
      </c>
      <c r="D240" s="92" t="s">
        <v>495</v>
      </c>
      <c r="E240" s="34">
        <f>VLOOKUP($A240,'CAF BLS Adjustment'!$B:$H,7,FALSE)</f>
        <v>1020159</v>
      </c>
      <c r="F240" s="5">
        <f>SUMIFS('HCLS Adjustment'!$F:$F,'HCLS Adjustment'!$B:$B,Main!$A240)</f>
        <v>611136</v>
      </c>
      <c r="G240" s="29">
        <f>VLOOKUP(A240,'SVS Adjustment'!$B$3:$E$452,4,FALSE)</f>
        <v>0</v>
      </c>
      <c r="H240" s="29">
        <f t="shared" si="36"/>
        <v>1631295</v>
      </c>
      <c r="I240" s="94">
        <f>'Demand Calcs'!$B$11</f>
        <v>0.91418535290292247</v>
      </c>
      <c r="J240" s="29">
        <f t="shared" si="37"/>
        <v>1491305.995263773</v>
      </c>
      <c r="K240" s="72">
        <f>IFERROR(VLOOKUP($A240,'NECA 5 year Projections'!$A:$C,3,FALSE),0)</f>
        <v>669743.19385524106</v>
      </c>
      <c r="L240" s="72">
        <f t="shared" si="38"/>
        <v>669743.19385524106</v>
      </c>
      <c r="M240" s="29">
        <f t="shared" si="39"/>
        <v>1491305.995263773</v>
      </c>
      <c r="N240" s="29">
        <f>VLOOKUP($A240,'CAF BLS Adjustment'!$B238:$I742,8,FALSE)</f>
        <v>132294</v>
      </c>
      <c r="O240" s="34">
        <f t="shared" si="40"/>
        <v>120941.23707693923</v>
      </c>
      <c r="P240" s="64">
        <f t="shared" si="41"/>
        <v>1612247.2323407123</v>
      </c>
      <c r="Q240" s="64">
        <f t="shared" si="42"/>
        <v>932614.4154320925</v>
      </c>
      <c r="R240" s="64">
        <f t="shared" si="43"/>
        <v>558691.57983168052</v>
      </c>
      <c r="S240" s="64">
        <f t="shared" si="44"/>
        <v>0</v>
      </c>
    </row>
    <row r="241" spans="1:19" ht="14.45" customHeight="1">
      <c r="A241" s="51">
        <v>351280</v>
      </c>
      <c r="B241" s="50" t="s">
        <v>261</v>
      </c>
      <c r="C241" s="24" t="s">
        <v>231</v>
      </c>
      <c r="D241" s="92" t="s">
        <v>495</v>
      </c>
      <c r="E241" s="34">
        <f>VLOOKUP($A241,'CAF BLS Adjustment'!$B:$H,7,FALSE)</f>
        <v>337809</v>
      </c>
      <c r="F241" s="5">
        <f>SUMIFS('HCLS Adjustment'!$F:$F,'HCLS Adjustment'!$B:$B,Main!$A241)</f>
        <v>125940</v>
      </c>
      <c r="G241" s="29">
        <f>VLOOKUP(A241,'SVS Adjustment'!$B$3:$E$452,4,FALSE)</f>
        <v>0</v>
      </c>
      <c r="H241" s="29">
        <f t="shared" si="36"/>
        <v>463749</v>
      </c>
      <c r="I241" s="94">
        <f>'Demand Calcs'!$B$11</f>
        <v>0.91418535290292247</v>
      </c>
      <c r="J241" s="29">
        <f t="shared" si="37"/>
        <v>423952.54322337738</v>
      </c>
      <c r="K241" s="72">
        <f>IFERROR(VLOOKUP($A241,'NECA 5 year Projections'!$A:$C,3,FALSE),0)</f>
        <v>205022.71690843499</v>
      </c>
      <c r="L241" s="72">
        <f t="shared" si="38"/>
        <v>205022.71690843499</v>
      </c>
      <c r="M241" s="29">
        <f t="shared" si="39"/>
        <v>423952.54322337738</v>
      </c>
      <c r="N241" s="29">
        <f>VLOOKUP($A241,'CAF BLS Adjustment'!$B240:$I745,8,FALSE)</f>
        <v>54132</v>
      </c>
      <c r="O241" s="34">
        <f t="shared" si="40"/>
        <v>49486.681523341002</v>
      </c>
      <c r="P241" s="64">
        <f t="shared" si="41"/>
        <v>473439.22474671836</v>
      </c>
      <c r="Q241" s="64">
        <f t="shared" si="42"/>
        <v>308820.03987878334</v>
      </c>
      <c r="R241" s="64">
        <f t="shared" si="43"/>
        <v>115132.50334459404</v>
      </c>
      <c r="S241" s="64">
        <f t="shared" si="44"/>
        <v>0</v>
      </c>
    </row>
    <row r="242" spans="1:19" ht="14.45" customHeight="1">
      <c r="A242" s="51">
        <v>351283</v>
      </c>
      <c r="B242" s="50" t="s">
        <v>262</v>
      </c>
      <c r="C242" s="24" t="s">
        <v>231</v>
      </c>
      <c r="D242" s="92" t="s">
        <v>495</v>
      </c>
      <c r="E242" s="34">
        <f>VLOOKUP($A242,'CAF BLS Adjustment'!$B:$H,7,FALSE)</f>
        <v>280609</v>
      </c>
      <c r="F242" s="5">
        <f>SUMIFS('HCLS Adjustment'!$F:$F,'HCLS Adjustment'!$B:$B,Main!$A242)</f>
        <v>47796</v>
      </c>
      <c r="G242" s="29">
        <f>VLOOKUP(A242,'SVS Adjustment'!$B$3:$E$452,4,FALSE)</f>
        <v>0</v>
      </c>
      <c r="H242" s="29">
        <f t="shared" si="36"/>
        <v>328405</v>
      </c>
      <c r="I242" s="94">
        <f>'Demand Calcs'!$B$11</f>
        <v>0.91418535290292247</v>
      </c>
      <c r="J242" s="29">
        <f t="shared" si="37"/>
        <v>300223.04082008428</v>
      </c>
      <c r="K242" s="72">
        <f>IFERROR(VLOOKUP($A242,'NECA 5 year Projections'!$A:$C,3,FALSE),0)</f>
        <v>170468.89895892399</v>
      </c>
      <c r="L242" s="72">
        <f t="shared" si="38"/>
        <v>170468.89895892399</v>
      </c>
      <c r="M242" s="29">
        <f t="shared" si="39"/>
        <v>300223.04082008428</v>
      </c>
      <c r="N242" s="29">
        <f>VLOOKUP($A242,'CAF BLS Adjustment'!$B240:$I746,8,FALSE)</f>
        <v>21414</v>
      </c>
      <c r="O242" s="34">
        <f t="shared" si="40"/>
        <v>19576.365147063181</v>
      </c>
      <c r="P242" s="64">
        <f t="shared" si="41"/>
        <v>319799.40596714744</v>
      </c>
      <c r="Q242" s="64">
        <f t="shared" si="42"/>
        <v>256528.6376927362</v>
      </c>
      <c r="R242" s="64">
        <f t="shared" si="43"/>
        <v>43694.403127348087</v>
      </c>
      <c r="S242" s="64">
        <f t="shared" si="44"/>
        <v>0</v>
      </c>
    </row>
    <row r="243" spans="1:19" ht="14.45" customHeight="1">
      <c r="A243" s="51">
        <v>351293</v>
      </c>
      <c r="B243" s="50" t="s">
        <v>210</v>
      </c>
      <c r="C243" s="24" t="s">
        <v>231</v>
      </c>
      <c r="D243" s="92" t="s">
        <v>495</v>
      </c>
      <c r="E243" s="34">
        <f>VLOOKUP($A243,'CAF BLS Adjustment'!$B:$H,7,FALSE)</f>
        <v>515110</v>
      </c>
      <c r="F243" s="5">
        <f>SUMIFS('HCLS Adjustment'!$F:$F,'HCLS Adjustment'!$B:$B,Main!$A243)</f>
        <v>122412</v>
      </c>
      <c r="G243" s="29">
        <f>VLOOKUP(A243,'SVS Adjustment'!$B$3:$E$452,4,FALSE)</f>
        <v>0</v>
      </c>
      <c r="H243" s="29">
        <f t="shared" si="36"/>
        <v>637522</v>
      </c>
      <c r="I243" s="94">
        <f>'Demand Calcs'!$B$11</f>
        <v>0.91418535290292247</v>
      </c>
      <c r="J243" s="29">
        <f t="shared" si="37"/>
        <v>582813.27455337695</v>
      </c>
      <c r="K243" s="72">
        <f>IFERROR(VLOOKUP($A243,'NECA 5 year Projections'!$A:$C,3,FALSE),0)</f>
        <v>330643.76836102898</v>
      </c>
      <c r="L243" s="72">
        <f t="shared" si="38"/>
        <v>330643.76836102898</v>
      </c>
      <c r="M243" s="29">
        <f t="shared" si="39"/>
        <v>582813.27455337695</v>
      </c>
      <c r="N243" s="29">
        <f>VLOOKUP($A243,'CAF BLS Adjustment'!$B242:$I749,8,FALSE)</f>
        <v>32430</v>
      </c>
      <c r="O243" s="34">
        <f t="shared" si="40"/>
        <v>29647.030994641776</v>
      </c>
      <c r="P243" s="64">
        <f t="shared" si="41"/>
        <v>612460.30554801878</v>
      </c>
      <c r="Q243" s="64">
        <f t="shared" si="42"/>
        <v>470906.01713382441</v>
      </c>
      <c r="R243" s="64">
        <f t="shared" si="43"/>
        <v>111907.25741955255</v>
      </c>
      <c r="S243" s="64">
        <f t="shared" si="44"/>
        <v>0</v>
      </c>
    </row>
    <row r="244" spans="1:19" ht="14.45" customHeight="1">
      <c r="A244" s="51">
        <v>351298</v>
      </c>
      <c r="B244" s="50" t="s">
        <v>263</v>
      </c>
      <c r="C244" s="24" t="s">
        <v>231</v>
      </c>
      <c r="D244" s="92" t="s">
        <v>495</v>
      </c>
      <c r="E244" s="34">
        <f>VLOOKUP($A244,'CAF BLS Adjustment'!$B:$H,7,FALSE)</f>
        <v>5776614</v>
      </c>
      <c r="F244" s="5">
        <f>SUMIFS('HCLS Adjustment'!$F:$F,'HCLS Adjustment'!$B:$B,Main!$A244)</f>
        <v>648480</v>
      </c>
      <c r="G244" s="29">
        <f>VLOOKUP(A244,'SVS Adjustment'!$B$3:$E$452,4,FALSE)</f>
        <v>13704</v>
      </c>
      <c r="H244" s="29">
        <f t="shared" si="36"/>
        <v>6438798</v>
      </c>
      <c r="I244" s="94">
        <f>'Demand Calcs'!$B$11</f>
        <v>0.91418535290292247</v>
      </c>
      <c r="J244" s="29">
        <f t="shared" si="37"/>
        <v>5886254.8219006313</v>
      </c>
      <c r="K244" s="72">
        <f>IFERROR(VLOOKUP($A244,'NECA 5 year Projections'!$A:$C,3,FALSE),0)</f>
        <v>6374021.3753457498</v>
      </c>
      <c r="L244" s="72">
        <f t="shared" si="38"/>
        <v>6374021.3753457498</v>
      </c>
      <c r="M244" s="29">
        <f t="shared" si="39"/>
        <v>6374021.3753457498</v>
      </c>
      <c r="N244" s="29">
        <f>VLOOKUP($A244,'CAF BLS Adjustment'!$B243:$I751,8,FALSE)</f>
        <v>706302</v>
      </c>
      <c r="O244" s="34">
        <f t="shared" ref="O244:O270" si="45">IF(N244&lt;0,N244,N244*I244)</f>
        <v>645690.94312603993</v>
      </c>
      <c r="P244" s="64">
        <f t="shared" si="41"/>
        <v>7019712.3184717894</v>
      </c>
      <c r="Q244" s="64">
        <f t="shared" si="42"/>
        <v>5718499.1846492952</v>
      </c>
      <c r="R244" s="64">
        <f t="shared" si="43"/>
        <v>641956.0578673553</v>
      </c>
      <c r="S244" s="64">
        <f t="shared" si="44"/>
        <v>13566.132829099182</v>
      </c>
    </row>
    <row r="245" spans="1:19" ht="14.45" customHeight="1">
      <c r="A245" s="51">
        <v>351301</v>
      </c>
      <c r="B245" s="50" t="s">
        <v>500</v>
      </c>
      <c r="C245" s="24" t="s">
        <v>231</v>
      </c>
      <c r="D245" s="92" t="s">
        <v>495</v>
      </c>
      <c r="E245" s="34">
        <f>VLOOKUP($A245,'CAF BLS Adjustment'!$B:$H,7,FALSE)</f>
        <v>289111</v>
      </c>
      <c r="F245" s="5">
        <f>SUMIFS('HCLS Adjustment'!$F:$F,'HCLS Adjustment'!$B:$B,Main!$A245)</f>
        <v>112908</v>
      </c>
      <c r="G245" s="29">
        <f>VLOOKUP(A245,'SVS Adjustment'!$B$3:$E$452,4,FALSE)</f>
        <v>0</v>
      </c>
      <c r="H245" s="29">
        <f t="shared" ref="H245:H271" si="46">SUM(E245:G245)</f>
        <v>402019</v>
      </c>
      <c r="I245" s="94">
        <f>'Demand Calcs'!$B$11</f>
        <v>0.91418535290292247</v>
      </c>
      <c r="J245" s="29">
        <f t="shared" ref="J245:J271" si="47">I245*H245</f>
        <v>367519.88138867996</v>
      </c>
      <c r="K245" s="72">
        <f>IFERROR(VLOOKUP($A245,'NECA 5 year Projections'!$A:$C,3,FALSE),0)</f>
        <v>254673.33669661</v>
      </c>
      <c r="L245" s="72">
        <f t="shared" ref="L245:L271" si="48">MIN(H245,K245)</f>
        <v>254673.33669661</v>
      </c>
      <c r="M245" s="29">
        <f t="shared" ref="M245:M271" si="49">MAX(J245,L245)</f>
        <v>367519.88138867996</v>
      </c>
      <c r="N245" s="29">
        <f>VLOOKUP($A245,'CAF BLS Adjustment'!$B243:$I752,8,FALSE)</f>
        <v>7980</v>
      </c>
      <c r="O245" s="34">
        <f t="shared" si="45"/>
        <v>7295.1991161653214</v>
      </c>
      <c r="P245" s="64">
        <f t="shared" ref="P245:P271" si="50">O245+M245</f>
        <v>374815.0805048453</v>
      </c>
      <c r="Q245" s="64">
        <f t="shared" ref="Q245:Q271" si="51">IFERROR((E245/H245)*$M245,0)</f>
        <v>264301.04156311683</v>
      </c>
      <c r="R245" s="64">
        <f t="shared" ref="R245:R271" si="52">IFERROR((F245/$H245)*$M245,0)</f>
        <v>103218.83982556315</v>
      </c>
      <c r="S245" s="64">
        <f t="shared" ref="S245:S271" si="53">IFERROR((G245/$H245)*$M245,0)</f>
        <v>0</v>
      </c>
    </row>
    <row r="246" spans="1:19" ht="14.45" customHeight="1">
      <c r="A246" s="51">
        <v>351302</v>
      </c>
      <c r="B246" s="50" t="s">
        <v>264</v>
      </c>
      <c r="C246" s="24" t="s">
        <v>231</v>
      </c>
      <c r="D246" s="92" t="s">
        <v>495</v>
      </c>
      <c r="E246" s="34">
        <f>VLOOKUP($A246,'CAF BLS Adjustment'!$B:$H,7,FALSE)</f>
        <v>577937</v>
      </c>
      <c r="F246" s="5">
        <f>SUMIFS('HCLS Adjustment'!$F:$F,'HCLS Adjustment'!$B:$B,Main!$A246)</f>
        <v>44760</v>
      </c>
      <c r="G246" s="29">
        <f>VLOOKUP(A246,'SVS Adjustment'!$B$3:$E$452,4,FALSE)</f>
        <v>0</v>
      </c>
      <c r="H246" s="29">
        <f t="shared" si="46"/>
        <v>622697</v>
      </c>
      <c r="I246" s="94">
        <f>'Demand Calcs'!$B$11</f>
        <v>0.91418535290292247</v>
      </c>
      <c r="J246" s="29">
        <f t="shared" si="47"/>
        <v>569260.47669659113</v>
      </c>
      <c r="K246" s="72">
        <f>IFERROR(VLOOKUP($A246,'NECA 5 year Projections'!$A:$C,3,FALSE),0)</f>
        <v>273153.73186918098</v>
      </c>
      <c r="L246" s="72">
        <f t="shared" si="48"/>
        <v>273153.73186918098</v>
      </c>
      <c r="M246" s="29">
        <f t="shared" si="49"/>
        <v>569260.47669659113</v>
      </c>
      <c r="N246" s="29">
        <f>VLOOKUP($A246,'CAF BLS Adjustment'!$B244:$I753,8,FALSE)</f>
        <v>9660</v>
      </c>
      <c r="O246" s="34">
        <f t="shared" si="45"/>
        <v>8831.0305090422316</v>
      </c>
      <c r="P246" s="64">
        <f t="shared" si="50"/>
        <v>578091.50720563333</v>
      </c>
      <c r="Q246" s="64">
        <f t="shared" si="51"/>
        <v>528341.54030065623</v>
      </c>
      <c r="R246" s="64">
        <f t="shared" si="52"/>
        <v>40918.936395934812</v>
      </c>
      <c r="S246" s="64">
        <f t="shared" si="53"/>
        <v>0</v>
      </c>
    </row>
    <row r="247" spans="1:19" ht="14.45" customHeight="1">
      <c r="A247" s="51">
        <v>351304</v>
      </c>
      <c r="B247" s="50" t="s">
        <v>265</v>
      </c>
      <c r="C247" s="24" t="s">
        <v>231</v>
      </c>
      <c r="D247" s="92" t="s">
        <v>495</v>
      </c>
      <c r="E247" s="34">
        <f>VLOOKUP($A247,'CAF BLS Adjustment'!$B:$H,7,FALSE)</f>
        <v>102445</v>
      </c>
      <c r="F247" s="5">
        <f>SUMIFS('HCLS Adjustment'!$F:$F,'HCLS Adjustment'!$B:$B,Main!$A247)</f>
        <v>0</v>
      </c>
      <c r="G247" s="29">
        <f>VLOOKUP(A247,'SVS Adjustment'!$B$3:$E$452,4,FALSE)</f>
        <v>0</v>
      </c>
      <c r="H247" s="29">
        <f t="shared" si="46"/>
        <v>102445</v>
      </c>
      <c r="I247" s="94">
        <f>'Demand Calcs'!$B$11</f>
        <v>0.91418535290292247</v>
      </c>
      <c r="J247" s="29">
        <f t="shared" si="47"/>
        <v>93653.718478139897</v>
      </c>
      <c r="K247" s="72">
        <f>IFERROR(VLOOKUP($A247,'NECA 5 year Projections'!$A:$C,3,FALSE),0)</f>
        <v>189493.53238751201</v>
      </c>
      <c r="L247" s="72">
        <f t="shared" si="48"/>
        <v>102445</v>
      </c>
      <c r="M247" s="29">
        <f t="shared" si="49"/>
        <v>102445</v>
      </c>
      <c r="N247" s="29">
        <f>VLOOKUP($A247,'CAF BLS Adjustment'!$B246:$I755,8,FALSE)</f>
        <v>9786</v>
      </c>
      <c r="O247" s="34">
        <f t="shared" si="45"/>
        <v>8946.2178635079999</v>
      </c>
      <c r="P247" s="64">
        <f t="shared" si="50"/>
        <v>111391.21786350801</v>
      </c>
      <c r="Q247" s="64">
        <f t="shared" si="51"/>
        <v>102445</v>
      </c>
      <c r="R247" s="64">
        <f t="shared" si="52"/>
        <v>0</v>
      </c>
      <c r="S247" s="64">
        <f t="shared" si="53"/>
        <v>0</v>
      </c>
    </row>
    <row r="248" spans="1:19" ht="14.45" customHeight="1">
      <c r="A248" s="51">
        <v>351305</v>
      </c>
      <c r="B248" s="50" t="s">
        <v>266</v>
      </c>
      <c r="C248" s="24" t="s">
        <v>231</v>
      </c>
      <c r="D248" s="92" t="s">
        <v>495</v>
      </c>
      <c r="E248" s="34">
        <f>VLOOKUP($A248,'CAF BLS Adjustment'!$B:$H,7,FALSE)</f>
        <v>490041</v>
      </c>
      <c r="F248" s="5">
        <f>SUMIFS('HCLS Adjustment'!$F:$F,'HCLS Adjustment'!$B:$B,Main!$A248)</f>
        <v>159792</v>
      </c>
      <c r="G248" s="29">
        <f>VLOOKUP(A248,'SVS Adjustment'!$B$3:$E$452,4,FALSE)</f>
        <v>0</v>
      </c>
      <c r="H248" s="29">
        <f t="shared" si="46"/>
        <v>649833</v>
      </c>
      <c r="I248" s="94">
        <f>'Demand Calcs'!$B$11</f>
        <v>0.91418535290292247</v>
      </c>
      <c r="J248" s="29">
        <f t="shared" si="47"/>
        <v>594067.81043296482</v>
      </c>
      <c r="K248" s="72">
        <f>IFERROR(VLOOKUP($A248,'NECA 5 year Projections'!$A:$C,3,FALSE),0)</f>
        <v>338968.78566651797</v>
      </c>
      <c r="L248" s="72">
        <f t="shared" si="48"/>
        <v>338968.78566651797</v>
      </c>
      <c r="M248" s="29">
        <f t="shared" si="49"/>
        <v>594067.81043296482</v>
      </c>
      <c r="N248" s="29">
        <f>VLOOKUP($A248,'CAF BLS Adjustment'!$B246:$I756,8,FALSE)</f>
        <v>-12348</v>
      </c>
      <c r="O248" s="34">
        <f t="shared" si="45"/>
        <v>-12348</v>
      </c>
      <c r="P248" s="64">
        <f t="shared" si="50"/>
        <v>581719.81043296482</v>
      </c>
      <c r="Q248" s="64">
        <f t="shared" si="51"/>
        <v>447988.30452190107</v>
      </c>
      <c r="R248" s="64">
        <f t="shared" si="52"/>
        <v>146079.50591106378</v>
      </c>
      <c r="S248" s="64">
        <f t="shared" si="53"/>
        <v>0</v>
      </c>
    </row>
    <row r="249" spans="1:19" ht="14.45" customHeight="1">
      <c r="A249" s="51">
        <v>351316</v>
      </c>
      <c r="B249" s="50" t="s">
        <v>267</v>
      </c>
      <c r="C249" s="24" t="s">
        <v>231</v>
      </c>
      <c r="D249" s="92" t="s">
        <v>495</v>
      </c>
      <c r="E249" s="34">
        <f>VLOOKUP($A249,'CAF BLS Adjustment'!$B:$H,7,FALSE)</f>
        <v>612324</v>
      </c>
      <c r="F249" s="5">
        <f>SUMIFS('HCLS Adjustment'!$F:$F,'HCLS Adjustment'!$B:$B,Main!$A249)</f>
        <v>41028</v>
      </c>
      <c r="G249" s="29">
        <f>VLOOKUP(A249,'SVS Adjustment'!$B$3:$E$452,4,FALSE)</f>
        <v>0</v>
      </c>
      <c r="H249" s="29">
        <f t="shared" si="46"/>
        <v>653352</v>
      </c>
      <c r="I249" s="94">
        <f>'Demand Calcs'!$B$11</f>
        <v>0.91418535290292247</v>
      </c>
      <c r="J249" s="29">
        <f t="shared" si="47"/>
        <v>597284.82868983014</v>
      </c>
      <c r="K249" s="72">
        <f>IFERROR(VLOOKUP($A249,'NECA 5 year Projections'!$A:$C,3,FALSE),0)</f>
        <v>299838.19463337399</v>
      </c>
      <c r="L249" s="72">
        <f t="shared" si="48"/>
        <v>299838.19463337399</v>
      </c>
      <c r="M249" s="29">
        <f t="shared" si="49"/>
        <v>597284.82868983014</v>
      </c>
      <c r="N249" s="29">
        <f>VLOOKUP($A249,'CAF BLS Adjustment'!$B248:$I758,8,FALSE)</f>
        <v>144</v>
      </c>
      <c r="O249" s="34">
        <f t="shared" si="45"/>
        <v>131.64269081802084</v>
      </c>
      <c r="P249" s="64">
        <f t="shared" si="50"/>
        <v>597416.4713806482</v>
      </c>
      <c r="Q249" s="64">
        <f t="shared" si="51"/>
        <v>559777.63203092909</v>
      </c>
      <c r="R249" s="64">
        <f t="shared" si="52"/>
        <v>37507.196658901099</v>
      </c>
      <c r="S249" s="64">
        <f t="shared" si="53"/>
        <v>0</v>
      </c>
    </row>
    <row r="250" spans="1:19" ht="14.45" customHeight="1">
      <c r="A250" s="51">
        <v>351320</v>
      </c>
      <c r="B250" s="50" t="s">
        <v>268</v>
      </c>
      <c r="C250" s="24" t="s">
        <v>231</v>
      </c>
      <c r="D250" s="92" t="s">
        <v>495</v>
      </c>
      <c r="E250" s="34">
        <f>VLOOKUP($A250,'CAF BLS Adjustment'!$B:$H,7,FALSE)</f>
        <v>387214</v>
      </c>
      <c r="F250" s="5">
        <f>SUMIFS('HCLS Adjustment'!$F:$F,'HCLS Adjustment'!$B:$B,Main!$A250)</f>
        <v>57336</v>
      </c>
      <c r="G250" s="29">
        <f>VLOOKUP(A250,'SVS Adjustment'!$B$3:$E$452,4,FALSE)</f>
        <v>0</v>
      </c>
      <c r="H250" s="29">
        <f t="shared" si="46"/>
        <v>444550</v>
      </c>
      <c r="I250" s="94">
        <f>'Demand Calcs'!$B$11</f>
        <v>0.91418535290292247</v>
      </c>
      <c r="J250" s="29">
        <f t="shared" si="47"/>
        <v>406401.09863299417</v>
      </c>
      <c r="K250" s="72">
        <f>IFERROR(VLOOKUP($A250,'NECA 5 year Projections'!$A:$C,3,FALSE),0)</f>
        <v>212593.615741196</v>
      </c>
      <c r="L250" s="72">
        <f t="shared" si="48"/>
        <v>212593.615741196</v>
      </c>
      <c r="M250" s="29">
        <f t="shared" si="49"/>
        <v>406401.09863299417</v>
      </c>
      <c r="N250" s="29">
        <f>VLOOKUP($A250,'CAF BLS Adjustment'!$B248:$I759,8,FALSE)</f>
        <v>552</v>
      </c>
      <c r="O250" s="34">
        <f t="shared" si="45"/>
        <v>504.63031480241318</v>
      </c>
      <c r="P250" s="64">
        <f t="shared" si="50"/>
        <v>406905.72894779657</v>
      </c>
      <c r="Q250" s="64">
        <f t="shared" si="51"/>
        <v>353985.3672389522</v>
      </c>
      <c r="R250" s="64">
        <f t="shared" si="52"/>
        <v>52415.731394041963</v>
      </c>
      <c r="S250" s="64">
        <f t="shared" si="53"/>
        <v>0</v>
      </c>
    </row>
    <row r="251" spans="1:19" ht="14.45" customHeight="1">
      <c r="A251" s="51">
        <v>351322</v>
      </c>
      <c r="B251" s="50" t="s">
        <v>269</v>
      </c>
      <c r="C251" s="24" t="s">
        <v>231</v>
      </c>
      <c r="D251" s="92" t="s">
        <v>495</v>
      </c>
      <c r="E251" s="34">
        <f>VLOOKUP($A251,'CAF BLS Adjustment'!$B:$H,7,FALSE)</f>
        <v>328503</v>
      </c>
      <c r="F251" s="5">
        <f>SUMIFS('HCLS Adjustment'!$F:$F,'HCLS Adjustment'!$B:$B,Main!$A251)</f>
        <v>52884</v>
      </c>
      <c r="G251" s="29">
        <f>VLOOKUP(A251,'SVS Adjustment'!$B$3:$E$452,4,FALSE)</f>
        <v>0</v>
      </c>
      <c r="H251" s="29">
        <f t="shared" si="46"/>
        <v>381387</v>
      </c>
      <c r="I251" s="94">
        <f>'Demand Calcs'!$B$11</f>
        <v>0.91418535290292247</v>
      </c>
      <c r="J251" s="29">
        <f t="shared" si="47"/>
        <v>348658.40918758686</v>
      </c>
      <c r="K251" s="72">
        <f>IFERROR(VLOOKUP($A251,'NECA 5 year Projections'!$A:$C,3,FALSE),0)</f>
        <v>219175.11852936199</v>
      </c>
      <c r="L251" s="72">
        <f t="shared" si="48"/>
        <v>219175.11852936199</v>
      </c>
      <c r="M251" s="29">
        <f t="shared" si="49"/>
        <v>348658.40918758686</v>
      </c>
      <c r="N251" s="29">
        <f>VLOOKUP($A251,'CAF BLS Adjustment'!$B249:$I760,8,FALSE)</f>
        <v>32238</v>
      </c>
      <c r="O251" s="34">
        <f t="shared" si="45"/>
        <v>29471.507406884415</v>
      </c>
      <c r="P251" s="64">
        <f t="shared" si="50"/>
        <v>378129.91659447126</v>
      </c>
      <c r="Q251" s="64">
        <f t="shared" si="51"/>
        <v>300312.63098466874</v>
      </c>
      <c r="R251" s="64">
        <f t="shared" si="52"/>
        <v>48345.778202918147</v>
      </c>
      <c r="S251" s="64">
        <f t="shared" si="53"/>
        <v>0</v>
      </c>
    </row>
    <row r="252" spans="1:19" ht="14.45" customHeight="1">
      <c r="A252" s="51">
        <v>351324</v>
      </c>
      <c r="B252" s="50" t="s">
        <v>270</v>
      </c>
      <c r="C252" s="24" t="s">
        <v>231</v>
      </c>
      <c r="D252" s="92" t="s">
        <v>495</v>
      </c>
      <c r="E252" s="34">
        <f>VLOOKUP($A252,'CAF BLS Adjustment'!$B:$H,7,FALSE)</f>
        <v>0</v>
      </c>
      <c r="F252" s="5">
        <f>SUMIFS('HCLS Adjustment'!$F:$F,'HCLS Adjustment'!$B:$B,Main!$A252)</f>
        <v>0</v>
      </c>
      <c r="G252" s="29">
        <f>VLOOKUP(A252,'SVS Adjustment'!$B$3:$E$452,4,FALSE)</f>
        <v>0</v>
      </c>
      <c r="H252" s="29">
        <f t="shared" si="46"/>
        <v>0</v>
      </c>
      <c r="I252" s="94">
        <f>'Demand Calcs'!$B$11</f>
        <v>0.91418535290292247</v>
      </c>
      <c r="J252" s="29">
        <f t="shared" si="47"/>
        <v>0</v>
      </c>
      <c r="K252" s="72">
        <f>IFERROR(VLOOKUP($A252,'NECA 5 year Projections'!$A:$C,3,FALSE),0)</f>
        <v>0</v>
      </c>
      <c r="L252" s="72">
        <f t="shared" si="48"/>
        <v>0</v>
      </c>
      <c r="M252" s="29">
        <f t="shared" si="49"/>
        <v>0</v>
      </c>
      <c r="N252" s="29">
        <f>VLOOKUP($A252,'CAF BLS Adjustment'!$B250:$I761,8,FALSE)</f>
        <v>-174510</v>
      </c>
      <c r="O252" s="34">
        <f t="shared" si="45"/>
        <v>-174510</v>
      </c>
      <c r="P252" s="64">
        <f t="shared" si="50"/>
        <v>-174510</v>
      </c>
      <c r="Q252" s="64">
        <f t="shared" si="51"/>
        <v>0</v>
      </c>
      <c r="R252" s="64">
        <f t="shared" si="52"/>
        <v>0</v>
      </c>
      <c r="S252" s="64">
        <f t="shared" si="53"/>
        <v>0</v>
      </c>
    </row>
    <row r="253" spans="1:19" ht="14.45" customHeight="1">
      <c r="A253" s="51">
        <v>351329</v>
      </c>
      <c r="B253" s="50" t="s">
        <v>271</v>
      </c>
      <c r="C253" s="24" t="s">
        <v>231</v>
      </c>
      <c r="D253" s="92" t="s">
        <v>495</v>
      </c>
      <c r="E253" s="34">
        <f>VLOOKUP($A253,'CAF BLS Adjustment'!$B:$H,7,FALSE)</f>
        <v>466649</v>
      </c>
      <c r="F253" s="5">
        <f>SUMIFS('HCLS Adjustment'!$F:$F,'HCLS Adjustment'!$B:$B,Main!$A253)</f>
        <v>256848</v>
      </c>
      <c r="G253" s="29">
        <f>VLOOKUP(A253,'SVS Adjustment'!$B$3:$E$452,4,FALSE)</f>
        <v>0</v>
      </c>
      <c r="H253" s="29">
        <f t="shared" si="46"/>
        <v>723497</v>
      </c>
      <c r="I253" s="94">
        <f>'Demand Calcs'!$B$11</f>
        <v>0.91418535290292247</v>
      </c>
      <c r="J253" s="29">
        <f t="shared" si="47"/>
        <v>661410.36026920564</v>
      </c>
      <c r="K253" s="72">
        <f>IFERROR(VLOOKUP($A253,'NECA 5 year Projections'!$A:$C,3,FALSE),0)</f>
        <v>394385.35699374502</v>
      </c>
      <c r="L253" s="72">
        <f t="shared" si="48"/>
        <v>394385.35699374502</v>
      </c>
      <c r="M253" s="29">
        <f t="shared" si="49"/>
        <v>661410.36026920564</v>
      </c>
      <c r="N253" s="29">
        <f>VLOOKUP($A253,'CAF BLS Adjustment'!$B252:$I765,8,FALSE)</f>
        <v>7674</v>
      </c>
      <c r="O253" s="34">
        <f t="shared" si="45"/>
        <v>7015.4583981770274</v>
      </c>
      <c r="P253" s="64">
        <f t="shared" si="50"/>
        <v>668425.8186673827</v>
      </c>
      <c r="Q253" s="64">
        <f t="shared" si="51"/>
        <v>426603.68074679584</v>
      </c>
      <c r="R253" s="64">
        <f t="shared" si="52"/>
        <v>234806.6795224098</v>
      </c>
      <c r="S253" s="64">
        <f t="shared" si="53"/>
        <v>0</v>
      </c>
    </row>
    <row r="254" spans="1:19" ht="14.45" customHeight="1">
      <c r="A254" s="51">
        <v>351332</v>
      </c>
      <c r="B254" s="50" t="s">
        <v>272</v>
      </c>
      <c r="C254" s="24" t="s">
        <v>231</v>
      </c>
      <c r="D254" s="92" t="s">
        <v>495</v>
      </c>
      <c r="E254" s="34">
        <f>VLOOKUP($A254,'CAF BLS Adjustment'!$B:$H,7,FALSE)</f>
        <v>988368</v>
      </c>
      <c r="F254" s="5">
        <f>SUMIFS('HCLS Adjustment'!$F:$F,'HCLS Adjustment'!$B:$B,Main!$A254)</f>
        <v>27900</v>
      </c>
      <c r="G254" s="29">
        <f>VLOOKUP(A254,'SVS Adjustment'!$B$3:$E$452,4,FALSE)</f>
        <v>0</v>
      </c>
      <c r="H254" s="29">
        <f t="shared" si="46"/>
        <v>1016268</v>
      </c>
      <c r="I254" s="94">
        <f>'Demand Calcs'!$B$11</f>
        <v>0.91418535290292247</v>
      </c>
      <c r="J254" s="29">
        <f t="shared" si="47"/>
        <v>929057.32022394717</v>
      </c>
      <c r="K254" s="72">
        <f>IFERROR(VLOOKUP($A254,'NECA 5 year Projections'!$A:$C,3,FALSE),0)</f>
        <v>1161469.6722243801</v>
      </c>
      <c r="L254" s="72">
        <f t="shared" si="48"/>
        <v>1016268</v>
      </c>
      <c r="M254" s="29">
        <f t="shared" si="49"/>
        <v>1016268</v>
      </c>
      <c r="N254" s="29">
        <f>VLOOKUP($A254,'CAF BLS Adjustment'!$B253:$I767,8,FALSE)</f>
        <v>75306</v>
      </c>
      <c r="O254" s="34">
        <f t="shared" si="45"/>
        <v>68843.642185707475</v>
      </c>
      <c r="P254" s="64">
        <f t="shared" si="50"/>
        <v>1085111.6421857076</v>
      </c>
      <c r="Q254" s="64">
        <f t="shared" si="51"/>
        <v>988368</v>
      </c>
      <c r="R254" s="64">
        <f t="shared" si="52"/>
        <v>27900</v>
      </c>
      <c r="S254" s="64">
        <f t="shared" si="53"/>
        <v>0</v>
      </c>
    </row>
    <row r="255" spans="1:19" ht="14.45" customHeight="1">
      <c r="A255" s="51">
        <v>351336</v>
      </c>
      <c r="B255" s="50" t="s">
        <v>273</v>
      </c>
      <c r="C255" s="24" t="s">
        <v>231</v>
      </c>
      <c r="D255" s="92" t="s">
        <v>495</v>
      </c>
      <c r="E255" s="34">
        <f>VLOOKUP($A255,'CAF BLS Adjustment'!$B:$H,7,FALSE)</f>
        <v>810422</v>
      </c>
      <c r="F255" s="5">
        <f>SUMIFS('HCLS Adjustment'!$F:$F,'HCLS Adjustment'!$B:$B,Main!$A255)</f>
        <v>15480</v>
      </c>
      <c r="G255" s="29">
        <f>VLOOKUP(A255,'SVS Adjustment'!$B$3:$E$452,4,FALSE)</f>
        <v>0</v>
      </c>
      <c r="H255" s="29">
        <f t="shared" si="46"/>
        <v>825902</v>
      </c>
      <c r="I255" s="94">
        <f>'Demand Calcs'!$B$11</f>
        <v>0.91418535290292247</v>
      </c>
      <c r="J255" s="29">
        <f t="shared" si="47"/>
        <v>755027.51133322949</v>
      </c>
      <c r="K255" s="72">
        <f>IFERROR(VLOOKUP($A255,'NECA 5 year Projections'!$A:$C,3,FALSE),0)</f>
        <v>656322.43236274598</v>
      </c>
      <c r="L255" s="72">
        <f t="shared" si="48"/>
        <v>656322.43236274598</v>
      </c>
      <c r="M255" s="29">
        <f t="shared" si="49"/>
        <v>755027.51133322949</v>
      </c>
      <c r="N255" s="29">
        <f>VLOOKUP($A255,'CAF BLS Adjustment'!$B253:$I768,8,FALSE)</f>
        <v>232812</v>
      </c>
      <c r="O255" s="34">
        <f t="shared" si="45"/>
        <v>212833.32038003518</v>
      </c>
      <c r="P255" s="64">
        <f t="shared" si="50"/>
        <v>967860.83171326469</v>
      </c>
      <c r="Q255" s="64">
        <f t="shared" si="51"/>
        <v>740875.92207029229</v>
      </c>
      <c r="R255" s="64">
        <f t="shared" si="52"/>
        <v>14151.589262937239</v>
      </c>
      <c r="S255" s="64">
        <f t="shared" si="53"/>
        <v>0</v>
      </c>
    </row>
    <row r="256" spans="1:19" ht="14.45" customHeight="1">
      <c r="A256" s="51">
        <v>361346</v>
      </c>
      <c r="B256" s="50" t="s">
        <v>275</v>
      </c>
      <c r="C256" s="24" t="s">
        <v>274</v>
      </c>
      <c r="D256" s="92" t="s">
        <v>495</v>
      </c>
      <c r="E256" s="34">
        <f>VLOOKUP($A256,'CAF BLS Adjustment'!$B:$H,7,FALSE)</f>
        <v>4705633</v>
      </c>
      <c r="F256" s="5">
        <f>SUMIFS('HCLS Adjustment'!$F:$F,'HCLS Adjustment'!$B:$B,Main!$A256)</f>
        <v>1230324</v>
      </c>
      <c r="G256" s="29">
        <f>VLOOKUP(A256,'SVS Adjustment'!$B$3:$E$452,4,FALSE)</f>
        <v>0</v>
      </c>
      <c r="H256" s="29">
        <f t="shared" si="46"/>
        <v>5935957</v>
      </c>
      <c r="I256" s="94">
        <f>'Demand Calcs'!$B$11</f>
        <v>0.91418535290292247</v>
      </c>
      <c r="J256" s="29">
        <f t="shared" si="47"/>
        <v>5426564.9448615732</v>
      </c>
      <c r="K256" s="72">
        <f>IFERROR(VLOOKUP($A256,'NECA 5 year Projections'!$A:$C,3,FALSE),0)</f>
        <v>3524232.5534594101</v>
      </c>
      <c r="L256" s="72">
        <f t="shared" si="48"/>
        <v>3524232.5534594101</v>
      </c>
      <c r="M256" s="29">
        <f t="shared" si="49"/>
        <v>5426564.9448615732</v>
      </c>
      <c r="N256" s="29">
        <f>VLOOKUP($A256,'CAF BLS Adjustment'!$B255:$I775,8,FALSE)</f>
        <v>395226</v>
      </c>
      <c r="O256" s="34">
        <f t="shared" si="45"/>
        <v>361309.82028641045</v>
      </c>
      <c r="P256" s="64">
        <f t="shared" si="50"/>
        <v>5787874.765147984</v>
      </c>
      <c r="Q256" s="64">
        <f t="shared" si="51"/>
        <v>4301820.7647366384</v>
      </c>
      <c r="R256" s="64">
        <f t="shared" si="52"/>
        <v>1124744.1801249352</v>
      </c>
      <c r="S256" s="64">
        <f t="shared" si="53"/>
        <v>0</v>
      </c>
    </row>
    <row r="257" spans="1:19" ht="14.45" customHeight="1">
      <c r="A257" s="51">
        <v>361353</v>
      </c>
      <c r="B257" s="50" t="s">
        <v>276</v>
      </c>
      <c r="C257" s="24" t="s">
        <v>274</v>
      </c>
      <c r="D257" s="92" t="s">
        <v>495</v>
      </c>
      <c r="E257" s="34">
        <f>VLOOKUP($A257,'CAF BLS Adjustment'!$B:$H,7,FALSE)</f>
        <v>511439</v>
      </c>
      <c r="F257" s="5">
        <f>SUMIFS('HCLS Adjustment'!$F:$F,'HCLS Adjustment'!$B:$B,Main!$A257)</f>
        <v>14736</v>
      </c>
      <c r="G257" s="29">
        <f>VLOOKUP(A257,'SVS Adjustment'!$B$3:$E$452,4,FALSE)</f>
        <v>0</v>
      </c>
      <c r="H257" s="29">
        <f t="shared" si="46"/>
        <v>526175</v>
      </c>
      <c r="I257" s="94">
        <f>'Demand Calcs'!$B$11</f>
        <v>0.91418535290292247</v>
      </c>
      <c r="J257" s="29">
        <f t="shared" si="47"/>
        <v>481021.47806369525</v>
      </c>
      <c r="K257" s="72">
        <f>IFERROR(VLOOKUP($A257,'NECA 5 year Projections'!$A:$C,3,FALSE),0)</f>
        <v>291410.988546971</v>
      </c>
      <c r="L257" s="72">
        <f t="shared" si="48"/>
        <v>291410.988546971</v>
      </c>
      <c r="M257" s="29">
        <f t="shared" si="49"/>
        <v>481021.47806369525</v>
      </c>
      <c r="N257" s="29">
        <f>VLOOKUP($A257,'CAF BLS Adjustment'!$B256:$I777,8,FALSE)</f>
        <v>5700</v>
      </c>
      <c r="O257" s="34">
        <f t="shared" si="45"/>
        <v>5210.8565115466581</v>
      </c>
      <c r="P257" s="64">
        <f t="shared" si="50"/>
        <v>486232.3345752419</v>
      </c>
      <c r="Q257" s="64">
        <f t="shared" si="51"/>
        <v>467550.04270331783</v>
      </c>
      <c r="R257" s="64">
        <f t="shared" si="52"/>
        <v>13471.435360377465</v>
      </c>
      <c r="S257" s="64">
        <f t="shared" si="53"/>
        <v>0</v>
      </c>
    </row>
    <row r="258" spans="1:19" ht="14.45" customHeight="1">
      <c r="A258" s="51">
        <v>361373</v>
      </c>
      <c r="B258" s="50" t="s">
        <v>277</v>
      </c>
      <c r="C258" s="24" t="s">
        <v>274</v>
      </c>
      <c r="D258" s="92" t="s">
        <v>495</v>
      </c>
      <c r="E258" s="34">
        <f>VLOOKUP($A258,'CAF BLS Adjustment'!$B:$H,7,FALSE)</f>
        <v>4454735</v>
      </c>
      <c r="F258" s="5">
        <f>SUMIFS('HCLS Adjustment'!$F:$F,'HCLS Adjustment'!$B:$B,Main!$A258)</f>
        <v>2218380</v>
      </c>
      <c r="G258" s="29">
        <f>VLOOKUP(A258,'SVS Adjustment'!$B$3:$E$452,4,FALSE)</f>
        <v>0</v>
      </c>
      <c r="H258" s="29">
        <f t="shared" si="46"/>
        <v>6673115</v>
      </c>
      <c r="I258" s="94">
        <f>'Demand Calcs'!$B$11</f>
        <v>0.91418535290292247</v>
      </c>
      <c r="J258" s="29">
        <f t="shared" si="47"/>
        <v>6100463.9912367854</v>
      </c>
      <c r="K258" s="72">
        <f>IFERROR(VLOOKUP($A258,'NECA 5 year Projections'!$A:$C,3,FALSE),0)</f>
        <v>3128266.1856746702</v>
      </c>
      <c r="L258" s="72">
        <f t="shared" si="48"/>
        <v>3128266.1856746702</v>
      </c>
      <c r="M258" s="29">
        <f t="shared" si="49"/>
        <v>6100463.9912367854</v>
      </c>
      <c r="N258" s="29">
        <f>VLOOKUP($A258,'CAF BLS Adjustment'!$B257:$I779,8,FALSE)</f>
        <v>540924</v>
      </c>
      <c r="O258" s="34">
        <f t="shared" si="45"/>
        <v>494504.79783366044</v>
      </c>
      <c r="P258" s="64">
        <f t="shared" si="50"/>
        <v>6594968.789070446</v>
      </c>
      <c r="Q258" s="64">
        <f t="shared" si="51"/>
        <v>4072453.4880640004</v>
      </c>
      <c r="R258" s="64">
        <f t="shared" si="52"/>
        <v>2028010.503172785</v>
      </c>
      <c r="S258" s="64">
        <f t="shared" si="53"/>
        <v>0</v>
      </c>
    </row>
    <row r="259" spans="1:19" ht="14.45" customHeight="1">
      <c r="A259" s="51">
        <v>361387</v>
      </c>
      <c r="B259" s="50" t="s">
        <v>278</v>
      </c>
      <c r="C259" s="24" t="s">
        <v>274</v>
      </c>
      <c r="D259" s="92" t="s">
        <v>495</v>
      </c>
      <c r="E259" s="34">
        <f>VLOOKUP($A259,'CAF BLS Adjustment'!$B:$H,7,FALSE)</f>
        <v>458138</v>
      </c>
      <c r="F259" s="5">
        <f>SUMIFS('HCLS Adjustment'!$F:$F,'HCLS Adjustment'!$B:$B,Main!$A259)</f>
        <v>414720</v>
      </c>
      <c r="G259" s="29">
        <f>VLOOKUP(A259,'SVS Adjustment'!$B$3:$E$452,4,FALSE)</f>
        <v>0</v>
      </c>
      <c r="H259" s="29">
        <f t="shared" si="46"/>
        <v>872858</v>
      </c>
      <c r="I259" s="94">
        <f>'Demand Calcs'!$B$11</f>
        <v>0.91418535290292247</v>
      </c>
      <c r="J259" s="29">
        <f t="shared" si="47"/>
        <v>797953.99876413913</v>
      </c>
      <c r="K259" s="72">
        <f>IFERROR(VLOOKUP($A259,'NECA 5 year Projections'!$A:$C,3,FALSE),0)</f>
        <v>600115.13935672503</v>
      </c>
      <c r="L259" s="72">
        <f t="shared" si="48"/>
        <v>600115.13935672503</v>
      </c>
      <c r="M259" s="29">
        <f t="shared" si="49"/>
        <v>797953.99876413913</v>
      </c>
      <c r="N259" s="29">
        <f>VLOOKUP($A259,'CAF BLS Adjustment'!$B257:$I780,8,FALSE)</f>
        <v>-15384</v>
      </c>
      <c r="O259" s="34">
        <f t="shared" si="45"/>
        <v>-15384</v>
      </c>
      <c r="P259" s="64">
        <f t="shared" si="50"/>
        <v>782569.99876413913</v>
      </c>
      <c r="Q259" s="64">
        <f t="shared" si="51"/>
        <v>418823.04920823907</v>
      </c>
      <c r="R259" s="64">
        <f t="shared" si="52"/>
        <v>379130.94955590001</v>
      </c>
      <c r="S259" s="64">
        <f t="shared" si="53"/>
        <v>0</v>
      </c>
    </row>
    <row r="260" spans="1:19" ht="14.45" customHeight="1">
      <c r="A260" s="51">
        <v>361426</v>
      </c>
      <c r="B260" s="50" t="s">
        <v>279</v>
      </c>
      <c r="C260" s="24" t="s">
        <v>274</v>
      </c>
      <c r="D260" s="92" t="s">
        <v>495</v>
      </c>
      <c r="E260" s="34">
        <f>VLOOKUP($A260,'CAF BLS Adjustment'!$B:$H,7,FALSE)</f>
        <v>183433</v>
      </c>
      <c r="F260" s="5">
        <f>SUMIFS('HCLS Adjustment'!$F:$F,'HCLS Adjustment'!$B:$B,Main!$A260)</f>
        <v>116028</v>
      </c>
      <c r="G260" s="29">
        <f>VLOOKUP(A260,'SVS Adjustment'!$B$3:$E$452,4,FALSE)</f>
        <v>0</v>
      </c>
      <c r="H260" s="29">
        <f t="shared" si="46"/>
        <v>299461</v>
      </c>
      <c r="I260" s="94">
        <f>'Demand Calcs'!$B$11</f>
        <v>0.91418535290292247</v>
      </c>
      <c r="J260" s="29">
        <f t="shared" si="47"/>
        <v>273762.85996566206</v>
      </c>
      <c r="K260" s="72">
        <f>IFERROR(VLOOKUP($A260,'NECA 5 year Projections'!$A:$C,3,FALSE),0)</f>
        <v>241262.226212448</v>
      </c>
      <c r="L260" s="72">
        <f t="shared" si="48"/>
        <v>241262.226212448</v>
      </c>
      <c r="M260" s="29">
        <f t="shared" si="49"/>
        <v>273762.85996566206</v>
      </c>
      <c r="N260" s="29">
        <f>VLOOKUP($A260,'CAF BLS Adjustment'!$B259:$I794,8,FALSE)</f>
        <v>-12198</v>
      </c>
      <c r="O260" s="34">
        <f t="shared" si="45"/>
        <v>-12198</v>
      </c>
      <c r="P260" s="64">
        <f t="shared" si="50"/>
        <v>261564.85996566206</v>
      </c>
      <c r="Q260" s="64">
        <f t="shared" si="51"/>
        <v>167691.76183904178</v>
      </c>
      <c r="R260" s="64">
        <f t="shared" si="52"/>
        <v>106071.09812662029</v>
      </c>
      <c r="S260" s="64">
        <f t="shared" si="53"/>
        <v>0</v>
      </c>
    </row>
    <row r="261" spans="1:19" ht="14.45" customHeight="1">
      <c r="A261" s="51">
        <v>361479</v>
      </c>
      <c r="B261" s="50" t="s">
        <v>280</v>
      </c>
      <c r="C261" s="24" t="s">
        <v>274</v>
      </c>
      <c r="D261" s="92" t="s">
        <v>495</v>
      </c>
      <c r="E261" s="34">
        <f>VLOOKUP($A261,'CAF BLS Adjustment'!$B:$H,7,FALSE)</f>
        <v>1292525</v>
      </c>
      <c r="F261" s="5">
        <f>SUMIFS('HCLS Adjustment'!$F:$F,'HCLS Adjustment'!$B:$B,Main!$A261)</f>
        <v>0</v>
      </c>
      <c r="G261" s="29">
        <f>VLOOKUP(A261,'SVS Adjustment'!$B$3:$E$452,4,FALSE)</f>
        <v>0</v>
      </c>
      <c r="H261" s="29">
        <f t="shared" si="46"/>
        <v>1292525</v>
      </c>
      <c r="I261" s="94">
        <f>'Demand Calcs'!$B$11</f>
        <v>0.91418535290292247</v>
      </c>
      <c r="J261" s="29">
        <f t="shared" si="47"/>
        <v>1181607.4232608499</v>
      </c>
      <c r="K261" s="72">
        <f>IFERROR(VLOOKUP($A261,'NECA 5 year Projections'!$A:$C,3,FALSE),0)</f>
        <v>1527014.1080672001</v>
      </c>
      <c r="L261" s="72">
        <f t="shared" si="48"/>
        <v>1292525</v>
      </c>
      <c r="M261" s="29">
        <f t="shared" si="49"/>
        <v>1292525</v>
      </c>
      <c r="N261" s="29">
        <f>VLOOKUP($A261,'CAF BLS Adjustment'!$B260:$I797,8,FALSE)</f>
        <v>-38742</v>
      </c>
      <c r="O261" s="34">
        <f t="shared" si="45"/>
        <v>-38742</v>
      </c>
      <c r="P261" s="64">
        <f t="shared" si="50"/>
        <v>1253783</v>
      </c>
      <c r="Q261" s="64">
        <f t="shared" si="51"/>
        <v>1292525</v>
      </c>
      <c r="R261" s="64">
        <f t="shared" si="52"/>
        <v>0</v>
      </c>
      <c r="S261" s="64">
        <f t="shared" si="53"/>
        <v>0</v>
      </c>
    </row>
    <row r="262" spans="1:19" ht="14.45" customHeight="1">
      <c r="A262" s="51">
        <v>361499</v>
      </c>
      <c r="B262" s="50" t="s">
        <v>281</v>
      </c>
      <c r="C262" s="24" t="s">
        <v>274</v>
      </c>
      <c r="D262" s="92" t="s">
        <v>495</v>
      </c>
      <c r="E262" s="34">
        <f>VLOOKUP($A262,'CAF BLS Adjustment'!$B:$H,7,FALSE)</f>
        <v>791783</v>
      </c>
      <c r="F262" s="5">
        <f>SUMIFS('HCLS Adjustment'!$F:$F,'HCLS Adjustment'!$B:$B,Main!$A262)</f>
        <v>10848</v>
      </c>
      <c r="G262" s="29">
        <f>VLOOKUP(A262,'SVS Adjustment'!$B$3:$E$452,4,FALSE)</f>
        <v>0</v>
      </c>
      <c r="H262" s="29">
        <f t="shared" si="46"/>
        <v>802631</v>
      </c>
      <c r="I262" s="94">
        <f>'Demand Calcs'!$B$11</f>
        <v>0.91418535290292247</v>
      </c>
      <c r="J262" s="29">
        <f t="shared" si="47"/>
        <v>733753.50398582558</v>
      </c>
      <c r="K262" s="72">
        <f>IFERROR(VLOOKUP($A262,'NECA 5 year Projections'!$A:$C,3,FALSE),0)</f>
        <v>718386.19159513596</v>
      </c>
      <c r="L262" s="72">
        <f t="shared" si="48"/>
        <v>718386.19159513596</v>
      </c>
      <c r="M262" s="29">
        <f t="shared" si="49"/>
        <v>733753.50398582558</v>
      </c>
      <c r="N262" s="29">
        <f>VLOOKUP($A262,'CAF BLS Adjustment'!$B261:$I800,8,FALSE)</f>
        <v>23508</v>
      </c>
      <c r="O262" s="34">
        <f t="shared" si="45"/>
        <v>21490.669276041903</v>
      </c>
      <c r="P262" s="64">
        <f t="shared" si="50"/>
        <v>755244.17326186749</v>
      </c>
      <c r="Q262" s="64">
        <f t="shared" si="51"/>
        <v>723836.42127753468</v>
      </c>
      <c r="R262" s="64">
        <f t="shared" si="52"/>
        <v>9917.0827082909036</v>
      </c>
      <c r="S262" s="64">
        <f t="shared" si="53"/>
        <v>0</v>
      </c>
    </row>
    <row r="263" spans="1:19" ht="14.45" customHeight="1">
      <c r="A263" s="51">
        <v>371525</v>
      </c>
      <c r="B263" s="50" t="s">
        <v>283</v>
      </c>
      <c r="C263" s="24" t="s">
        <v>282</v>
      </c>
      <c r="D263" s="92" t="s">
        <v>495</v>
      </c>
      <c r="E263" s="34">
        <f>VLOOKUP($A263,'CAF BLS Adjustment'!$B:$H,7,FALSE)</f>
        <v>1013212</v>
      </c>
      <c r="F263" s="5">
        <f>SUMIFS('HCLS Adjustment'!$F:$F,'HCLS Adjustment'!$B:$B,Main!$A263)</f>
        <v>1019448</v>
      </c>
      <c r="G263" s="29">
        <f>VLOOKUP(A263,'SVS Adjustment'!$B$3:$E$452,4,FALSE)</f>
        <v>0</v>
      </c>
      <c r="H263" s="29">
        <f t="shared" si="46"/>
        <v>2032660</v>
      </c>
      <c r="I263" s="94">
        <f>'Demand Calcs'!$B$11</f>
        <v>0.91418535290292247</v>
      </c>
      <c r="J263" s="29">
        <f t="shared" si="47"/>
        <v>1858227.9994316543</v>
      </c>
      <c r="K263" s="72">
        <f>IFERROR(VLOOKUP($A263,'NECA 5 year Projections'!$A:$C,3,FALSE),0)</f>
        <v>974032.50510735495</v>
      </c>
      <c r="L263" s="72">
        <f t="shared" si="48"/>
        <v>974032.50510735495</v>
      </c>
      <c r="M263" s="29">
        <f t="shared" si="49"/>
        <v>1858227.9994316543</v>
      </c>
      <c r="N263" s="29">
        <f>VLOOKUP($A263,'CAF BLS Adjustment'!$B262:$I805,8,FALSE)</f>
        <v>-91056</v>
      </c>
      <c r="O263" s="34">
        <f t="shared" si="45"/>
        <v>-91056</v>
      </c>
      <c r="P263" s="64">
        <f t="shared" si="50"/>
        <v>1767171.9994316543</v>
      </c>
      <c r="Q263" s="64">
        <f t="shared" si="51"/>
        <v>926263.56978547585</v>
      </c>
      <c r="R263" s="64">
        <f t="shared" si="52"/>
        <v>931964.42964617838</v>
      </c>
      <c r="S263" s="64">
        <f t="shared" si="53"/>
        <v>0</v>
      </c>
    </row>
    <row r="264" spans="1:19" ht="14.45" customHeight="1">
      <c r="A264" s="51">
        <v>371526</v>
      </c>
      <c r="B264" s="50" t="s">
        <v>284</v>
      </c>
      <c r="C264" s="24" t="s">
        <v>282</v>
      </c>
      <c r="D264" s="92" t="s">
        <v>495</v>
      </c>
      <c r="E264" s="34">
        <f>VLOOKUP($A264,'CAF BLS Adjustment'!$B:$H,7,FALSE)</f>
        <v>1148075</v>
      </c>
      <c r="F264" s="5">
        <f>SUMIFS('HCLS Adjustment'!$F:$F,'HCLS Adjustment'!$B:$B,Main!$A264)</f>
        <v>453816</v>
      </c>
      <c r="G264" s="29">
        <f>VLOOKUP(A264,'SVS Adjustment'!$B$3:$E$452,4,FALSE)</f>
        <v>0</v>
      </c>
      <c r="H264" s="29">
        <f t="shared" si="46"/>
        <v>1601891</v>
      </c>
      <c r="I264" s="94">
        <f>'Demand Calcs'!$B$11</f>
        <v>0.91418535290292247</v>
      </c>
      <c r="J264" s="29">
        <f t="shared" si="47"/>
        <v>1464425.2891470154</v>
      </c>
      <c r="K264" s="72">
        <f>IFERROR(VLOOKUP($A264,'NECA 5 year Projections'!$A:$C,3,FALSE),0)</f>
        <v>694347.58135156904</v>
      </c>
      <c r="L264" s="72">
        <f t="shared" si="48"/>
        <v>694347.58135156904</v>
      </c>
      <c r="M264" s="29">
        <f t="shared" si="49"/>
        <v>1464425.2891470154</v>
      </c>
      <c r="N264" s="29">
        <f>VLOOKUP($A264,'CAF BLS Adjustment'!$B262:$I806,8,FALSE)</f>
        <v>226524</v>
      </c>
      <c r="O264" s="34">
        <f t="shared" si="45"/>
        <v>207084.92288098161</v>
      </c>
      <c r="P264" s="64">
        <f t="shared" si="50"/>
        <v>1671510.212027997</v>
      </c>
      <c r="Q264" s="64">
        <f t="shared" si="51"/>
        <v>1049553.3490340228</v>
      </c>
      <c r="R264" s="64">
        <f t="shared" si="52"/>
        <v>414871.94011299271</v>
      </c>
      <c r="S264" s="64">
        <f t="shared" si="53"/>
        <v>0</v>
      </c>
    </row>
    <row r="265" spans="1:19" ht="14.45" customHeight="1">
      <c r="A265" s="51">
        <v>371534</v>
      </c>
      <c r="B265" s="50" t="s">
        <v>285</v>
      </c>
      <c r="C265" s="24" t="s">
        <v>282</v>
      </c>
      <c r="D265" s="92" t="s">
        <v>495</v>
      </c>
      <c r="E265" s="34">
        <f>VLOOKUP($A265,'CAF BLS Adjustment'!$B:$H,7,FALSE)</f>
        <v>1238306</v>
      </c>
      <c r="F265" s="5">
        <f>SUMIFS('HCLS Adjustment'!$F:$F,'HCLS Adjustment'!$B:$B,Main!$A265)</f>
        <v>926580</v>
      </c>
      <c r="G265" s="29">
        <f>VLOOKUP(A265,'SVS Adjustment'!$B$3:$E$452,4,FALSE)</f>
        <v>0</v>
      </c>
      <c r="H265" s="29">
        <f t="shared" si="46"/>
        <v>2164886</v>
      </c>
      <c r="I265" s="94">
        <f>'Demand Calcs'!$B$11</f>
        <v>0.91418535290292247</v>
      </c>
      <c r="J265" s="29">
        <f t="shared" si="47"/>
        <v>1979107.0719045962</v>
      </c>
      <c r="K265" s="72">
        <f>IFERROR(VLOOKUP($A265,'NECA 5 year Projections'!$A:$C,3,FALSE),0)</f>
        <v>1216203.90396753</v>
      </c>
      <c r="L265" s="72">
        <f t="shared" si="48"/>
        <v>1216203.90396753</v>
      </c>
      <c r="M265" s="29">
        <f t="shared" si="49"/>
        <v>1979107.0719045962</v>
      </c>
      <c r="N265" s="29">
        <f>VLOOKUP($A265,'CAF BLS Adjustment'!$B264:$I808,8,FALSE)</f>
        <v>-64752</v>
      </c>
      <c r="O265" s="34">
        <f t="shared" si="45"/>
        <v>-64752</v>
      </c>
      <c r="P265" s="64">
        <f t="shared" si="50"/>
        <v>1914355.0719045962</v>
      </c>
      <c r="Q265" s="64">
        <f t="shared" si="51"/>
        <v>1132041.2076118062</v>
      </c>
      <c r="R265" s="64">
        <f t="shared" si="52"/>
        <v>847065.86429278995</v>
      </c>
      <c r="S265" s="64">
        <f t="shared" si="53"/>
        <v>0</v>
      </c>
    </row>
    <row r="266" spans="1:19" ht="14.45" customHeight="1">
      <c r="A266" s="51">
        <v>371540</v>
      </c>
      <c r="B266" s="50" t="s">
        <v>286</v>
      </c>
      <c r="C266" s="24" t="s">
        <v>282</v>
      </c>
      <c r="D266" s="92" t="s">
        <v>495</v>
      </c>
      <c r="E266" s="34">
        <f>VLOOKUP($A266,'CAF BLS Adjustment'!$B:$H,7,FALSE)</f>
        <v>772728</v>
      </c>
      <c r="F266" s="5">
        <f>SUMIFS('HCLS Adjustment'!$F:$F,'HCLS Adjustment'!$B:$B,Main!$A266)</f>
        <v>850500</v>
      </c>
      <c r="G266" s="29">
        <f>VLOOKUP(A266,'SVS Adjustment'!$B$3:$E$452,4,FALSE)</f>
        <v>0</v>
      </c>
      <c r="H266" s="29">
        <f t="shared" si="46"/>
        <v>1623228</v>
      </c>
      <c r="I266" s="94">
        <f>'Demand Calcs'!$B$11</f>
        <v>0.91418535290292247</v>
      </c>
      <c r="J266" s="29">
        <f t="shared" si="47"/>
        <v>1483931.262021905</v>
      </c>
      <c r="K266" s="72">
        <f>IFERROR(VLOOKUP($A266,'NECA 5 year Projections'!$A:$C,3,FALSE),0)</f>
        <v>703672.52389884205</v>
      </c>
      <c r="L266" s="72">
        <f t="shared" si="48"/>
        <v>703672.52389884205</v>
      </c>
      <c r="M266" s="29">
        <f t="shared" si="49"/>
        <v>1483931.262021905</v>
      </c>
      <c r="N266" s="29">
        <f>VLOOKUP($A266,'CAF BLS Adjustment'!$B264:$I809,8,FALSE)</f>
        <v>64674</v>
      </c>
      <c r="O266" s="34">
        <f t="shared" si="45"/>
        <v>59124.023513643609</v>
      </c>
      <c r="P266" s="64">
        <f t="shared" si="50"/>
        <v>1543055.2855355486</v>
      </c>
      <c r="Q266" s="64">
        <f t="shared" si="51"/>
        <v>706416.61937796953</v>
      </c>
      <c r="R266" s="64">
        <f t="shared" si="52"/>
        <v>777514.64264393551</v>
      </c>
      <c r="S266" s="64">
        <f t="shared" si="53"/>
        <v>0</v>
      </c>
    </row>
    <row r="267" spans="1:19" ht="14.45" customHeight="1">
      <c r="A267" s="51">
        <v>371553</v>
      </c>
      <c r="B267" s="50" t="s">
        <v>287</v>
      </c>
      <c r="C267" s="24" t="s">
        <v>282</v>
      </c>
      <c r="D267" s="92" t="s">
        <v>495</v>
      </c>
      <c r="E267" s="34">
        <f>VLOOKUP($A267,'CAF BLS Adjustment'!$B:$H,7,FALSE)</f>
        <v>1814444</v>
      </c>
      <c r="F267" s="5">
        <f>SUMIFS('HCLS Adjustment'!$F:$F,'HCLS Adjustment'!$B:$B,Main!$A267)</f>
        <v>1829868</v>
      </c>
      <c r="G267" s="29">
        <f>VLOOKUP(A267,'SVS Adjustment'!$B$3:$E$452,4,FALSE)</f>
        <v>0</v>
      </c>
      <c r="H267" s="29">
        <f t="shared" si="46"/>
        <v>3644312</v>
      </c>
      <c r="I267" s="94">
        <f>'Demand Calcs'!$B$11</f>
        <v>0.91418535290292247</v>
      </c>
      <c r="J267" s="29">
        <f t="shared" si="47"/>
        <v>3331576.651808355</v>
      </c>
      <c r="K267" s="72">
        <f>IFERROR(VLOOKUP($A267,'NECA 5 year Projections'!$A:$C,3,FALSE),0)</f>
        <v>1534055.8484307199</v>
      </c>
      <c r="L267" s="72">
        <f t="shared" si="48"/>
        <v>1534055.8484307199</v>
      </c>
      <c r="M267" s="29">
        <f t="shared" si="49"/>
        <v>3331576.651808355</v>
      </c>
      <c r="N267" s="29">
        <f>VLOOKUP($A267,'CAF BLS Adjustment'!$B265:$I810,8,FALSE)</f>
        <v>114126</v>
      </c>
      <c r="O267" s="34">
        <f t="shared" si="45"/>
        <v>104332.31758539892</v>
      </c>
      <c r="P267" s="64">
        <f t="shared" si="50"/>
        <v>3435908.9693937539</v>
      </c>
      <c r="Q267" s="64">
        <f t="shared" si="51"/>
        <v>1658738.12846259</v>
      </c>
      <c r="R267" s="64">
        <f t="shared" si="52"/>
        <v>1672838.523345765</v>
      </c>
      <c r="S267" s="64">
        <f t="shared" si="53"/>
        <v>0</v>
      </c>
    </row>
    <row r="268" spans="1:19" ht="14.45" customHeight="1">
      <c r="A268" s="51">
        <v>371556</v>
      </c>
      <c r="B268" s="50" t="s">
        <v>288</v>
      </c>
      <c r="C268" s="24" t="s">
        <v>282</v>
      </c>
      <c r="D268" s="92" t="s">
        <v>495</v>
      </c>
      <c r="E268" s="34">
        <f>VLOOKUP($A268,'CAF BLS Adjustment'!$B:$H,7,FALSE)</f>
        <v>1299097</v>
      </c>
      <c r="F268" s="5">
        <f>SUMIFS('HCLS Adjustment'!$F:$F,'HCLS Adjustment'!$B:$B,Main!$A268)</f>
        <v>305148</v>
      </c>
      <c r="G268" s="29">
        <f>VLOOKUP(A268,'SVS Adjustment'!$B$3:$E$452,4,FALSE)</f>
        <v>0</v>
      </c>
      <c r="H268" s="29">
        <f t="shared" si="46"/>
        <v>1604245</v>
      </c>
      <c r="I268" s="94">
        <f>'Demand Calcs'!$B$11</f>
        <v>0.91418535290292247</v>
      </c>
      <c r="J268" s="29">
        <f t="shared" si="47"/>
        <v>1466577.2814677488</v>
      </c>
      <c r="K268" s="72">
        <f>IFERROR(VLOOKUP($A268,'NECA 5 year Projections'!$A:$C,3,FALSE),0)</f>
        <v>604903.32430976594</v>
      </c>
      <c r="L268" s="72">
        <f t="shared" si="48"/>
        <v>604903.32430976594</v>
      </c>
      <c r="M268" s="29">
        <f t="shared" si="49"/>
        <v>1466577.2814677488</v>
      </c>
      <c r="N268" s="29">
        <f>VLOOKUP($A268,'CAF BLS Adjustment'!$B267:$I812,8,FALSE)</f>
        <v>-51018</v>
      </c>
      <c r="O268" s="34">
        <f t="shared" si="45"/>
        <v>-51018</v>
      </c>
      <c r="P268" s="64">
        <f t="shared" si="50"/>
        <v>1415559.2814677488</v>
      </c>
      <c r="Q268" s="64">
        <f t="shared" si="51"/>
        <v>1187615.4494001279</v>
      </c>
      <c r="R268" s="64">
        <f t="shared" si="52"/>
        <v>278961.83206762094</v>
      </c>
      <c r="S268" s="64">
        <f t="shared" si="53"/>
        <v>0</v>
      </c>
    </row>
    <row r="269" spans="1:19" ht="14.45" customHeight="1">
      <c r="A269" s="51">
        <v>371557</v>
      </c>
      <c r="B269" s="50" t="s">
        <v>289</v>
      </c>
      <c r="C269" s="24" t="s">
        <v>282</v>
      </c>
      <c r="D269" s="92" t="s">
        <v>495</v>
      </c>
      <c r="E269" s="34">
        <f>VLOOKUP($A269,'CAF BLS Adjustment'!$B:$H,7,FALSE)</f>
        <v>291891</v>
      </c>
      <c r="F269" s="5">
        <f>SUMIFS('HCLS Adjustment'!$F:$F,'HCLS Adjustment'!$B:$B,Main!$A269)</f>
        <v>315300</v>
      </c>
      <c r="G269" s="29">
        <f>VLOOKUP(A269,'SVS Adjustment'!$B$3:$E$452,4,FALSE)</f>
        <v>0</v>
      </c>
      <c r="H269" s="29">
        <f t="shared" si="46"/>
        <v>607191</v>
      </c>
      <c r="I269" s="94">
        <f>'Demand Calcs'!$B$11</f>
        <v>0.91418535290292247</v>
      </c>
      <c r="J269" s="29">
        <f t="shared" si="47"/>
        <v>555085.11861447839</v>
      </c>
      <c r="K269" s="72">
        <f>IFERROR(VLOOKUP($A269,'NECA 5 year Projections'!$A:$C,3,FALSE),0)</f>
        <v>319882.82754237601</v>
      </c>
      <c r="L269" s="72">
        <f t="shared" si="48"/>
        <v>319882.82754237601</v>
      </c>
      <c r="M269" s="29">
        <f t="shared" si="49"/>
        <v>555085.11861447839</v>
      </c>
      <c r="N269" s="29">
        <f>VLOOKUP($A269,'CAF BLS Adjustment'!$B267:$I813,8,FALSE)</f>
        <v>24132</v>
      </c>
      <c r="O269" s="34">
        <f t="shared" si="45"/>
        <v>22061.120936253326</v>
      </c>
      <c r="P269" s="64">
        <f t="shared" si="50"/>
        <v>577146.23955073173</v>
      </c>
      <c r="Q269" s="64">
        <f t="shared" si="51"/>
        <v>266842.47684418695</v>
      </c>
      <c r="R269" s="64">
        <f t="shared" si="52"/>
        <v>288242.64177029143</v>
      </c>
      <c r="S269" s="64">
        <f t="shared" si="53"/>
        <v>0</v>
      </c>
    </row>
    <row r="270" spans="1:19" ht="14.45" customHeight="1">
      <c r="A270" s="51">
        <v>371558</v>
      </c>
      <c r="B270" s="50" t="s">
        <v>290</v>
      </c>
      <c r="C270" s="24" t="s">
        <v>282</v>
      </c>
      <c r="D270" s="92" t="s">
        <v>495</v>
      </c>
      <c r="E270" s="34">
        <f>VLOOKUP($A270,'CAF BLS Adjustment'!$B:$H,7,FALSE)</f>
        <v>777350</v>
      </c>
      <c r="F270" s="5">
        <f>SUMIFS('HCLS Adjustment'!$F:$F,'HCLS Adjustment'!$B:$B,Main!$A270)</f>
        <v>738396</v>
      </c>
      <c r="G270" s="29">
        <f>VLOOKUP(A270,'SVS Adjustment'!$B$3:$E$452,4,FALSE)</f>
        <v>0</v>
      </c>
      <c r="H270" s="29">
        <f t="shared" si="46"/>
        <v>1515746</v>
      </c>
      <c r="I270" s="94">
        <f>'Demand Calcs'!$B$11</f>
        <v>0.91418535290292247</v>
      </c>
      <c r="J270" s="29">
        <f t="shared" si="47"/>
        <v>1385672.791921193</v>
      </c>
      <c r="K270" s="72">
        <f>IFERROR(VLOOKUP($A270,'NECA 5 year Projections'!$A:$C,3,FALSE),0)</f>
        <v>664025.95522649703</v>
      </c>
      <c r="L270" s="72">
        <f t="shared" si="48"/>
        <v>664025.95522649703</v>
      </c>
      <c r="M270" s="29">
        <f t="shared" si="49"/>
        <v>1385672.791921193</v>
      </c>
      <c r="N270" s="29">
        <f>VLOOKUP($A270,'CAF BLS Adjustment'!$B268:$I814,8,FALSE)</f>
        <v>37986</v>
      </c>
      <c r="O270" s="34">
        <f t="shared" si="45"/>
        <v>34726.24481537041</v>
      </c>
      <c r="P270" s="64">
        <f t="shared" si="50"/>
        <v>1420399.0367365633</v>
      </c>
      <c r="Q270" s="64">
        <f t="shared" si="51"/>
        <v>710641.9840790868</v>
      </c>
      <c r="R270" s="64">
        <f t="shared" si="52"/>
        <v>675030.80784210621</v>
      </c>
      <c r="S270" s="64">
        <f t="shared" si="53"/>
        <v>0</v>
      </c>
    </row>
    <row r="271" spans="1:19" ht="14.45" customHeight="1">
      <c r="A271" s="51">
        <v>371559</v>
      </c>
      <c r="B271" s="50" t="s">
        <v>291</v>
      </c>
      <c r="C271" s="24" t="s">
        <v>282</v>
      </c>
      <c r="D271" s="92" t="s">
        <v>495</v>
      </c>
      <c r="E271" s="34">
        <f>VLOOKUP($A271,'CAF BLS Adjustment'!$B:$H,7,FALSE)</f>
        <v>353381</v>
      </c>
      <c r="F271" s="5">
        <f>SUMIFS('HCLS Adjustment'!$F:$F,'HCLS Adjustment'!$B:$B,Main!$A271)</f>
        <v>338796</v>
      </c>
      <c r="G271" s="29">
        <f>VLOOKUP(A271,'SVS Adjustment'!$B$3:$E$452,4,FALSE)</f>
        <v>0</v>
      </c>
      <c r="H271" s="29">
        <f t="shared" si="46"/>
        <v>692177</v>
      </c>
      <c r="I271" s="94">
        <f>'Demand Calcs'!$B$11</f>
        <v>0.91418535290292247</v>
      </c>
      <c r="J271" s="29">
        <f t="shared" si="47"/>
        <v>632778.07501628611</v>
      </c>
      <c r="K271" s="72">
        <f>IFERROR(VLOOKUP($A271,'NECA 5 year Projections'!$A:$C,3,FALSE),0)</f>
        <v>414917.23778680398</v>
      </c>
      <c r="L271" s="72">
        <f t="shared" si="48"/>
        <v>414917.23778680398</v>
      </c>
      <c r="M271" s="29">
        <f t="shared" si="49"/>
        <v>632778.07501628611</v>
      </c>
      <c r="N271" s="29">
        <f>VLOOKUP($A271,'CAF BLS Adjustment'!$B269:$I815,8,FALSE)</f>
        <v>1380</v>
      </c>
      <c r="O271" s="34">
        <f t="shared" ref="O271:O301" si="54">IF(N271&lt;0,N271,N271*I271)</f>
        <v>1261.5757870060329</v>
      </c>
      <c r="P271" s="64">
        <f t="shared" si="50"/>
        <v>634039.65080329217</v>
      </c>
      <c r="Q271" s="64">
        <f t="shared" si="51"/>
        <v>323055.73419418762</v>
      </c>
      <c r="R271" s="64">
        <f t="shared" si="52"/>
        <v>309722.34082209849</v>
      </c>
      <c r="S271" s="64">
        <f t="shared" si="53"/>
        <v>0</v>
      </c>
    </row>
    <row r="272" spans="1:19" ht="14.45" customHeight="1">
      <c r="A272" s="51">
        <v>371561</v>
      </c>
      <c r="B272" s="50" t="s">
        <v>292</v>
      </c>
      <c r="C272" s="24" t="s">
        <v>282</v>
      </c>
      <c r="D272" s="92" t="s">
        <v>495</v>
      </c>
      <c r="E272" s="34">
        <f>VLOOKUP($A272,'CAF BLS Adjustment'!$B:$H,7,FALSE)</f>
        <v>390787</v>
      </c>
      <c r="F272" s="5">
        <f>SUMIFS('HCLS Adjustment'!$F:$F,'HCLS Adjustment'!$B:$B,Main!$A272)</f>
        <v>69096</v>
      </c>
      <c r="G272" s="29">
        <f>VLOOKUP(A272,'SVS Adjustment'!$B$3:$E$452,4,FALSE)</f>
        <v>0</v>
      </c>
      <c r="H272" s="29">
        <f t="shared" ref="H272:H302" si="55">SUM(E272:G272)</f>
        <v>459883</v>
      </c>
      <c r="I272" s="94">
        <f>'Demand Calcs'!$B$11</f>
        <v>0.91418535290292247</v>
      </c>
      <c r="J272" s="29">
        <f t="shared" ref="J272:J302" si="56">I272*H272</f>
        <v>420418.30264905468</v>
      </c>
      <c r="K272" s="72">
        <f>IFERROR(VLOOKUP($A272,'NECA 5 year Projections'!$A:$C,3,FALSE),0)</f>
        <v>192592.49221048001</v>
      </c>
      <c r="L272" s="72">
        <f t="shared" ref="L272:L302" si="57">MIN(H272,K272)</f>
        <v>192592.49221048001</v>
      </c>
      <c r="M272" s="29">
        <f t="shared" ref="M272:M302" si="58">MAX(J272,L272)</f>
        <v>420418.30264905468</v>
      </c>
      <c r="N272" s="29">
        <f>VLOOKUP($A272,'CAF BLS Adjustment'!$B270:$I816,8,FALSE)</f>
        <v>14754</v>
      </c>
      <c r="O272" s="34">
        <f t="shared" si="54"/>
        <v>13487.890696729719</v>
      </c>
      <c r="P272" s="64">
        <f t="shared" ref="P272:P302" si="59">O272+M272</f>
        <v>433906.19334578438</v>
      </c>
      <c r="Q272" s="64">
        <f t="shared" ref="Q272:Q302" si="60">IFERROR((E272/H272)*$M272,0)</f>
        <v>357251.75150487432</v>
      </c>
      <c r="R272" s="64">
        <f t="shared" ref="R272:R302" si="61">IFERROR((F272/$H272)*$M272,0)</f>
        <v>63166.551144180332</v>
      </c>
      <c r="S272" s="64">
        <f t="shared" ref="S272:S302" si="62">IFERROR((G272/$H272)*$M272,0)</f>
        <v>0</v>
      </c>
    </row>
    <row r="273" spans="1:19" ht="14.45" customHeight="1">
      <c r="A273" s="51">
        <v>371567</v>
      </c>
      <c r="B273" s="50" t="s">
        <v>293</v>
      </c>
      <c r="C273" s="24" t="s">
        <v>282</v>
      </c>
      <c r="D273" s="92" t="s">
        <v>495</v>
      </c>
      <c r="E273" s="34">
        <f>VLOOKUP($A273,'CAF BLS Adjustment'!$B:$H,7,FALSE)</f>
        <v>433377</v>
      </c>
      <c r="F273" s="5">
        <f>SUMIFS('HCLS Adjustment'!$F:$F,'HCLS Adjustment'!$B:$B,Main!$A273)</f>
        <v>697032</v>
      </c>
      <c r="G273" s="29">
        <f>VLOOKUP(A273,'SVS Adjustment'!$B$3:$E$452,4,FALSE)</f>
        <v>0</v>
      </c>
      <c r="H273" s="29">
        <f t="shared" si="55"/>
        <v>1130409</v>
      </c>
      <c r="I273" s="94">
        <f>'Demand Calcs'!$B$11</f>
        <v>0.91418535290292247</v>
      </c>
      <c r="J273" s="29">
        <f t="shared" si="56"/>
        <v>1033403.3505896396</v>
      </c>
      <c r="K273" s="72">
        <f>IFERROR(VLOOKUP($A273,'NECA 5 year Projections'!$A:$C,3,FALSE),0)</f>
        <v>459520.00075936201</v>
      </c>
      <c r="L273" s="72">
        <f t="shared" si="57"/>
        <v>459520.00075936201</v>
      </c>
      <c r="M273" s="29">
        <f t="shared" si="58"/>
        <v>1033403.3505896396</v>
      </c>
      <c r="N273" s="29">
        <f>VLOOKUP($A273,'CAF BLS Adjustment'!$B271:$I817,8,FALSE)</f>
        <v>8337</v>
      </c>
      <c r="O273" s="34">
        <f t="shared" si="54"/>
        <v>7621.5632871516646</v>
      </c>
      <c r="P273" s="64">
        <f t="shared" si="59"/>
        <v>1041024.9138767913</v>
      </c>
      <c r="Q273" s="64">
        <f t="shared" si="60"/>
        <v>396186.90568500978</v>
      </c>
      <c r="R273" s="64">
        <f t="shared" si="61"/>
        <v>637216.44490462984</v>
      </c>
      <c r="S273" s="64">
        <f t="shared" si="62"/>
        <v>0</v>
      </c>
    </row>
    <row r="274" spans="1:19" ht="14.45" customHeight="1">
      <c r="A274" s="51">
        <v>371582</v>
      </c>
      <c r="B274" s="50" t="s">
        <v>294</v>
      </c>
      <c r="C274" s="24" t="s">
        <v>282</v>
      </c>
      <c r="D274" s="92" t="s">
        <v>495</v>
      </c>
      <c r="E274" s="34">
        <f>VLOOKUP($A274,'CAF BLS Adjustment'!$B:$H,7,FALSE)</f>
        <v>441050</v>
      </c>
      <c r="F274" s="5">
        <f>SUMIFS('HCLS Adjustment'!$F:$F,'HCLS Adjustment'!$B:$B,Main!$A274)</f>
        <v>463152</v>
      </c>
      <c r="G274" s="29">
        <f>VLOOKUP(A274,'SVS Adjustment'!$B$3:$E$452,4,FALSE)</f>
        <v>0</v>
      </c>
      <c r="H274" s="29">
        <f t="shared" si="55"/>
        <v>904202</v>
      </c>
      <c r="I274" s="94">
        <f>'Demand Calcs'!$B$11</f>
        <v>0.91418535290292247</v>
      </c>
      <c r="J274" s="29">
        <f t="shared" si="56"/>
        <v>826608.22446552827</v>
      </c>
      <c r="K274" s="72">
        <f>IFERROR(VLOOKUP($A274,'NECA 5 year Projections'!$A:$C,3,FALSE),0)</f>
        <v>572387.08806100499</v>
      </c>
      <c r="L274" s="72">
        <f t="shared" si="57"/>
        <v>572387.08806100499</v>
      </c>
      <c r="M274" s="29">
        <f t="shared" si="58"/>
        <v>826608.22446552827</v>
      </c>
      <c r="N274" s="29">
        <f>VLOOKUP($A274,'CAF BLS Adjustment'!$B273:$I819,8,FALSE)</f>
        <v>-68574</v>
      </c>
      <c r="O274" s="34">
        <f t="shared" si="54"/>
        <v>-68574</v>
      </c>
      <c r="P274" s="64">
        <f t="shared" si="59"/>
        <v>758034.22446552827</v>
      </c>
      <c r="Q274" s="64">
        <f t="shared" si="60"/>
        <v>403201.44989783393</v>
      </c>
      <c r="R274" s="64">
        <f t="shared" si="61"/>
        <v>423406.77456769435</v>
      </c>
      <c r="S274" s="64">
        <f t="shared" si="62"/>
        <v>0</v>
      </c>
    </row>
    <row r="275" spans="1:19" ht="14.45" customHeight="1">
      <c r="A275" s="51">
        <v>371591</v>
      </c>
      <c r="B275" s="50" t="s">
        <v>295</v>
      </c>
      <c r="C275" s="24" t="s">
        <v>282</v>
      </c>
      <c r="D275" s="92" t="s">
        <v>495</v>
      </c>
      <c r="E275" s="34">
        <f>VLOOKUP($A275,'CAF BLS Adjustment'!$B:$H,7,FALSE)</f>
        <v>1060999</v>
      </c>
      <c r="F275" s="5">
        <f>SUMIFS('HCLS Adjustment'!$F:$F,'HCLS Adjustment'!$B:$B,Main!$A275)</f>
        <v>689016</v>
      </c>
      <c r="G275" s="29">
        <f>VLOOKUP(A275,'SVS Adjustment'!$B$3:$E$452,4,FALSE)</f>
        <v>0</v>
      </c>
      <c r="H275" s="29">
        <f t="shared" si="55"/>
        <v>1750015</v>
      </c>
      <c r="I275" s="94">
        <f>'Demand Calcs'!$B$11</f>
        <v>0.91418535290292247</v>
      </c>
      <c r="J275" s="29">
        <f t="shared" si="56"/>
        <v>1599838.0803604079</v>
      </c>
      <c r="K275" s="72">
        <f>IFERROR(VLOOKUP($A275,'NECA 5 year Projections'!$A:$C,3,FALSE),0)</f>
        <v>1099985.34248748</v>
      </c>
      <c r="L275" s="72">
        <f t="shared" si="57"/>
        <v>1099985.34248748</v>
      </c>
      <c r="M275" s="29">
        <f t="shared" si="58"/>
        <v>1599838.0803604079</v>
      </c>
      <c r="N275" s="29">
        <f>VLOOKUP($A275,'CAF BLS Adjustment'!$B274:$I821,8,FALSE)</f>
        <v>-37740</v>
      </c>
      <c r="O275" s="34">
        <f t="shared" si="54"/>
        <v>-37740</v>
      </c>
      <c r="P275" s="64">
        <f t="shared" si="59"/>
        <v>1562098.0803604079</v>
      </c>
      <c r="Q275" s="64">
        <f t="shared" si="60"/>
        <v>969949.74524464784</v>
      </c>
      <c r="R275" s="64">
        <f t="shared" si="61"/>
        <v>629888.3351157601</v>
      </c>
      <c r="S275" s="64">
        <f t="shared" si="62"/>
        <v>0</v>
      </c>
    </row>
    <row r="276" spans="1:19" ht="14.45" customHeight="1">
      <c r="A276" s="51">
        <v>371592</v>
      </c>
      <c r="B276" s="50" t="s">
        <v>296</v>
      </c>
      <c r="C276" s="24" t="s">
        <v>282</v>
      </c>
      <c r="D276" s="92" t="s">
        <v>495</v>
      </c>
      <c r="E276" s="34">
        <f>VLOOKUP($A276,'CAF BLS Adjustment'!$B:$H,7,FALSE)</f>
        <v>923017</v>
      </c>
      <c r="F276" s="5">
        <f>SUMIFS('HCLS Adjustment'!$F:$F,'HCLS Adjustment'!$B:$B,Main!$A276)</f>
        <v>335220</v>
      </c>
      <c r="G276" s="29">
        <f>VLOOKUP(A276,'SVS Adjustment'!$B$3:$E$452,4,FALSE)</f>
        <v>0</v>
      </c>
      <c r="H276" s="29">
        <f t="shared" si="55"/>
        <v>1258237</v>
      </c>
      <c r="I276" s="94">
        <f>'Demand Calcs'!$B$11</f>
        <v>0.91418535290292247</v>
      </c>
      <c r="J276" s="29">
        <f t="shared" si="56"/>
        <v>1150261.8358805145</v>
      </c>
      <c r="K276" s="72">
        <f>IFERROR(VLOOKUP($A276,'NECA 5 year Projections'!$A:$C,3,FALSE),0)</f>
        <v>645058.51246819901</v>
      </c>
      <c r="L276" s="72">
        <f t="shared" si="57"/>
        <v>645058.51246819901</v>
      </c>
      <c r="M276" s="29">
        <f t="shared" si="58"/>
        <v>1150261.8358805145</v>
      </c>
      <c r="N276" s="29">
        <f>VLOOKUP($A276,'CAF BLS Adjustment'!$B274:$I822,8,FALSE)</f>
        <v>-76638</v>
      </c>
      <c r="O276" s="34">
        <f t="shared" si="54"/>
        <v>-76638</v>
      </c>
      <c r="P276" s="64">
        <f t="shared" si="59"/>
        <v>1073623.8358805145</v>
      </c>
      <c r="Q276" s="64">
        <f t="shared" si="60"/>
        <v>843808.62188039673</v>
      </c>
      <c r="R276" s="64">
        <f t="shared" si="61"/>
        <v>306453.21400011767</v>
      </c>
      <c r="S276" s="64">
        <f t="shared" si="62"/>
        <v>0</v>
      </c>
    </row>
    <row r="277" spans="1:19" ht="14.45" customHeight="1">
      <c r="A277" s="51">
        <v>371597</v>
      </c>
      <c r="B277" s="50" t="s">
        <v>297</v>
      </c>
      <c r="C277" s="24" t="s">
        <v>282</v>
      </c>
      <c r="D277" s="92" t="s">
        <v>495</v>
      </c>
      <c r="E277" s="34">
        <f>VLOOKUP($A277,'CAF BLS Adjustment'!$B:$H,7,FALSE)</f>
        <v>464436</v>
      </c>
      <c r="F277" s="5">
        <f>SUMIFS('HCLS Adjustment'!$F:$F,'HCLS Adjustment'!$B:$B,Main!$A277)</f>
        <v>360600</v>
      </c>
      <c r="G277" s="29">
        <f>VLOOKUP(A277,'SVS Adjustment'!$B$3:$E$452,4,FALSE)</f>
        <v>0</v>
      </c>
      <c r="H277" s="29">
        <f t="shared" si="55"/>
        <v>825036</v>
      </c>
      <c r="I277" s="94">
        <f>'Demand Calcs'!$B$11</f>
        <v>0.91418535290292247</v>
      </c>
      <c r="J277" s="29">
        <f t="shared" si="56"/>
        <v>754235.82681761554</v>
      </c>
      <c r="K277" s="72">
        <f>IFERROR(VLOOKUP($A277,'NECA 5 year Projections'!$A:$C,3,FALSE),0)</f>
        <v>392848.04444883799</v>
      </c>
      <c r="L277" s="72">
        <f t="shared" si="57"/>
        <v>392848.04444883799</v>
      </c>
      <c r="M277" s="29">
        <f t="shared" si="58"/>
        <v>754235.82681761554</v>
      </c>
      <c r="N277" s="29">
        <f>VLOOKUP($A277,'CAF BLS Adjustment'!$B275:$I823,8,FALSE)</f>
        <v>21546</v>
      </c>
      <c r="O277" s="34">
        <f t="shared" si="54"/>
        <v>19697.037613646367</v>
      </c>
      <c r="P277" s="64">
        <f t="shared" si="59"/>
        <v>773932.8644312619</v>
      </c>
      <c r="Q277" s="64">
        <f t="shared" si="60"/>
        <v>424580.58856082172</v>
      </c>
      <c r="R277" s="64">
        <f t="shared" si="61"/>
        <v>329655.23825679388</v>
      </c>
      <c r="S277" s="64">
        <f t="shared" si="62"/>
        <v>0</v>
      </c>
    </row>
    <row r="278" spans="1:19" ht="14.45" customHeight="1">
      <c r="A278" s="51">
        <v>372455</v>
      </c>
      <c r="B278" s="50" t="s">
        <v>298</v>
      </c>
      <c r="C278" s="24" t="s">
        <v>282</v>
      </c>
      <c r="D278" s="92" t="s">
        <v>495</v>
      </c>
      <c r="E278" s="34">
        <f>VLOOKUP($A278,'CAF BLS Adjustment'!$B:$H,7,FALSE)</f>
        <v>832525</v>
      </c>
      <c r="F278" s="5">
        <f>SUMIFS('HCLS Adjustment'!$F:$F,'HCLS Adjustment'!$B:$B,Main!$A278)</f>
        <v>514824</v>
      </c>
      <c r="G278" s="29">
        <f>VLOOKUP(A278,'SVS Adjustment'!$B$3:$E$452,4,FALSE)</f>
        <v>0</v>
      </c>
      <c r="H278" s="29">
        <f t="shared" si="55"/>
        <v>1347349</v>
      </c>
      <c r="I278" s="94">
        <f>'Demand Calcs'!$B$11</f>
        <v>0.91418535290292247</v>
      </c>
      <c r="J278" s="29">
        <f t="shared" si="56"/>
        <v>1231726.7210483996</v>
      </c>
      <c r="K278" s="72">
        <f>IFERROR(VLOOKUP($A278,'NECA 5 year Projections'!$A:$C,3,FALSE),0)</f>
        <v>561966.30524174904</v>
      </c>
      <c r="L278" s="72">
        <f t="shared" si="57"/>
        <v>561966.30524174904</v>
      </c>
      <c r="M278" s="29">
        <f t="shared" si="58"/>
        <v>1231726.7210483996</v>
      </c>
      <c r="N278" s="29">
        <f>VLOOKUP($A278,'CAF BLS Adjustment'!$B276:$I824,8,FALSE)</f>
        <v>74814</v>
      </c>
      <c r="O278" s="34">
        <f t="shared" si="54"/>
        <v>68393.862992079245</v>
      </c>
      <c r="P278" s="64">
        <f t="shared" si="59"/>
        <v>1300120.5840404788</v>
      </c>
      <c r="Q278" s="64">
        <f t="shared" si="60"/>
        <v>761082.16092550545</v>
      </c>
      <c r="R278" s="64">
        <f t="shared" si="61"/>
        <v>470644.56012289406</v>
      </c>
      <c r="S278" s="64">
        <f t="shared" si="62"/>
        <v>0</v>
      </c>
    </row>
    <row r="279" spans="1:19" ht="14.45" customHeight="1">
      <c r="A279" s="51">
        <v>381607</v>
      </c>
      <c r="B279" s="50" t="s">
        <v>300</v>
      </c>
      <c r="C279" s="24" t="s">
        <v>299</v>
      </c>
      <c r="D279" s="92" t="s">
        <v>495</v>
      </c>
      <c r="E279" s="34">
        <f>VLOOKUP($A279,'CAF BLS Adjustment'!$B:$H,7,FALSE)</f>
        <v>8231500</v>
      </c>
      <c r="F279" s="5">
        <f>SUMIFS('HCLS Adjustment'!$F:$F,'HCLS Adjustment'!$B:$B,Main!$A279)</f>
        <v>4281324</v>
      </c>
      <c r="G279" s="29">
        <f>VLOOKUP(A279,'SVS Adjustment'!$B$3:$E$452,4,FALSE)</f>
        <v>0</v>
      </c>
      <c r="H279" s="29">
        <f t="shared" si="55"/>
        <v>12512824</v>
      </c>
      <c r="I279" s="94">
        <f>'Demand Calcs'!$B$11</f>
        <v>0.91418535290292247</v>
      </c>
      <c r="J279" s="29">
        <f t="shared" si="56"/>
        <v>11439040.424252158</v>
      </c>
      <c r="K279" s="72">
        <f>IFERROR(VLOOKUP($A279,'NECA 5 year Projections'!$A:$C,3,FALSE),0)</f>
        <v>7734852.1306004496</v>
      </c>
      <c r="L279" s="72">
        <f t="shared" si="57"/>
        <v>7734852.1306004496</v>
      </c>
      <c r="M279" s="29">
        <f t="shared" si="58"/>
        <v>11439040.424252158</v>
      </c>
      <c r="N279" s="29">
        <f>VLOOKUP($A279,'CAF BLS Adjustment'!$B278:$I828,8,FALSE)</f>
        <v>366222</v>
      </c>
      <c r="O279" s="34">
        <f t="shared" si="54"/>
        <v>334794.78831081407</v>
      </c>
      <c r="P279" s="64">
        <f t="shared" si="59"/>
        <v>11773835.212562973</v>
      </c>
      <c r="Q279" s="64">
        <f t="shared" si="60"/>
        <v>7525116.7324204063</v>
      </c>
      <c r="R279" s="64">
        <f t="shared" si="61"/>
        <v>3913923.6918317513</v>
      </c>
      <c r="S279" s="64">
        <f t="shared" si="62"/>
        <v>0</v>
      </c>
    </row>
    <row r="280" spans="1:19" ht="14.45" customHeight="1">
      <c r="A280" s="51">
        <v>381617</v>
      </c>
      <c r="B280" s="50" t="s">
        <v>301</v>
      </c>
      <c r="C280" s="24" t="s">
        <v>299</v>
      </c>
      <c r="D280" s="92" t="s">
        <v>495</v>
      </c>
      <c r="E280" s="34">
        <f>VLOOKUP($A280,'CAF BLS Adjustment'!$B:$H,7,FALSE)</f>
        <v>1607910</v>
      </c>
      <c r="F280" s="5">
        <f>SUMIFS('HCLS Adjustment'!$F:$F,'HCLS Adjustment'!$B:$B,Main!$A280)</f>
        <v>1092084</v>
      </c>
      <c r="G280" s="29">
        <f>VLOOKUP(A280,'SVS Adjustment'!$B$3:$E$452,4,FALSE)</f>
        <v>0</v>
      </c>
      <c r="H280" s="29">
        <f t="shared" si="55"/>
        <v>2699994</v>
      </c>
      <c r="I280" s="94">
        <f>'Demand Calcs'!$B$11</f>
        <v>0.91418535290292247</v>
      </c>
      <c r="J280" s="29">
        <f t="shared" si="56"/>
        <v>2468294.9677257733</v>
      </c>
      <c r="K280" s="72">
        <f>IFERROR(VLOOKUP($A280,'NECA 5 year Projections'!$A:$C,3,FALSE),0)</f>
        <v>1347317.3533838701</v>
      </c>
      <c r="L280" s="72">
        <f t="shared" si="57"/>
        <v>1347317.3533838701</v>
      </c>
      <c r="M280" s="29">
        <f t="shared" si="58"/>
        <v>2468294.9677257733</v>
      </c>
      <c r="N280" s="29">
        <f>VLOOKUP($A280,'CAF BLS Adjustment'!$B279:$I833,8,FALSE)</f>
        <v>33192</v>
      </c>
      <c r="O280" s="34">
        <f t="shared" si="54"/>
        <v>30343.640233553804</v>
      </c>
      <c r="P280" s="64">
        <f t="shared" si="59"/>
        <v>2498638.6079593273</v>
      </c>
      <c r="Q280" s="64">
        <f t="shared" si="60"/>
        <v>1469927.770786138</v>
      </c>
      <c r="R280" s="64">
        <f t="shared" si="61"/>
        <v>998367.19693963521</v>
      </c>
      <c r="S280" s="64">
        <f t="shared" si="62"/>
        <v>0</v>
      </c>
    </row>
    <row r="281" spans="1:19" ht="14.45" customHeight="1">
      <c r="A281" s="51">
        <v>381625</v>
      </c>
      <c r="B281" s="50" t="s">
        <v>302</v>
      </c>
      <c r="C281" s="24" t="s">
        <v>299</v>
      </c>
      <c r="D281" s="92" t="s">
        <v>495</v>
      </c>
      <c r="E281" s="34">
        <f>VLOOKUP($A281,'CAF BLS Adjustment'!$B:$H,7,FALSE)</f>
        <v>6073646</v>
      </c>
      <c r="F281" s="5">
        <f>SUMIFS('HCLS Adjustment'!$F:$F,'HCLS Adjustment'!$B:$B,Main!$A281)</f>
        <v>2580408</v>
      </c>
      <c r="G281" s="29">
        <f>VLOOKUP(A281,'SVS Adjustment'!$B$3:$E$452,4,FALSE)</f>
        <v>0</v>
      </c>
      <c r="H281" s="29">
        <f t="shared" si="55"/>
        <v>8654054</v>
      </c>
      <c r="I281" s="94">
        <f>'Demand Calcs'!$B$11</f>
        <v>0.91418535290292247</v>
      </c>
      <c r="J281" s="29">
        <f t="shared" si="56"/>
        <v>7911409.410030948</v>
      </c>
      <c r="K281" s="72">
        <f>IFERROR(VLOOKUP($A281,'NECA 5 year Projections'!$A:$C,3,FALSE),0)</f>
        <v>2413002.5472679301</v>
      </c>
      <c r="L281" s="72">
        <f t="shared" si="57"/>
        <v>2413002.5472679301</v>
      </c>
      <c r="M281" s="29">
        <f t="shared" si="58"/>
        <v>7911409.410030948</v>
      </c>
      <c r="N281" s="29">
        <f>VLOOKUP($A281,'CAF BLS Adjustment'!$B280:$I835,8,FALSE)</f>
        <v>384246</v>
      </c>
      <c r="O281" s="34">
        <f t="shared" si="54"/>
        <v>351272.06511153636</v>
      </c>
      <c r="P281" s="64">
        <f t="shared" si="59"/>
        <v>8262681.4751424845</v>
      </c>
      <c r="Q281" s="64">
        <f t="shared" si="60"/>
        <v>5552438.2119174236</v>
      </c>
      <c r="R281" s="64">
        <f t="shared" si="61"/>
        <v>2358971.1981135248</v>
      </c>
      <c r="S281" s="64">
        <f t="shared" si="62"/>
        <v>0</v>
      </c>
    </row>
    <row r="282" spans="1:19" ht="14.45" customHeight="1">
      <c r="A282" s="51">
        <v>381632</v>
      </c>
      <c r="B282" s="50" t="s">
        <v>303</v>
      </c>
      <c r="C282" s="24" t="s">
        <v>299</v>
      </c>
      <c r="D282" s="92" t="s">
        <v>495</v>
      </c>
      <c r="E282" s="34">
        <f>VLOOKUP($A282,'CAF BLS Adjustment'!$B:$H,7,FALSE)</f>
        <v>11144891</v>
      </c>
      <c r="F282" s="5">
        <f>SUMIFS('HCLS Adjustment'!$F:$F,'HCLS Adjustment'!$B:$B,Main!$A282)</f>
        <v>3400668</v>
      </c>
      <c r="G282" s="29">
        <f>VLOOKUP(A282,'SVS Adjustment'!$B$3:$E$452,4,FALSE)</f>
        <v>335364</v>
      </c>
      <c r="H282" s="29">
        <f t="shared" si="55"/>
        <v>14880923</v>
      </c>
      <c r="I282" s="94">
        <f>'Demand Calcs'!$B$11</f>
        <v>0.91418535290292247</v>
      </c>
      <c r="J282" s="29">
        <f t="shared" si="56"/>
        <v>13603921.844276216</v>
      </c>
      <c r="K282" s="72">
        <f>IFERROR(VLOOKUP($A282,'NECA 5 year Projections'!$A:$C,3,FALSE),0)</f>
        <v>9829353.5995427202</v>
      </c>
      <c r="L282" s="72">
        <f t="shared" si="57"/>
        <v>9829353.5995427202</v>
      </c>
      <c r="M282" s="29">
        <f t="shared" si="58"/>
        <v>13603921.844276216</v>
      </c>
      <c r="N282" s="29">
        <f>VLOOKUP($A282,'CAF BLS Adjustment'!$B281:$I838,8,FALSE)</f>
        <v>1176798</v>
      </c>
      <c r="O282" s="34">
        <f t="shared" si="54"/>
        <v>1075811.4949254533</v>
      </c>
      <c r="P282" s="64">
        <f t="shared" si="59"/>
        <v>14679733.33920167</v>
      </c>
      <c r="Q282" s="64">
        <f t="shared" si="60"/>
        <v>10188496.111899605</v>
      </c>
      <c r="R282" s="64">
        <f t="shared" si="61"/>
        <v>3108840.8756856755</v>
      </c>
      <c r="S282" s="64">
        <f t="shared" si="62"/>
        <v>306584.85669093573</v>
      </c>
    </row>
    <row r="283" spans="1:19" ht="14.45" customHeight="1">
      <c r="A283" s="51">
        <v>381637</v>
      </c>
      <c r="B283" s="50" t="s">
        <v>304</v>
      </c>
      <c r="C283" s="24" t="s">
        <v>299</v>
      </c>
      <c r="D283" s="92" t="s">
        <v>495</v>
      </c>
      <c r="E283" s="34">
        <f>VLOOKUP($A283,'CAF BLS Adjustment'!$B:$H,7,FALSE)</f>
        <v>8185885</v>
      </c>
      <c r="F283" s="5">
        <f>SUMIFS('HCLS Adjustment'!$F:$F,'HCLS Adjustment'!$B:$B,Main!$A283)</f>
        <v>3944412</v>
      </c>
      <c r="G283" s="29">
        <f>VLOOKUP(A283,'SVS Adjustment'!$B$3:$E$452,4,FALSE)</f>
        <v>0</v>
      </c>
      <c r="H283" s="29">
        <f t="shared" si="55"/>
        <v>12130297</v>
      </c>
      <c r="I283" s="94">
        <f>'Demand Calcs'!$B$11</f>
        <v>0.91418535290292247</v>
      </c>
      <c r="J283" s="29">
        <f t="shared" si="56"/>
        <v>11089339.843762262</v>
      </c>
      <c r="K283" s="72">
        <f>IFERROR(VLOOKUP($A283,'NECA 5 year Projections'!$A:$C,3,FALSE),0)</f>
        <v>4328527.3037609402</v>
      </c>
      <c r="L283" s="72">
        <f t="shared" si="57"/>
        <v>4328527.3037609402</v>
      </c>
      <c r="M283" s="29">
        <f t="shared" si="58"/>
        <v>11089339.843762262</v>
      </c>
      <c r="N283" s="29">
        <f>VLOOKUP($A283,'CAF BLS Adjustment'!$B282:$I840,8,FALSE)</f>
        <v>-1359942</v>
      </c>
      <c r="O283" s="34">
        <f t="shared" si="54"/>
        <v>-1359942</v>
      </c>
      <c r="P283" s="64">
        <f t="shared" si="59"/>
        <v>9729397.8437622618</v>
      </c>
      <c r="Q283" s="64">
        <f t="shared" si="60"/>
        <v>7483416.16754774</v>
      </c>
      <c r="R283" s="64">
        <f t="shared" si="61"/>
        <v>3605923.6762145218</v>
      </c>
      <c r="S283" s="64">
        <f t="shared" si="62"/>
        <v>0</v>
      </c>
    </row>
    <row r="284" spans="1:19" ht="14.45" customHeight="1">
      <c r="A284" s="51">
        <v>381638</v>
      </c>
      <c r="B284" s="50" t="s">
        <v>305</v>
      </c>
      <c r="C284" s="24" t="s">
        <v>299</v>
      </c>
      <c r="D284" s="92" t="s">
        <v>495</v>
      </c>
      <c r="E284" s="34">
        <f>VLOOKUP($A284,'CAF BLS Adjustment'!$B:$H,7,FALSE)</f>
        <v>477372</v>
      </c>
      <c r="F284" s="5">
        <f>SUMIFS('HCLS Adjustment'!$F:$F,'HCLS Adjustment'!$B:$B,Main!$A284)</f>
        <v>122520</v>
      </c>
      <c r="G284" s="29">
        <f>VLOOKUP(A284,'SVS Adjustment'!$B$3:$E$452,4,FALSE)</f>
        <v>0</v>
      </c>
      <c r="H284" s="29">
        <f t="shared" si="55"/>
        <v>599892</v>
      </c>
      <c r="I284" s="94">
        <f>'Demand Calcs'!$B$11</f>
        <v>0.91418535290292247</v>
      </c>
      <c r="J284" s="29">
        <f t="shared" si="56"/>
        <v>548412.47972364002</v>
      </c>
      <c r="K284" s="72">
        <f>IFERROR(VLOOKUP($A284,'NECA 5 year Projections'!$A:$C,3,FALSE),0)</f>
        <v>337071.09559018299</v>
      </c>
      <c r="L284" s="72">
        <f t="shared" si="57"/>
        <v>337071.09559018299</v>
      </c>
      <c r="M284" s="29">
        <f t="shared" si="58"/>
        <v>548412.47972364002</v>
      </c>
      <c r="N284" s="29">
        <f>VLOOKUP($A284,'CAF BLS Adjustment'!$B282:$I841,8,FALSE)</f>
        <v>3564</v>
      </c>
      <c r="O284" s="34">
        <f t="shared" si="54"/>
        <v>3258.1565977460154</v>
      </c>
      <c r="P284" s="64">
        <f t="shared" si="59"/>
        <v>551670.63632138609</v>
      </c>
      <c r="Q284" s="64">
        <f t="shared" si="60"/>
        <v>436406.49028597394</v>
      </c>
      <c r="R284" s="64">
        <f t="shared" si="61"/>
        <v>112005.98943766607</v>
      </c>
      <c r="S284" s="64">
        <f t="shared" si="62"/>
        <v>0</v>
      </c>
    </row>
    <row r="285" spans="1:19" ht="14.45" customHeight="1">
      <c r="A285" s="51">
        <v>383303</v>
      </c>
      <c r="B285" s="50" t="s">
        <v>306</v>
      </c>
      <c r="C285" s="24" t="s">
        <v>299</v>
      </c>
      <c r="D285" s="92" t="s">
        <v>495</v>
      </c>
      <c r="E285" s="34">
        <f>VLOOKUP($A285,'CAF BLS Adjustment'!$B:$H,7,FALSE)</f>
        <v>19051178</v>
      </c>
      <c r="F285" s="5">
        <f>SUMIFS('HCLS Adjustment'!$F:$F,'HCLS Adjustment'!$B:$B,Main!$A285)</f>
        <v>4428516</v>
      </c>
      <c r="G285" s="29">
        <f>VLOOKUP(A285,'SVS Adjustment'!$B$3:$E$452,4,FALSE)</f>
        <v>13824</v>
      </c>
      <c r="H285" s="29">
        <f t="shared" si="55"/>
        <v>23493518</v>
      </c>
      <c r="I285" s="94">
        <f>'Demand Calcs'!$B$11</f>
        <v>0.91418535290292247</v>
      </c>
      <c r="J285" s="29">
        <f t="shared" si="56"/>
        <v>21477430.04376116</v>
      </c>
      <c r="K285" s="72">
        <f>IFERROR(VLOOKUP($A285,'NECA 5 year Projections'!$A:$C,3,FALSE),0)</f>
        <v>11384174.660561999</v>
      </c>
      <c r="L285" s="72">
        <f t="shared" si="57"/>
        <v>11384174.660561999</v>
      </c>
      <c r="M285" s="29">
        <f t="shared" si="58"/>
        <v>21477430.04376116</v>
      </c>
      <c r="N285" s="29">
        <f>VLOOKUP($A285,'CAF BLS Adjustment'!$B284:$I843,8,FALSE)</f>
        <v>2388936</v>
      </c>
      <c r="O285" s="34">
        <f t="shared" si="54"/>
        <v>2183930.300222496</v>
      </c>
      <c r="P285" s="64">
        <f t="shared" si="59"/>
        <v>23661360.343983658</v>
      </c>
      <c r="Q285" s="64">
        <f t="shared" si="60"/>
        <v>17416307.88314639</v>
      </c>
      <c r="R285" s="64">
        <f t="shared" si="61"/>
        <v>4048484.4622962382</v>
      </c>
      <c r="S285" s="64">
        <f t="shared" si="62"/>
        <v>12637.69831853</v>
      </c>
    </row>
    <row r="286" spans="1:19" ht="14.45" customHeight="1">
      <c r="A286" s="51">
        <v>391647</v>
      </c>
      <c r="B286" s="50" t="s">
        <v>308</v>
      </c>
      <c r="C286" s="24" t="s">
        <v>307</v>
      </c>
      <c r="D286" s="92" t="s">
        <v>495</v>
      </c>
      <c r="E286" s="34">
        <f>VLOOKUP($A286,'CAF BLS Adjustment'!$B:$H,7,FALSE)</f>
        <v>1904121</v>
      </c>
      <c r="F286" s="5">
        <f>SUMIFS('HCLS Adjustment'!$F:$F,'HCLS Adjustment'!$B:$B,Main!$A286)</f>
        <v>1830048</v>
      </c>
      <c r="G286" s="29">
        <f>VLOOKUP(A286,'SVS Adjustment'!$B$3:$E$452,4,FALSE)</f>
        <v>0</v>
      </c>
      <c r="H286" s="29">
        <f t="shared" si="55"/>
        <v>3734169</v>
      </c>
      <c r="I286" s="94">
        <f>'Demand Calcs'!$B$11</f>
        <v>0.91418535290292247</v>
      </c>
      <c r="J286" s="29">
        <f t="shared" si="56"/>
        <v>3413722.6050641532</v>
      </c>
      <c r="K286" s="72">
        <f>IFERROR(VLOOKUP($A286,'NECA 5 year Projections'!$A:$C,3,FALSE),0)</f>
        <v>1919951.12667918</v>
      </c>
      <c r="L286" s="72">
        <f t="shared" si="57"/>
        <v>1919951.12667918</v>
      </c>
      <c r="M286" s="29">
        <f t="shared" si="58"/>
        <v>3413722.6050641532</v>
      </c>
      <c r="N286" s="29">
        <f>VLOOKUP($A286,'CAF BLS Adjustment'!$B285:$I847,8,FALSE)</f>
        <v>125004</v>
      </c>
      <c r="O286" s="34">
        <f t="shared" si="54"/>
        <v>114276.82585427692</v>
      </c>
      <c r="P286" s="64">
        <f t="shared" si="59"/>
        <v>3527999.43091843</v>
      </c>
      <c r="Q286" s="64">
        <f t="shared" si="60"/>
        <v>1740719.528354866</v>
      </c>
      <c r="R286" s="64">
        <f t="shared" si="61"/>
        <v>1673003.0767092875</v>
      </c>
      <c r="S286" s="64">
        <f t="shared" si="62"/>
        <v>0</v>
      </c>
    </row>
    <row r="287" spans="1:19" ht="14.45" customHeight="1">
      <c r="A287" s="51">
        <v>391649</v>
      </c>
      <c r="B287" s="50" t="s">
        <v>309</v>
      </c>
      <c r="C287" s="24" t="s">
        <v>307</v>
      </c>
      <c r="D287" s="92" t="s">
        <v>495</v>
      </c>
      <c r="E287" s="34">
        <f>VLOOKUP($A287,'CAF BLS Adjustment'!$B:$H,7,FALSE)</f>
        <v>583922</v>
      </c>
      <c r="F287" s="5">
        <f>SUMIFS('HCLS Adjustment'!$F:$F,'HCLS Adjustment'!$B:$B,Main!$A287)</f>
        <v>29964</v>
      </c>
      <c r="G287" s="29">
        <f>VLOOKUP(A287,'SVS Adjustment'!$B$3:$E$452,4,FALSE)</f>
        <v>0</v>
      </c>
      <c r="H287" s="29">
        <f t="shared" si="55"/>
        <v>613886</v>
      </c>
      <c r="I287" s="94">
        <f>'Demand Calcs'!$B$11</f>
        <v>0.91418535290292247</v>
      </c>
      <c r="J287" s="29">
        <f t="shared" si="56"/>
        <v>561205.5895521635</v>
      </c>
      <c r="K287" s="72">
        <f>IFERROR(VLOOKUP($A287,'NECA 5 year Projections'!$A:$C,3,FALSE),0)</f>
        <v>305642.35518860299</v>
      </c>
      <c r="L287" s="72">
        <f t="shared" si="57"/>
        <v>305642.35518860299</v>
      </c>
      <c r="M287" s="29">
        <f t="shared" si="58"/>
        <v>561205.5895521635</v>
      </c>
      <c r="N287" s="29">
        <f>VLOOKUP($A287,'CAF BLS Adjustment'!$B285:$I848,8,FALSE)</f>
        <v>18540</v>
      </c>
      <c r="O287" s="34">
        <f t="shared" si="54"/>
        <v>16948.996442820182</v>
      </c>
      <c r="P287" s="64">
        <f t="shared" si="59"/>
        <v>578154.58599498367</v>
      </c>
      <c r="Q287" s="64">
        <f t="shared" si="60"/>
        <v>533812.93963778031</v>
      </c>
      <c r="R287" s="64">
        <f t="shared" si="61"/>
        <v>27392.649914383168</v>
      </c>
      <c r="S287" s="64">
        <f t="shared" si="62"/>
        <v>0</v>
      </c>
    </row>
    <row r="288" spans="1:19" ht="14.45" customHeight="1">
      <c r="A288" s="51">
        <v>391650</v>
      </c>
      <c r="B288" s="50" t="s">
        <v>310</v>
      </c>
      <c r="C288" s="24" t="s">
        <v>307</v>
      </c>
      <c r="D288" s="92" t="s">
        <v>495</v>
      </c>
      <c r="E288" s="34">
        <f>VLOOKUP($A288,'CAF BLS Adjustment'!$B:$H,7,FALSE)</f>
        <v>1754761</v>
      </c>
      <c r="F288" s="5">
        <f>SUMIFS('HCLS Adjustment'!$F:$F,'HCLS Adjustment'!$B:$B,Main!$A288)</f>
        <v>0</v>
      </c>
      <c r="G288" s="29">
        <f>VLOOKUP(A288,'SVS Adjustment'!$B$3:$E$452,4,FALSE)</f>
        <v>0</v>
      </c>
      <c r="H288" s="29">
        <f t="shared" si="55"/>
        <v>1754761</v>
      </c>
      <c r="I288" s="94">
        <f>'Demand Calcs'!$B$11</f>
        <v>0.91418535290292247</v>
      </c>
      <c r="J288" s="29">
        <f t="shared" si="56"/>
        <v>1604176.8040452851</v>
      </c>
      <c r="K288" s="72">
        <f>IFERROR(VLOOKUP($A288,'NECA 5 year Projections'!$A:$C,3,FALSE),0)</f>
        <v>1277950.5095152101</v>
      </c>
      <c r="L288" s="72">
        <f t="shared" si="57"/>
        <v>1277950.5095152101</v>
      </c>
      <c r="M288" s="29">
        <f t="shared" si="58"/>
        <v>1604176.8040452851</v>
      </c>
      <c r="N288" s="29">
        <f>VLOOKUP($A288,'CAF BLS Adjustment'!$B286:$I849,8,FALSE)</f>
        <v>9792</v>
      </c>
      <c r="O288" s="34">
        <f t="shared" si="54"/>
        <v>8951.702975625416</v>
      </c>
      <c r="P288" s="64">
        <f t="shared" si="59"/>
        <v>1613128.5070209105</v>
      </c>
      <c r="Q288" s="64">
        <f t="shared" si="60"/>
        <v>1604176.8040452851</v>
      </c>
      <c r="R288" s="64">
        <f t="shared" si="61"/>
        <v>0</v>
      </c>
      <c r="S288" s="64">
        <f t="shared" si="62"/>
        <v>0</v>
      </c>
    </row>
    <row r="289" spans="1:19" ht="14.45" customHeight="1">
      <c r="A289" s="51">
        <v>391653</v>
      </c>
      <c r="B289" s="50" t="s">
        <v>311</v>
      </c>
      <c r="C289" s="24" t="s">
        <v>307</v>
      </c>
      <c r="D289" s="92" t="s">
        <v>495</v>
      </c>
      <c r="E289" s="34">
        <f>VLOOKUP($A289,'CAF BLS Adjustment'!$B:$H,7,FALSE)</f>
        <v>140494</v>
      </c>
      <c r="F289" s="5">
        <f>SUMIFS('HCLS Adjustment'!$F:$F,'HCLS Adjustment'!$B:$B,Main!$A289)</f>
        <v>56004</v>
      </c>
      <c r="G289" s="29">
        <f>VLOOKUP(A289,'SVS Adjustment'!$B$3:$E$452,4,FALSE)</f>
        <v>0</v>
      </c>
      <c r="H289" s="29">
        <f t="shared" si="55"/>
        <v>196498</v>
      </c>
      <c r="I289" s="94">
        <f>'Demand Calcs'!$B$11</f>
        <v>0.91418535290292247</v>
      </c>
      <c r="J289" s="29">
        <f t="shared" si="56"/>
        <v>179635.59347471845</v>
      </c>
      <c r="K289" s="72">
        <f>IFERROR(VLOOKUP($A289,'NECA 5 year Projections'!$A:$C,3,FALSE),0)</f>
        <v>114232.301304789</v>
      </c>
      <c r="L289" s="72">
        <f t="shared" si="57"/>
        <v>114232.301304789</v>
      </c>
      <c r="M289" s="29">
        <f t="shared" si="58"/>
        <v>179635.59347471845</v>
      </c>
      <c r="N289" s="29">
        <f>VLOOKUP($A289,'CAF BLS Adjustment'!$B287:$I850,8,FALSE)</f>
        <v>-348</v>
      </c>
      <c r="O289" s="34">
        <f t="shared" si="54"/>
        <v>-348</v>
      </c>
      <c r="P289" s="64">
        <f t="shared" si="59"/>
        <v>179287.59347471845</v>
      </c>
      <c r="Q289" s="64">
        <f t="shared" si="60"/>
        <v>128437.55697074319</v>
      </c>
      <c r="R289" s="64">
        <f t="shared" si="61"/>
        <v>51198.036503975265</v>
      </c>
      <c r="S289" s="64">
        <f t="shared" si="62"/>
        <v>0</v>
      </c>
    </row>
    <row r="290" spans="1:19" ht="14.45" customHeight="1">
      <c r="A290" s="51">
        <v>391666</v>
      </c>
      <c r="B290" s="50" t="s">
        <v>312</v>
      </c>
      <c r="C290" s="24" t="s">
        <v>307</v>
      </c>
      <c r="D290" s="92" t="s">
        <v>495</v>
      </c>
      <c r="E290" s="34">
        <f>VLOOKUP($A290,'CAF BLS Adjustment'!$B:$H,7,FALSE)</f>
        <v>299054</v>
      </c>
      <c r="F290" s="5">
        <f>SUMIFS('HCLS Adjustment'!$F:$F,'HCLS Adjustment'!$B:$B,Main!$A290)</f>
        <v>132936</v>
      </c>
      <c r="G290" s="29">
        <f>VLOOKUP(A290,'SVS Adjustment'!$B$3:$E$452,4,FALSE)</f>
        <v>0</v>
      </c>
      <c r="H290" s="29">
        <f t="shared" si="55"/>
        <v>431990</v>
      </c>
      <c r="I290" s="94">
        <f>'Demand Calcs'!$B$11</f>
        <v>0.91418535290292247</v>
      </c>
      <c r="J290" s="29">
        <f t="shared" si="56"/>
        <v>394918.93060053349</v>
      </c>
      <c r="K290" s="72">
        <f>IFERROR(VLOOKUP($A290,'NECA 5 year Projections'!$A:$C,3,FALSE),0)</f>
        <v>213167.48618111401</v>
      </c>
      <c r="L290" s="72">
        <f t="shared" si="57"/>
        <v>213167.48618111401</v>
      </c>
      <c r="M290" s="29">
        <f t="shared" si="58"/>
        <v>394918.93060053349</v>
      </c>
      <c r="N290" s="29">
        <f>VLOOKUP($A290,'CAF BLS Adjustment'!$B289:$I854,8,FALSE)</f>
        <v>75474</v>
      </c>
      <c r="O290" s="34">
        <f t="shared" si="54"/>
        <v>68997.225324995175</v>
      </c>
      <c r="P290" s="64">
        <f t="shared" si="59"/>
        <v>463916.15592552867</v>
      </c>
      <c r="Q290" s="64">
        <f t="shared" si="60"/>
        <v>273390.78652703058</v>
      </c>
      <c r="R290" s="64">
        <f t="shared" si="61"/>
        <v>121528.1440735029</v>
      </c>
      <c r="S290" s="64">
        <f t="shared" si="62"/>
        <v>0</v>
      </c>
    </row>
    <row r="291" spans="1:19" ht="14.45" customHeight="1">
      <c r="A291" s="51">
        <v>391668</v>
      </c>
      <c r="B291" s="50" t="s">
        <v>313</v>
      </c>
      <c r="C291" s="24" t="s">
        <v>307</v>
      </c>
      <c r="D291" s="92" t="s">
        <v>495</v>
      </c>
      <c r="E291" s="34">
        <f>VLOOKUP($A291,'CAF BLS Adjustment'!$B:$H,7,FALSE)</f>
        <v>1309690</v>
      </c>
      <c r="F291" s="5">
        <f>SUMIFS('HCLS Adjustment'!$F:$F,'HCLS Adjustment'!$B:$B,Main!$A291)</f>
        <v>430308</v>
      </c>
      <c r="G291" s="29">
        <f>VLOOKUP(A291,'SVS Adjustment'!$B$3:$E$452,4,FALSE)</f>
        <v>0</v>
      </c>
      <c r="H291" s="29">
        <f t="shared" si="55"/>
        <v>1739998</v>
      </c>
      <c r="I291" s="94">
        <f>'Demand Calcs'!$B$11</f>
        <v>0.91418535290292247</v>
      </c>
      <c r="J291" s="29">
        <f t="shared" si="56"/>
        <v>1590680.6856803794</v>
      </c>
      <c r="K291" s="72">
        <f>IFERROR(VLOOKUP($A291,'NECA 5 year Projections'!$A:$C,3,FALSE),0)</f>
        <v>769914.69590259599</v>
      </c>
      <c r="L291" s="72">
        <f t="shared" si="57"/>
        <v>769914.69590259599</v>
      </c>
      <c r="M291" s="29">
        <f t="shared" si="58"/>
        <v>1590680.6856803794</v>
      </c>
      <c r="N291" s="29">
        <f>VLOOKUP($A291,'CAF BLS Adjustment'!$B290:$I856,8,FALSE)</f>
        <v>60372</v>
      </c>
      <c r="O291" s="34">
        <f t="shared" si="54"/>
        <v>55191.198125455237</v>
      </c>
      <c r="P291" s="64">
        <f t="shared" si="59"/>
        <v>1645871.8838058347</v>
      </c>
      <c r="Q291" s="64">
        <f t="shared" si="60"/>
        <v>1197299.4148434284</v>
      </c>
      <c r="R291" s="64">
        <f t="shared" si="61"/>
        <v>393381.2708369508</v>
      </c>
      <c r="S291" s="64">
        <f t="shared" si="62"/>
        <v>0</v>
      </c>
    </row>
    <row r="292" spans="1:19" ht="14.45" customHeight="1">
      <c r="A292" s="51">
        <v>391671</v>
      </c>
      <c r="B292" s="50" t="s">
        <v>314</v>
      </c>
      <c r="C292" s="24" t="s">
        <v>307</v>
      </c>
      <c r="D292" s="92" t="s">
        <v>495</v>
      </c>
      <c r="E292" s="34">
        <f>VLOOKUP($A292,'CAF BLS Adjustment'!$B:$H,7,FALSE)</f>
        <v>883540</v>
      </c>
      <c r="F292" s="5">
        <f>SUMIFS('HCLS Adjustment'!$F:$F,'HCLS Adjustment'!$B:$B,Main!$A292)</f>
        <v>316344</v>
      </c>
      <c r="G292" s="29">
        <f>VLOOKUP(A292,'SVS Adjustment'!$B$3:$E$452,4,FALSE)</f>
        <v>0</v>
      </c>
      <c r="H292" s="29">
        <f t="shared" si="55"/>
        <v>1199884</v>
      </c>
      <c r="I292" s="94">
        <f>'Demand Calcs'!$B$11</f>
        <v>0.91418535290292247</v>
      </c>
      <c r="J292" s="29">
        <f t="shared" si="56"/>
        <v>1096916.3779825703</v>
      </c>
      <c r="K292" s="72">
        <f>IFERROR(VLOOKUP($A292,'NECA 5 year Projections'!$A:$C,3,FALSE),0)</f>
        <v>352409.98706956301</v>
      </c>
      <c r="L292" s="72">
        <f t="shared" si="57"/>
        <v>352409.98706956301</v>
      </c>
      <c r="M292" s="29">
        <f t="shared" si="58"/>
        <v>1096916.3779825703</v>
      </c>
      <c r="N292" s="29">
        <f>VLOOKUP($A292,'CAF BLS Adjustment'!$B291:$I859,8,FALSE)</f>
        <v>-101676</v>
      </c>
      <c r="O292" s="34">
        <f t="shared" si="54"/>
        <v>-101676</v>
      </c>
      <c r="P292" s="64">
        <f t="shared" si="59"/>
        <v>995240.37798257032</v>
      </c>
      <c r="Q292" s="64">
        <f t="shared" si="60"/>
        <v>807719.3267038482</v>
      </c>
      <c r="R292" s="64">
        <f t="shared" si="61"/>
        <v>289197.05127872218</v>
      </c>
      <c r="S292" s="64">
        <f t="shared" si="62"/>
        <v>0</v>
      </c>
    </row>
    <row r="293" spans="1:19" ht="14.45" customHeight="1">
      <c r="A293" s="51">
        <v>391674</v>
      </c>
      <c r="B293" s="50" t="s">
        <v>315</v>
      </c>
      <c r="C293" s="24" t="s">
        <v>307</v>
      </c>
      <c r="D293" s="92" t="s">
        <v>495</v>
      </c>
      <c r="E293" s="34">
        <f>VLOOKUP($A293,'CAF BLS Adjustment'!$B:$H,7,FALSE)</f>
        <v>2115808</v>
      </c>
      <c r="F293" s="5">
        <f>SUMIFS('HCLS Adjustment'!$F:$F,'HCLS Adjustment'!$B:$B,Main!$A293)</f>
        <v>659004</v>
      </c>
      <c r="G293" s="29">
        <f>VLOOKUP(A293,'SVS Adjustment'!$B$3:$E$452,4,FALSE)</f>
        <v>0</v>
      </c>
      <c r="H293" s="29">
        <f t="shared" si="55"/>
        <v>2774812</v>
      </c>
      <c r="I293" s="94">
        <f>'Demand Calcs'!$B$11</f>
        <v>0.91418535290292247</v>
      </c>
      <c r="J293" s="29">
        <f t="shared" si="56"/>
        <v>2536692.4874592642</v>
      </c>
      <c r="K293" s="72">
        <f>IFERROR(VLOOKUP($A293,'NECA 5 year Projections'!$A:$C,3,FALSE),0)</f>
        <v>729634.40117214003</v>
      </c>
      <c r="L293" s="72">
        <f t="shared" si="57"/>
        <v>729634.40117214003</v>
      </c>
      <c r="M293" s="29">
        <f t="shared" si="58"/>
        <v>2536692.4874592642</v>
      </c>
      <c r="N293" s="29">
        <f>VLOOKUP($A293,'CAF BLS Adjustment'!$B291:$I860,8,FALSE)</f>
        <v>37260</v>
      </c>
      <c r="O293" s="34">
        <f t="shared" si="54"/>
        <v>34062.546249162893</v>
      </c>
      <c r="P293" s="64">
        <f t="shared" si="59"/>
        <v>2570755.0337084271</v>
      </c>
      <c r="Q293" s="64">
        <f t="shared" si="60"/>
        <v>1934240.6831548268</v>
      </c>
      <c r="R293" s="64">
        <f t="shared" si="61"/>
        <v>602451.8043044376</v>
      </c>
      <c r="S293" s="64">
        <f t="shared" si="62"/>
        <v>0</v>
      </c>
    </row>
    <row r="294" spans="1:19" ht="14.45" customHeight="1">
      <c r="A294" s="51">
        <v>391676</v>
      </c>
      <c r="B294" s="50" t="s">
        <v>316</v>
      </c>
      <c r="C294" s="24" t="s">
        <v>307</v>
      </c>
      <c r="D294" s="92" t="s">
        <v>495</v>
      </c>
      <c r="E294" s="34">
        <f>VLOOKUP($A294,'CAF BLS Adjustment'!$B:$H,7,FALSE)</f>
        <v>4788277</v>
      </c>
      <c r="F294" s="5">
        <f>SUMIFS('HCLS Adjustment'!$F:$F,'HCLS Adjustment'!$B:$B,Main!$A294)</f>
        <v>1186980</v>
      </c>
      <c r="G294" s="29">
        <f>VLOOKUP(A294,'SVS Adjustment'!$B$3:$E$452,4,FALSE)</f>
        <v>0</v>
      </c>
      <c r="H294" s="29">
        <f t="shared" si="55"/>
        <v>5975257</v>
      </c>
      <c r="I294" s="94">
        <f>'Demand Calcs'!$B$11</f>
        <v>0.91418535290292247</v>
      </c>
      <c r="J294" s="29">
        <f t="shared" si="56"/>
        <v>5462492.4292306574</v>
      </c>
      <c r="K294" s="72">
        <f>IFERROR(VLOOKUP($A294,'NECA 5 year Projections'!$A:$C,3,FALSE),0)</f>
        <v>1435299.8734649401</v>
      </c>
      <c r="L294" s="72">
        <f t="shared" si="57"/>
        <v>1435299.8734649401</v>
      </c>
      <c r="M294" s="29">
        <f t="shared" si="58"/>
        <v>5462492.4292306574</v>
      </c>
      <c r="N294" s="29">
        <f>VLOOKUP($A294,'CAF BLS Adjustment'!$B292:$I861,8,FALSE)</f>
        <v>28134</v>
      </c>
      <c r="O294" s="34">
        <f t="shared" si="54"/>
        <v>25719.690718570822</v>
      </c>
      <c r="P294" s="64">
        <f t="shared" si="59"/>
        <v>5488212.1199492281</v>
      </c>
      <c r="Q294" s="64">
        <f t="shared" si="60"/>
        <v>4377372.6990419468</v>
      </c>
      <c r="R294" s="64">
        <f t="shared" si="61"/>
        <v>1085119.7301887108</v>
      </c>
      <c r="S294" s="64">
        <f t="shared" si="62"/>
        <v>0</v>
      </c>
    </row>
    <row r="295" spans="1:19" ht="14.45" customHeight="1">
      <c r="A295" s="51">
        <v>391685</v>
      </c>
      <c r="B295" s="50" t="s">
        <v>317</v>
      </c>
      <c r="C295" s="24" t="s">
        <v>307</v>
      </c>
      <c r="D295" s="92" t="s">
        <v>495</v>
      </c>
      <c r="E295" s="34">
        <f>VLOOKUP($A295,'CAF BLS Adjustment'!$B:$H,7,FALSE)</f>
        <v>3406966</v>
      </c>
      <c r="F295" s="5">
        <f>SUMIFS('HCLS Adjustment'!$F:$F,'HCLS Adjustment'!$B:$B,Main!$A295)</f>
        <v>409920</v>
      </c>
      <c r="G295" s="29">
        <f>VLOOKUP(A295,'SVS Adjustment'!$B$3:$E$452,4,FALSE)</f>
        <v>0</v>
      </c>
      <c r="H295" s="29">
        <f t="shared" si="55"/>
        <v>3816886</v>
      </c>
      <c r="I295" s="94">
        <f>'Demand Calcs'!$B$11</f>
        <v>0.91418535290292247</v>
      </c>
      <c r="J295" s="29">
        <f t="shared" si="56"/>
        <v>3489341.2749002241</v>
      </c>
      <c r="K295" s="72">
        <f>IFERROR(VLOOKUP($A295,'NECA 5 year Projections'!$A:$C,3,FALSE),0)</f>
        <v>1863296.3481699899</v>
      </c>
      <c r="L295" s="72">
        <f t="shared" si="57"/>
        <v>1863296.3481699899</v>
      </c>
      <c r="M295" s="29">
        <f t="shared" si="58"/>
        <v>3489341.2749002241</v>
      </c>
      <c r="N295" s="29">
        <f>VLOOKUP($A295,'CAF BLS Adjustment'!$B294:$I867,8,FALSE)</f>
        <v>548472</v>
      </c>
      <c r="O295" s="34">
        <f t="shared" si="54"/>
        <v>501405.06887737167</v>
      </c>
      <c r="P295" s="64">
        <f t="shared" si="59"/>
        <v>3990746.3437775956</v>
      </c>
      <c r="Q295" s="64">
        <f t="shared" si="60"/>
        <v>3114598.4150382583</v>
      </c>
      <c r="R295" s="64">
        <f t="shared" si="61"/>
        <v>374742.85986196593</v>
      </c>
      <c r="S295" s="64">
        <f t="shared" si="62"/>
        <v>0</v>
      </c>
    </row>
    <row r="296" spans="1:19" ht="14.45" customHeight="1">
      <c r="A296" s="51">
        <v>401697</v>
      </c>
      <c r="B296" s="50" t="s">
        <v>319</v>
      </c>
      <c r="C296" s="24" t="s">
        <v>318</v>
      </c>
      <c r="D296" s="92" t="s">
        <v>495</v>
      </c>
      <c r="E296" s="34">
        <f>VLOOKUP($A296,'CAF BLS Adjustment'!$B:$H,7,FALSE)</f>
        <v>1494384</v>
      </c>
      <c r="F296" s="5">
        <f>SUMIFS('HCLS Adjustment'!$F:$F,'HCLS Adjustment'!$B:$B,Main!$A296)</f>
        <v>2046096</v>
      </c>
      <c r="G296" s="29">
        <f>VLOOKUP(A296,'SVS Adjustment'!$B$3:$E$452,4,FALSE)</f>
        <v>0</v>
      </c>
      <c r="H296" s="29">
        <f t="shared" si="55"/>
        <v>3540480</v>
      </c>
      <c r="I296" s="94">
        <f>'Demand Calcs'!$B$11</f>
        <v>0.91418535290292247</v>
      </c>
      <c r="J296" s="29">
        <f t="shared" si="56"/>
        <v>3236654.9582457389</v>
      </c>
      <c r="K296" s="72">
        <f>IFERROR(VLOOKUP($A296,'NECA 5 year Projections'!$A:$C,3,FALSE),0)</f>
        <v>1043169.87587248</v>
      </c>
      <c r="L296" s="72">
        <f t="shared" si="57"/>
        <v>1043169.87587248</v>
      </c>
      <c r="M296" s="29">
        <f t="shared" si="58"/>
        <v>3236654.9582457389</v>
      </c>
      <c r="N296" s="29">
        <f>VLOOKUP($A296,'CAF BLS Adjustment'!$B295:$I871,8,FALSE)</f>
        <v>131496</v>
      </c>
      <c r="O296" s="34">
        <f t="shared" si="54"/>
        <v>120211.7171653227</v>
      </c>
      <c r="P296" s="64">
        <f t="shared" si="59"/>
        <v>3356866.6754110614</v>
      </c>
      <c r="Q296" s="64">
        <f t="shared" si="60"/>
        <v>1366143.9644124808</v>
      </c>
      <c r="R296" s="64">
        <f t="shared" si="61"/>
        <v>1870510.993833258</v>
      </c>
      <c r="S296" s="64">
        <f t="shared" si="62"/>
        <v>0</v>
      </c>
    </row>
    <row r="297" spans="1:19" ht="14.45" customHeight="1">
      <c r="A297" s="51">
        <v>401698</v>
      </c>
      <c r="B297" s="50" t="s">
        <v>320</v>
      </c>
      <c r="C297" s="24" t="s">
        <v>318</v>
      </c>
      <c r="D297" s="92" t="s">
        <v>495</v>
      </c>
      <c r="E297" s="34">
        <f>VLOOKUP($A297,'CAF BLS Adjustment'!$B:$H,7,FALSE)</f>
        <v>156468</v>
      </c>
      <c r="F297" s="5">
        <f>SUMIFS('HCLS Adjustment'!$F:$F,'HCLS Adjustment'!$B:$B,Main!$A297)</f>
        <v>0</v>
      </c>
      <c r="G297" s="29">
        <f>VLOOKUP(A297,'SVS Adjustment'!$B$3:$E$452,4,FALSE)</f>
        <v>0</v>
      </c>
      <c r="H297" s="29">
        <f t="shared" si="55"/>
        <v>156468</v>
      </c>
      <c r="I297" s="94">
        <f>'Demand Calcs'!$B$11</f>
        <v>0.91418535290292247</v>
      </c>
      <c r="J297" s="29">
        <f t="shared" si="56"/>
        <v>143040.75379801448</v>
      </c>
      <c r="K297" s="72">
        <f>IFERROR(VLOOKUP($A297,'NECA 5 year Projections'!$A:$C,3,FALSE),0)</f>
        <v>226244.90055460201</v>
      </c>
      <c r="L297" s="72">
        <f t="shared" si="57"/>
        <v>156468</v>
      </c>
      <c r="M297" s="29">
        <f t="shared" si="58"/>
        <v>156468</v>
      </c>
      <c r="N297" s="29">
        <f>VLOOKUP($A297,'CAF BLS Adjustment'!$B295:$I872,8,FALSE)</f>
        <v>-23172</v>
      </c>
      <c r="O297" s="34">
        <f t="shared" si="54"/>
        <v>-23172</v>
      </c>
      <c r="P297" s="64">
        <f t="shared" si="59"/>
        <v>133296</v>
      </c>
      <c r="Q297" s="64">
        <f t="shared" si="60"/>
        <v>156468</v>
      </c>
      <c r="R297" s="64">
        <f t="shared" si="61"/>
        <v>0</v>
      </c>
      <c r="S297" s="64">
        <f t="shared" si="62"/>
        <v>0</v>
      </c>
    </row>
    <row r="298" spans="1:19" ht="14.45" customHeight="1">
      <c r="A298" s="51">
        <v>401699</v>
      </c>
      <c r="B298" s="50" t="s">
        <v>321</v>
      </c>
      <c r="C298" s="24" t="s">
        <v>318</v>
      </c>
      <c r="D298" s="92" t="s">
        <v>495</v>
      </c>
      <c r="E298" s="34">
        <f>VLOOKUP($A298,'CAF BLS Adjustment'!$B:$H,7,FALSE)</f>
        <v>142591</v>
      </c>
      <c r="F298" s="5">
        <f>SUMIFS('HCLS Adjustment'!$F:$F,'HCLS Adjustment'!$B:$B,Main!$A298)</f>
        <v>249684</v>
      </c>
      <c r="G298" s="29">
        <f>VLOOKUP(A298,'SVS Adjustment'!$B$3:$E$452,4,FALSE)</f>
        <v>0</v>
      </c>
      <c r="H298" s="29">
        <f t="shared" si="55"/>
        <v>392275</v>
      </c>
      <c r="I298" s="94">
        <f>'Demand Calcs'!$B$11</f>
        <v>0.91418535290292247</v>
      </c>
      <c r="J298" s="29">
        <f t="shared" si="56"/>
        <v>358612.05930999393</v>
      </c>
      <c r="K298" s="72">
        <f>IFERROR(VLOOKUP($A298,'NECA 5 year Projections'!$A:$C,3,FALSE),0)</f>
        <v>167142.183599126</v>
      </c>
      <c r="L298" s="72">
        <f t="shared" si="57"/>
        <v>167142.183599126</v>
      </c>
      <c r="M298" s="29">
        <f t="shared" si="58"/>
        <v>358612.05930999393</v>
      </c>
      <c r="N298" s="29">
        <f>VLOOKUP($A298,'CAF BLS Adjustment'!$B296:$I873,8,FALSE)</f>
        <v>17034</v>
      </c>
      <c r="O298" s="34">
        <f t="shared" si="54"/>
        <v>15572.233301348382</v>
      </c>
      <c r="P298" s="64">
        <f t="shared" si="59"/>
        <v>374184.29261134233</v>
      </c>
      <c r="Q298" s="64">
        <f t="shared" si="60"/>
        <v>130354.60365578064</v>
      </c>
      <c r="R298" s="64">
        <f t="shared" si="61"/>
        <v>228257.45565421332</v>
      </c>
      <c r="S298" s="64">
        <f t="shared" si="62"/>
        <v>0</v>
      </c>
    </row>
    <row r="299" spans="1:19" ht="14.45" customHeight="1">
      <c r="A299" s="51">
        <v>401704</v>
      </c>
      <c r="B299" s="50" t="s">
        <v>322</v>
      </c>
      <c r="C299" s="24" t="s">
        <v>318</v>
      </c>
      <c r="D299" s="92" t="s">
        <v>495</v>
      </c>
      <c r="E299" s="34">
        <f>VLOOKUP($A299,'CAF BLS Adjustment'!$B:$H,7,FALSE)</f>
        <v>911574</v>
      </c>
      <c r="F299" s="5">
        <f>SUMIFS('HCLS Adjustment'!$F:$F,'HCLS Adjustment'!$B:$B,Main!$A299)</f>
        <v>419244</v>
      </c>
      <c r="G299" s="29">
        <f>VLOOKUP(A299,'SVS Adjustment'!$B$3:$E$452,4,FALSE)</f>
        <v>0</v>
      </c>
      <c r="H299" s="29">
        <f t="shared" si="55"/>
        <v>1330818</v>
      </c>
      <c r="I299" s="94">
        <f>'Demand Calcs'!$B$11</f>
        <v>0.91418535290292247</v>
      </c>
      <c r="J299" s="29">
        <f t="shared" si="56"/>
        <v>1216614.3229795615</v>
      </c>
      <c r="K299" s="72">
        <f>IFERROR(VLOOKUP($A299,'NECA 5 year Projections'!$A:$C,3,FALSE),0)</f>
        <v>685674.85029306496</v>
      </c>
      <c r="L299" s="72">
        <f t="shared" si="57"/>
        <v>685674.85029306496</v>
      </c>
      <c r="M299" s="29">
        <f t="shared" si="58"/>
        <v>1216614.3229795615</v>
      </c>
      <c r="N299" s="29">
        <f>VLOOKUP($A299,'CAF BLS Adjustment'!$B298:$I875,8,FALSE)</f>
        <v>137214</v>
      </c>
      <c r="O299" s="34">
        <f t="shared" si="54"/>
        <v>125439.0290132216</v>
      </c>
      <c r="P299" s="64">
        <f t="shared" si="59"/>
        <v>1342053.3519927831</v>
      </c>
      <c r="Q299" s="64">
        <f t="shared" si="60"/>
        <v>833347.59888712864</v>
      </c>
      <c r="R299" s="64">
        <f t="shared" si="61"/>
        <v>383266.72409243282</v>
      </c>
      <c r="S299" s="64">
        <f t="shared" si="62"/>
        <v>0</v>
      </c>
    </row>
    <row r="300" spans="1:19" ht="14.45" customHeight="1">
      <c r="A300" s="51">
        <v>401709</v>
      </c>
      <c r="B300" s="50" t="s">
        <v>323</v>
      </c>
      <c r="C300" s="24" t="s">
        <v>318</v>
      </c>
      <c r="D300" s="92" t="s">
        <v>495</v>
      </c>
      <c r="E300" s="34">
        <f>VLOOKUP($A300,'CAF BLS Adjustment'!$B:$H,7,FALSE)</f>
        <v>2156753</v>
      </c>
      <c r="F300" s="5">
        <f>SUMIFS('HCLS Adjustment'!$F:$F,'HCLS Adjustment'!$B:$B,Main!$A300)</f>
        <v>1331112</v>
      </c>
      <c r="G300" s="29">
        <f>VLOOKUP(A300,'SVS Adjustment'!$B$3:$E$452,4,FALSE)</f>
        <v>0</v>
      </c>
      <c r="H300" s="29">
        <f t="shared" si="55"/>
        <v>3487865</v>
      </c>
      <c r="I300" s="94">
        <f>'Demand Calcs'!$B$11</f>
        <v>0.91418535290292247</v>
      </c>
      <c r="J300" s="29">
        <f t="shared" si="56"/>
        <v>3188555.0959027517</v>
      </c>
      <c r="K300" s="72">
        <f>IFERROR(VLOOKUP($A300,'NECA 5 year Projections'!$A:$C,3,FALSE),0)</f>
        <v>1341488.99031296</v>
      </c>
      <c r="L300" s="72">
        <f t="shared" si="57"/>
        <v>1341488.99031296</v>
      </c>
      <c r="M300" s="29">
        <f t="shared" si="58"/>
        <v>3188555.0959027517</v>
      </c>
      <c r="N300" s="29">
        <f>VLOOKUP($A300,'CAF BLS Adjustment'!$B298:$I876,8,FALSE)</f>
        <v>29250</v>
      </c>
      <c r="O300" s="34">
        <f t="shared" si="54"/>
        <v>26739.921572410483</v>
      </c>
      <c r="P300" s="64">
        <f t="shared" si="59"/>
        <v>3215295.0174751622</v>
      </c>
      <c r="Q300" s="64">
        <f t="shared" si="60"/>
        <v>1971672.0024294369</v>
      </c>
      <c r="R300" s="64">
        <f t="shared" si="61"/>
        <v>1216883.0934733148</v>
      </c>
      <c r="S300" s="64">
        <f t="shared" si="62"/>
        <v>0</v>
      </c>
    </row>
    <row r="301" spans="1:19" ht="14.45" customHeight="1">
      <c r="A301" s="51">
        <v>401713</v>
      </c>
      <c r="B301" s="50" t="s">
        <v>324</v>
      </c>
      <c r="C301" s="24" t="s">
        <v>318</v>
      </c>
      <c r="D301" s="92" t="s">
        <v>495</v>
      </c>
      <c r="E301" s="34">
        <f>VLOOKUP($A301,'CAF BLS Adjustment'!$B:$H,7,FALSE)</f>
        <v>2616170</v>
      </c>
      <c r="F301" s="5">
        <f>SUMIFS('HCLS Adjustment'!$F:$F,'HCLS Adjustment'!$B:$B,Main!$A301)</f>
        <v>2009088</v>
      </c>
      <c r="G301" s="29">
        <f>VLOOKUP(A301,'SVS Adjustment'!$B$3:$E$452,4,FALSE)</f>
        <v>0</v>
      </c>
      <c r="H301" s="29">
        <f t="shared" si="55"/>
        <v>4625258</v>
      </c>
      <c r="I301" s="94">
        <f>'Demand Calcs'!$B$11</f>
        <v>0.91418535290292247</v>
      </c>
      <c r="J301" s="29">
        <f t="shared" si="56"/>
        <v>4228343.116997065</v>
      </c>
      <c r="K301" s="72">
        <f>IFERROR(VLOOKUP($A301,'NECA 5 year Projections'!$A:$C,3,FALSE),0)</f>
        <v>1996113.88751696</v>
      </c>
      <c r="L301" s="72">
        <f t="shared" si="57"/>
        <v>1996113.88751696</v>
      </c>
      <c r="M301" s="29">
        <f t="shared" si="58"/>
        <v>4228343.116997065</v>
      </c>
      <c r="N301" s="29">
        <f>VLOOKUP($A301,'CAF BLS Adjustment'!$B300:$I878,8,FALSE)</f>
        <v>-15612</v>
      </c>
      <c r="O301" s="34">
        <f t="shared" si="54"/>
        <v>-15612</v>
      </c>
      <c r="P301" s="64">
        <f t="shared" si="59"/>
        <v>4212731.116997065</v>
      </c>
      <c r="Q301" s="64">
        <f t="shared" si="60"/>
        <v>2391664.2947040386</v>
      </c>
      <c r="R301" s="64">
        <f t="shared" si="61"/>
        <v>1836678.8222930266</v>
      </c>
      <c r="S301" s="64">
        <f t="shared" si="62"/>
        <v>0</v>
      </c>
    </row>
    <row r="302" spans="1:19" ht="14.45" customHeight="1">
      <c r="A302" s="51">
        <v>401718</v>
      </c>
      <c r="B302" s="50" t="s">
        <v>325</v>
      </c>
      <c r="C302" s="24" t="s">
        <v>318</v>
      </c>
      <c r="D302" s="92" t="s">
        <v>495</v>
      </c>
      <c r="E302" s="34">
        <f>VLOOKUP($A302,'CAF BLS Adjustment'!$B:$H,7,FALSE)</f>
        <v>2838568</v>
      </c>
      <c r="F302" s="5">
        <f>SUMIFS('HCLS Adjustment'!$F:$F,'HCLS Adjustment'!$B:$B,Main!$A302)</f>
        <v>1230888</v>
      </c>
      <c r="G302" s="29">
        <f>VLOOKUP(A302,'SVS Adjustment'!$B$3:$E$452,4,FALSE)</f>
        <v>0</v>
      </c>
      <c r="H302" s="29">
        <f t="shared" si="55"/>
        <v>4069456</v>
      </c>
      <c r="I302" s="94">
        <f>'Demand Calcs'!$B$11</f>
        <v>0.91418535290292247</v>
      </c>
      <c r="J302" s="29">
        <f t="shared" si="56"/>
        <v>3720237.0694829151</v>
      </c>
      <c r="K302" s="72">
        <f>IFERROR(VLOOKUP($A302,'NECA 5 year Projections'!$A:$C,3,FALSE),0)</f>
        <v>1907947.8426763299</v>
      </c>
      <c r="L302" s="72">
        <f t="shared" si="57"/>
        <v>1907947.8426763299</v>
      </c>
      <c r="M302" s="29">
        <f t="shared" si="58"/>
        <v>3720237.0694829151</v>
      </c>
      <c r="N302" s="29">
        <f>VLOOKUP($A302,'CAF BLS Adjustment'!$B300:$I879,8,FALSE)</f>
        <v>49734</v>
      </c>
      <c r="O302" s="34">
        <f t="shared" ref="O302:O347" si="63">IF(N302&lt;0,N302,N302*I302)</f>
        <v>45466.094341273943</v>
      </c>
      <c r="P302" s="64">
        <f t="shared" si="59"/>
        <v>3765703.163824189</v>
      </c>
      <c r="Q302" s="64">
        <f t="shared" si="60"/>
        <v>2594977.2888189428</v>
      </c>
      <c r="R302" s="64">
        <f t="shared" si="61"/>
        <v>1125259.7806639723</v>
      </c>
      <c r="S302" s="64">
        <f t="shared" si="62"/>
        <v>0</v>
      </c>
    </row>
    <row r="303" spans="1:19" ht="14.45" customHeight="1">
      <c r="A303" s="51">
        <v>401721</v>
      </c>
      <c r="B303" s="50" t="s">
        <v>326</v>
      </c>
      <c r="C303" s="24" t="s">
        <v>318</v>
      </c>
      <c r="D303" s="92" t="s">
        <v>495</v>
      </c>
      <c r="E303" s="34">
        <f>VLOOKUP($A303,'CAF BLS Adjustment'!$B:$H,7,FALSE)</f>
        <v>433677</v>
      </c>
      <c r="F303" s="5">
        <f>SUMIFS('HCLS Adjustment'!$F:$F,'HCLS Adjustment'!$B:$B,Main!$A303)</f>
        <v>615120</v>
      </c>
      <c r="G303" s="29">
        <f>VLOOKUP(A303,'SVS Adjustment'!$B$3:$E$452,4,FALSE)</f>
        <v>0</v>
      </c>
      <c r="H303" s="29">
        <f t="shared" ref="H303:H348" si="64">SUM(E303:G303)</f>
        <v>1048797</v>
      </c>
      <c r="I303" s="94">
        <f>'Demand Calcs'!$B$11</f>
        <v>0.91418535290292247</v>
      </c>
      <c r="J303" s="29">
        <f t="shared" ref="J303:J348" si="65">I303*H303</f>
        <v>958794.85556852643</v>
      </c>
      <c r="K303" s="72">
        <f>IFERROR(VLOOKUP($A303,'NECA 5 year Projections'!$A:$C,3,FALSE),0)</f>
        <v>490513.74371230497</v>
      </c>
      <c r="L303" s="72">
        <f t="shared" ref="L303:L348" si="66">MIN(H303,K303)</f>
        <v>490513.74371230497</v>
      </c>
      <c r="M303" s="29">
        <f t="shared" ref="M303:M348" si="67">MAX(J303,L303)</f>
        <v>958794.85556852643</v>
      </c>
      <c r="N303" s="29">
        <f>VLOOKUP($A303,'CAF BLS Adjustment'!$B301:$I880,8,FALSE)</f>
        <v>26322</v>
      </c>
      <c r="O303" s="34">
        <f t="shared" si="63"/>
        <v>24063.186859110727</v>
      </c>
      <c r="P303" s="64">
        <f t="shared" ref="P303:P348" si="68">O303+M303</f>
        <v>982858.04242763715</v>
      </c>
      <c r="Q303" s="64">
        <f t="shared" ref="Q303:Q348" si="69">IFERROR((E303/H303)*$M303,0)</f>
        <v>396461.1612908807</v>
      </c>
      <c r="R303" s="64">
        <f t="shared" ref="R303:R348" si="70">IFERROR((F303/$H303)*$M303,0)</f>
        <v>562333.69427764567</v>
      </c>
      <c r="S303" s="64">
        <f t="shared" ref="S303:S348" si="71">IFERROR((G303/$H303)*$M303,0)</f>
        <v>0</v>
      </c>
    </row>
    <row r="304" spans="1:19" ht="14.45" customHeight="1">
      <c r="A304" s="51">
        <v>401724</v>
      </c>
      <c r="B304" s="50" t="s">
        <v>327</v>
      </c>
      <c r="C304" s="24" t="s">
        <v>318</v>
      </c>
      <c r="D304" s="92" t="s">
        <v>495</v>
      </c>
      <c r="E304" s="34">
        <f>VLOOKUP($A304,'CAF BLS Adjustment'!$B:$H,7,FALSE)</f>
        <v>6411837</v>
      </c>
      <c r="F304" s="5">
        <f>SUMIFS('HCLS Adjustment'!$F:$F,'HCLS Adjustment'!$B:$B,Main!$A304)</f>
        <v>3068184</v>
      </c>
      <c r="G304" s="29">
        <f>VLOOKUP(A304,'SVS Adjustment'!$B$3:$E$452,4,FALSE)</f>
        <v>0</v>
      </c>
      <c r="H304" s="29">
        <f t="shared" si="64"/>
        <v>9480021</v>
      </c>
      <c r="I304" s="94">
        <f>'Demand Calcs'!$B$11</f>
        <v>0.91418535290292247</v>
      </c>
      <c r="J304" s="29">
        <f t="shared" si="65"/>
        <v>8666496.3434121162</v>
      </c>
      <c r="K304" s="72">
        <f>IFERROR(VLOOKUP($A304,'NECA 5 year Projections'!$A:$C,3,FALSE),0)</f>
        <v>3292193.5544233099</v>
      </c>
      <c r="L304" s="72">
        <f t="shared" si="66"/>
        <v>3292193.5544233099</v>
      </c>
      <c r="M304" s="29">
        <f t="shared" si="67"/>
        <v>8666496.3434121162</v>
      </c>
      <c r="N304" s="29">
        <f>VLOOKUP($A304,'CAF BLS Adjustment'!$B302:$I881,8,FALSE)</f>
        <v>367818</v>
      </c>
      <c r="O304" s="34">
        <f t="shared" si="63"/>
        <v>336253.82813404716</v>
      </c>
      <c r="P304" s="64">
        <f t="shared" si="68"/>
        <v>9002750.171546163</v>
      </c>
      <c r="Q304" s="64">
        <f t="shared" si="69"/>
        <v>5861607.4706010157</v>
      </c>
      <c r="R304" s="64">
        <f t="shared" si="70"/>
        <v>2804888.8728111004</v>
      </c>
      <c r="S304" s="64">
        <f t="shared" si="71"/>
        <v>0</v>
      </c>
    </row>
    <row r="305" spans="1:19" ht="14.45" customHeight="1">
      <c r="A305" s="51">
        <v>411746</v>
      </c>
      <c r="B305" s="50" t="s">
        <v>329</v>
      </c>
      <c r="C305" s="24" t="s">
        <v>328</v>
      </c>
      <c r="D305" s="92" t="s">
        <v>495</v>
      </c>
      <c r="E305" s="34">
        <f>VLOOKUP($A305,'CAF BLS Adjustment'!$B:$H,7,FALSE)</f>
        <v>2754087</v>
      </c>
      <c r="F305" s="5">
        <f>SUMIFS('HCLS Adjustment'!$F:$F,'HCLS Adjustment'!$B:$B,Main!$A305)</f>
        <v>1967580</v>
      </c>
      <c r="G305" s="29">
        <f>VLOOKUP(A305,'SVS Adjustment'!$B$3:$E$452,4,FALSE)</f>
        <v>232920</v>
      </c>
      <c r="H305" s="29">
        <f t="shared" si="64"/>
        <v>4954587</v>
      </c>
      <c r="I305" s="94">
        <f>'Demand Calcs'!$B$11</f>
        <v>0.91418535290292247</v>
      </c>
      <c r="J305" s="29">
        <f t="shared" si="65"/>
        <v>4529410.8650832316</v>
      </c>
      <c r="K305" s="72">
        <f>IFERROR(VLOOKUP($A305,'NECA 5 year Projections'!$A:$C,3,FALSE),0)</f>
        <v>2738408.52280288</v>
      </c>
      <c r="L305" s="72">
        <f t="shared" si="66"/>
        <v>2738408.52280288</v>
      </c>
      <c r="M305" s="29">
        <f t="shared" si="67"/>
        <v>4529410.8650832316</v>
      </c>
      <c r="N305" s="29">
        <f>VLOOKUP($A305,'CAF BLS Adjustment'!$B304:$I883,8,FALSE)</f>
        <v>-28806</v>
      </c>
      <c r="O305" s="34">
        <f t="shared" si="63"/>
        <v>-28806</v>
      </c>
      <c r="P305" s="64">
        <f t="shared" si="68"/>
        <v>4500604.8650832316</v>
      </c>
      <c r="Q305" s="64">
        <f t="shared" si="69"/>
        <v>2517745.9960203511</v>
      </c>
      <c r="R305" s="64">
        <f t="shared" si="70"/>
        <v>1798732.8166647321</v>
      </c>
      <c r="S305" s="64">
        <f t="shared" si="71"/>
        <v>212932.05239814866</v>
      </c>
    </row>
    <row r="306" spans="1:19" ht="14.45" customHeight="1">
      <c r="A306" s="51">
        <v>411756</v>
      </c>
      <c r="B306" s="50" t="s">
        <v>330</v>
      </c>
      <c r="C306" s="24" t="s">
        <v>328</v>
      </c>
      <c r="D306" s="92" t="s">
        <v>495</v>
      </c>
      <c r="E306" s="34">
        <f>VLOOKUP($A306,'CAF BLS Adjustment'!$B:$H,7,FALSE)</f>
        <v>395598</v>
      </c>
      <c r="F306" s="5">
        <f>SUMIFS('HCLS Adjustment'!$F:$F,'HCLS Adjustment'!$B:$B,Main!$A306)</f>
        <v>249888</v>
      </c>
      <c r="G306" s="29">
        <f>VLOOKUP(A306,'SVS Adjustment'!$B$3:$E$452,4,FALSE)</f>
        <v>0</v>
      </c>
      <c r="H306" s="29">
        <f t="shared" si="64"/>
        <v>645486</v>
      </c>
      <c r="I306" s="94">
        <f>'Demand Calcs'!$B$11</f>
        <v>0.91418535290292247</v>
      </c>
      <c r="J306" s="29">
        <f t="shared" si="65"/>
        <v>590093.84670389583</v>
      </c>
      <c r="K306" s="72">
        <f>IFERROR(VLOOKUP($A306,'NECA 5 year Projections'!$A:$C,3,FALSE),0)</f>
        <v>796480.66431912198</v>
      </c>
      <c r="L306" s="72">
        <f t="shared" si="66"/>
        <v>645486</v>
      </c>
      <c r="M306" s="29">
        <f t="shared" si="67"/>
        <v>645486</v>
      </c>
      <c r="N306" s="29">
        <f>VLOOKUP($A306,'CAF BLS Adjustment'!$B304:$I884,8,FALSE)</f>
        <v>1356</v>
      </c>
      <c r="O306" s="34">
        <f t="shared" si="63"/>
        <v>1239.635338536363</v>
      </c>
      <c r="P306" s="64">
        <f t="shared" si="68"/>
        <v>646725.63533853635</v>
      </c>
      <c r="Q306" s="64">
        <f t="shared" si="69"/>
        <v>395598</v>
      </c>
      <c r="R306" s="64">
        <f t="shared" si="70"/>
        <v>249888.00000000003</v>
      </c>
      <c r="S306" s="64">
        <f t="shared" si="71"/>
        <v>0</v>
      </c>
    </row>
    <row r="307" spans="1:19" ht="14.45" customHeight="1">
      <c r="A307" s="51">
        <v>411758</v>
      </c>
      <c r="B307" s="50" t="s">
        <v>331</v>
      </c>
      <c r="C307" s="24" t="s">
        <v>328</v>
      </c>
      <c r="D307" s="92" t="s">
        <v>495</v>
      </c>
      <c r="E307" s="34">
        <f>VLOOKUP($A307,'CAF BLS Adjustment'!$B:$H,7,FALSE)</f>
        <v>1199302</v>
      </c>
      <c r="F307" s="5">
        <f>SUMIFS('HCLS Adjustment'!$F:$F,'HCLS Adjustment'!$B:$B,Main!$A307)</f>
        <v>1182384</v>
      </c>
      <c r="G307" s="29">
        <f>VLOOKUP(A307,'SVS Adjustment'!$B$3:$E$452,4,FALSE)</f>
        <v>0</v>
      </c>
      <c r="H307" s="29">
        <f t="shared" si="64"/>
        <v>2381686</v>
      </c>
      <c r="I307" s="94">
        <f>'Demand Calcs'!$B$11</f>
        <v>0.91418535290292247</v>
      </c>
      <c r="J307" s="29">
        <f t="shared" si="65"/>
        <v>2177302.4564139498</v>
      </c>
      <c r="K307" s="72">
        <f>IFERROR(VLOOKUP($A307,'NECA 5 year Projections'!$A:$C,3,FALSE),0)</f>
        <v>1298848.80448303</v>
      </c>
      <c r="L307" s="72">
        <f t="shared" si="66"/>
        <v>1298848.80448303</v>
      </c>
      <c r="M307" s="29">
        <f t="shared" si="67"/>
        <v>2177302.4564139498</v>
      </c>
      <c r="N307" s="29">
        <f>VLOOKUP($A307,'CAF BLS Adjustment'!$B305:$I885,8,FALSE)</f>
        <v>-28026</v>
      </c>
      <c r="O307" s="34">
        <f t="shared" si="63"/>
        <v>-28026</v>
      </c>
      <c r="P307" s="64">
        <f t="shared" si="68"/>
        <v>2149276.4564139498</v>
      </c>
      <c r="Q307" s="64">
        <f t="shared" si="69"/>
        <v>1096384.3221071807</v>
      </c>
      <c r="R307" s="64">
        <f t="shared" si="70"/>
        <v>1080918.1343067691</v>
      </c>
      <c r="S307" s="64">
        <f t="shared" si="71"/>
        <v>0</v>
      </c>
    </row>
    <row r="308" spans="1:19" ht="14.45" customHeight="1">
      <c r="A308" s="51">
        <v>411761</v>
      </c>
      <c r="B308" s="50" t="s">
        <v>332</v>
      </c>
      <c r="C308" s="24" t="s">
        <v>328</v>
      </c>
      <c r="D308" s="92" t="s">
        <v>495</v>
      </c>
      <c r="E308" s="34">
        <f>VLOOKUP($A308,'CAF BLS Adjustment'!$B:$H,7,FALSE)</f>
        <v>799558</v>
      </c>
      <c r="F308" s="5">
        <f>SUMIFS('HCLS Adjustment'!$F:$F,'HCLS Adjustment'!$B:$B,Main!$A308)</f>
        <v>1204428</v>
      </c>
      <c r="G308" s="29">
        <f>VLOOKUP(A308,'SVS Adjustment'!$B$3:$E$452,4,FALSE)</f>
        <v>0</v>
      </c>
      <c r="H308" s="29">
        <f t="shared" si="64"/>
        <v>2003986</v>
      </c>
      <c r="I308" s="94">
        <f>'Demand Calcs'!$B$11</f>
        <v>0.91418535290292247</v>
      </c>
      <c r="J308" s="29">
        <f t="shared" si="65"/>
        <v>1832014.6486225161</v>
      </c>
      <c r="K308" s="72">
        <f>IFERROR(VLOOKUP($A308,'NECA 5 year Projections'!$A:$C,3,FALSE),0)</f>
        <v>860156.29034188599</v>
      </c>
      <c r="L308" s="72">
        <f t="shared" si="66"/>
        <v>860156.29034188599</v>
      </c>
      <c r="M308" s="29">
        <f t="shared" si="67"/>
        <v>1832014.6486225161</v>
      </c>
      <c r="N308" s="29">
        <f>VLOOKUP($A308,'CAF BLS Adjustment'!$B306:$I886,8,FALSE)</f>
        <v>38979</v>
      </c>
      <c r="O308" s="34">
        <f t="shared" si="63"/>
        <v>35634.030870803013</v>
      </c>
      <c r="P308" s="64">
        <f t="shared" si="68"/>
        <v>1867648.679493319</v>
      </c>
      <c r="Q308" s="64">
        <f t="shared" si="69"/>
        <v>730944.21239635488</v>
      </c>
      <c r="R308" s="64">
        <f t="shared" si="70"/>
        <v>1101070.4362261612</v>
      </c>
      <c r="S308" s="64">
        <f t="shared" si="71"/>
        <v>0</v>
      </c>
    </row>
    <row r="309" spans="1:19" ht="14.45" customHeight="1">
      <c r="A309" s="51">
        <v>411764</v>
      </c>
      <c r="B309" s="50" t="s">
        <v>333</v>
      </c>
      <c r="C309" s="24" t="s">
        <v>328</v>
      </c>
      <c r="D309" s="92" t="s">
        <v>495</v>
      </c>
      <c r="E309" s="34">
        <f>VLOOKUP($A309,'CAF BLS Adjustment'!$B:$H,7,FALSE)</f>
        <v>664659</v>
      </c>
      <c r="F309" s="5">
        <f>SUMIFS('HCLS Adjustment'!$F:$F,'HCLS Adjustment'!$B:$B,Main!$A309)</f>
        <v>611292</v>
      </c>
      <c r="G309" s="29">
        <f>VLOOKUP(A309,'SVS Adjustment'!$B$3:$E$452,4,FALSE)</f>
        <v>0</v>
      </c>
      <c r="H309" s="29">
        <f t="shared" si="64"/>
        <v>1275951</v>
      </c>
      <c r="I309" s="94">
        <f>'Demand Calcs'!$B$11</f>
        <v>0.91418535290292247</v>
      </c>
      <c r="J309" s="29">
        <f t="shared" si="65"/>
        <v>1166455.7152218369</v>
      </c>
      <c r="K309" s="72">
        <f>IFERROR(VLOOKUP($A309,'NECA 5 year Projections'!$A:$C,3,FALSE),0)</f>
        <v>939015.50174390199</v>
      </c>
      <c r="L309" s="72">
        <f t="shared" si="66"/>
        <v>939015.50174390199</v>
      </c>
      <c r="M309" s="29">
        <f t="shared" si="67"/>
        <v>1166455.7152218369</v>
      </c>
      <c r="N309" s="29">
        <f>VLOOKUP($A309,'CAF BLS Adjustment'!$B307:$I887,8,FALSE)</f>
        <v>-4914</v>
      </c>
      <c r="O309" s="34">
        <f t="shared" si="63"/>
        <v>-4914</v>
      </c>
      <c r="P309" s="64">
        <f t="shared" si="68"/>
        <v>1161541.7152218369</v>
      </c>
      <c r="Q309" s="64">
        <f t="shared" si="69"/>
        <v>607621.5224751035</v>
      </c>
      <c r="R309" s="64">
        <f t="shared" si="70"/>
        <v>558834.19274673332</v>
      </c>
      <c r="S309" s="64">
        <f t="shared" si="71"/>
        <v>0</v>
      </c>
    </row>
    <row r="310" spans="1:19" ht="14.45" customHeight="1">
      <c r="A310" s="51">
        <v>411777</v>
      </c>
      <c r="B310" s="50" t="s">
        <v>334</v>
      </c>
      <c r="C310" s="24" t="s">
        <v>328</v>
      </c>
      <c r="D310" s="92" t="s">
        <v>495</v>
      </c>
      <c r="E310" s="34">
        <f>VLOOKUP($A310,'CAF BLS Adjustment'!$B:$H,7,FALSE)</f>
        <v>2789816</v>
      </c>
      <c r="F310" s="5">
        <f>SUMIFS('HCLS Adjustment'!$F:$F,'HCLS Adjustment'!$B:$B,Main!$A310)</f>
        <v>2845380</v>
      </c>
      <c r="G310" s="29">
        <f>VLOOKUP(A310,'SVS Adjustment'!$B$3:$E$452,4,FALSE)</f>
        <v>0</v>
      </c>
      <c r="H310" s="29">
        <f t="shared" si="64"/>
        <v>5635196</v>
      </c>
      <c r="I310" s="94">
        <f>'Demand Calcs'!$B$11</f>
        <v>0.91418535290292247</v>
      </c>
      <c r="J310" s="29">
        <f t="shared" si="65"/>
        <v>5151613.643937137</v>
      </c>
      <c r="K310" s="72">
        <f>IFERROR(VLOOKUP($A310,'NECA 5 year Projections'!$A:$C,3,FALSE),0)</f>
        <v>2294211.69208501</v>
      </c>
      <c r="L310" s="72">
        <f t="shared" si="66"/>
        <v>2294211.69208501</v>
      </c>
      <c r="M310" s="29">
        <f t="shared" si="67"/>
        <v>5151613.643937137</v>
      </c>
      <c r="N310" s="29">
        <f>VLOOKUP($A310,'CAF BLS Adjustment'!$B308:$I888,8,FALSE)</f>
        <v>100674</v>
      </c>
      <c r="O310" s="34">
        <f t="shared" si="63"/>
        <v>92034.69621814882</v>
      </c>
      <c r="P310" s="64">
        <f t="shared" si="68"/>
        <v>5243648.3401552858</v>
      </c>
      <c r="Q310" s="64">
        <f t="shared" si="69"/>
        <v>2550408.9244942195</v>
      </c>
      <c r="R310" s="64">
        <f t="shared" si="70"/>
        <v>2601204.7194429175</v>
      </c>
      <c r="S310" s="64">
        <f t="shared" si="71"/>
        <v>0</v>
      </c>
    </row>
    <row r="311" spans="1:19" ht="14.45" customHeight="1">
      <c r="A311" s="51">
        <v>411778</v>
      </c>
      <c r="B311" s="50" t="s">
        <v>335</v>
      </c>
      <c r="C311" s="24" t="s">
        <v>328</v>
      </c>
      <c r="D311" s="92" t="s">
        <v>495</v>
      </c>
      <c r="E311" s="34">
        <f>VLOOKUP($A311,'CAF BLS Adjustment'!$B:$H,7,FALSE)</f>
        <v>555185</v>
      </c>
      <c r="F311" s="5">
        <f>SUMIFS('HCLS Adjustment'!$F:$F,'HCLS Adjustment'!$B:$B,Main!$A311)</f>
        <v>414408</v>
      </c>
      <c r="G311" s="29">
        <f>VLOOKUP(A311,'SVS Adjustment'!$B$3:$E$452,4,FALSE)</f>
        <v>0</v>
      </c>
      <c r="H311" s="29">
        <f t="shared" si="64"/>
        <v>969593</v>
      </c>
      <c r="I311" s="94">
        <f>'Demand Calcs'!$B$11</f>
        <v>0.91418535290292247</v>
      </c>
      <c r="J311" s="29">
        <f t="shared" si="65"/>
        <v>886387.7188772033</v>
      </c>
      <c r="K311" s="72">
        <f>IFERROR(VLOOKUP($A311,'NECA 5 year Projections'!$A:$C,3,FALSE),0)</f>
        <v>451086.33335267898</v>
      </c>
      <c r="L311" s="72">
        <f t="shared" si="66"/>
        <v>451086.33335267898</v>
      </c>
      <c r="M311" s="29">
        <f t="shared" si="67"/>
        <v>886387.7188772033</v>
      </c>
      <c r="N311" s="29">
        <f>VLOOKUP($A311,'CAF BLS Adjustment'!$B309:$I889,8,FALSE)</f>
        <v>54933</v>
      </c>
      <c r="O311" s="34">
        <f t="shared" si="63"/>
        <v>50218.94399101624</v>
      </c>
      <c r="P311" s="64">
        <f t="shared" si="68"/>
        <v>936606.66286821954</v>
      </c>
      <c r="Q311" s="64">
        <f t="shared" si="69"/>
        <v>507541.99515140895</v>
      </c>
      <c r="R311" s="64">
        <f t="shared" si="70"/>
        <v>378845.72372579429</v>
      </c>
      <c r="S311" s="64">
        <f t="shared" si="71"/>
        <v>0</v>
      </c>
    </row>
    <row r="312" spans="1:19" ht="14.45" customHeight="1">
      <c r="A312" s="51">
        <v>411782</v>
      </c>
      <c r="B312" s="50" t="s">
        <v>87</v>
      </c>
      <c r="C312" s="24" t="s">
        <v>328</v>
      </c>
      <c r="D312" s="92" t="s">
        <v>495</v>
      </c>
      <c r="E312" s="34">
        <f>VLOOKUP($A312,'CAF BLS Adjustment'!$B:$H,7,FALSE)</f>
        <v>1118875</v>
      </c>
      <c r="F312" s="5">
        <f>SUMIFS('HCLS Adjustment'!$F:$F,'HCLS Adjustment'!$B:$B,Main!$A312)</f>
        <v>1355472</v>
      </c>
      <c r="G312" s="29">
        <f>VLOOKUP(A312,'SVS Adjustment'!$B$3:$E$452,4,FALSE)</f>
        <v>0</v>
      </c>
      <c r="H312" s="29">
        <f t="shared" si="64"/>
        <v>2474347</v>
      </c>
      <c r="I312" s="94">
        <f>'Demand Calcs'!$B$11</f>
        <v>0.91418535290292247</v>
      </c>
      <c r="J312" s="29">
        <f t="shared" si="65"/>
        <v>2262011.7853992875</v>
      </c>
      <c r="K312" s="72">
        <f>IFERROR(VLOOKUP($A312,'NECA 5 year Projections'!$A:$C,3,FALSE),0)</f>
        <v>1485614.69622317</v>
      </c>
      <c r="L312" s="72">
        <f t="shared" si="66"/>
        <v>1485614.69622317</v>
      </c>
      <c r="M312" s="29">
        <f t="shared" si="67"/>
        <v>2262011.7853992875</v>
      </c>
      <c r="N312" s="29">
        <f>VLOOKUP($A312,'CAF BLS Adjustment'!$B311:$I891,8,FALSE)</f>
        <v>32538</v>
      </c>
      <c r="O312" s="34">
        <f t="shared" si="63"/>
        <v>29745.763012755291</v>
      </c>
      <c r="P312" s="64">
        <f t="shared" si="68"/>
        <v>2291757.5484120427</v>
      </c>
      <c r="Q312" s="64">
        <f t="shared" si="69"/>
        <v>1022859.1367292574</v>
      </c>
      <c r="R312" s="64">
        <f t="shared" si="70"/>
        <v>1239152.6486700301</v>
      </c>
      <c r="S312" s="64">
        <f t="shared" si="71"/>
        <v>0</v>
      </c>
    </row>
    <row r="313" spans="1:19" ht="14.45" customHeight="1">
      <c r="A313" s="51">
        <v>411788</v>
      </c>
      <c r="B313" s="50" t="s">
        <v>336</v>
      </c>
      <c r="C313" s="24" t="s">
        <v>328</v>
      </c>
      <c r="D313" s="92" t="s">
        <v>495</v>
      </c>
      <c r="E313" s="34">
        <f>VLOOKUP($A313,'CAF BLS Adjustment'!$B:$H,7,FALSE)</f>
        <v>1662963</v>
      </c>
      <c r="F313" s="5">
        <f>SUMIFS('HCLS Adjustment'!$F:$F,'HCLS Adjustment'!$B:$B,Main!$A313)</f>
        <v>2047428</v>
      </c>
      <c r="G313" s="29">
        <f>VLOOKUP(A313,'SVS Adjustment'!$B$3:$E$452,4,FALSE)</f>
        <v>0</v>
      </c>
      <c r="H313" s="29">
        <f t="shared" si="64"/>
        <v>3710391</v>
      </c>
      <c r="I313" s="94">
        <f>'Demand Calcs'!$B$11</f>
        <v>0.91418535290292247</v>
      </c>
      <c r="J313" s="29">
        <f t="shared" si="65"/>
        <v>3391985.1057428275</v>
      </c>
      <c r="K313" s="72">
        <f>IFERROR(VLOOKUP($A313,'NECA 5 year Projections'!$A:$C,3,FALSE),0)</f>
        <v>1657737.8761559799</v>
      </c>
      <c r="L313" s="72">
        <f t="shared" si="66"/>
        <v>1657737.8761559799</v>
      </c>
      <c r="M313" s="29">
        <f t="shared" si="67"/>
        <v>3391985.1057428275</v>
      </c>
      <c r="N313" s="29">
        <f>VLOOKUP($A313,'CAF BLS Adjustment'!$B311:$I892,8,FALSE)</f>
        <v>60702</v>
      </c>
      <c r="O313" s="34">
        <f t="shared" si="63"/>
        <v>55492.879291913203</v>
      </c>
      <c r="P313" s="64">
        <f t="shared" si="68"/>
        <v>3447477.9850347405</v>
      </c>
      <c r="Q313" s="64">
        <f t="shared" si="69"/>
        <v>1520256.4170195027</v>
      </c>
      <c r="R313" s="64">
        <f t="shared" si="70"/>
        <v>1871728.6887233248</v>
      </c>
      <c r="S313" s="64">
        <f t="shared" si="71"/>
        <v>0</v>
      </c>
    </row>
    <row r="314" spans="1:19" ht="14.45" customHeight="1">
      <c r="A314" s="51">
        <v>411801</v>
      </c>
      <c r="B314" s="50" t="s">
        <v>337</v>
      </c>
      <c r="C314" s="24" t="s">
        <v>328</v>
      </c>
      <c r="D314" s="92" t="s">
        <v>495</v>
      </c>
      <c r="E314" s="34">
        <f>VLOOKUP($A314,'CAF BLS Adjustment'!$B:$H,7,FALSE)</f>
        <v>352238</v>
      </c>
      <c r="F314" s="5">
        <f>SUMIFS('HCLS Adjustment'!$F:$F,'HCLS Adjustment'!$B:$B,Main!$A314)</f>
        <v>357036</v>
      </c>
      <c r="G314" s="29">
        <f>VLOOKUP(A314,'SVS Adjustment'!$B$3:$E$452,4,FALSE)</f>
        <v>0</v>
      </c>
      <c r="H314" s="29">
        <f t="shared" si="64"/>
        <v>709274</v>
      </c>
      <c r="I314" s="94">
        <f>'Demand Calcs'!$B$11</f>
        <v>0.91418535290292247</v>
      </c>
      <c r="J314" s="29">
        <f t="shared" si="65"/>
        <v>648407.90199486748</v>
      </c>
      <c r="K314" s="72">
        <f>IFERROR(VLOOKUP($A314,'NECA 5 year Projections'!$A:$C,3,FALSE),0)</f>
        <v>397948.35509132699</v>
      </c>
      <c r="L314" s="72">
        <f t="shared" si="66"/>
        <v>397948.35509132699</v>
      </c>
      <c r="M314" s="29">
        <f t="shared" si="67"/>
        <v>648407.90199486748</v>
      </c>
      <c r="N314" s="29">
        <f>VLOOKUP($A314,'CAF BLS Adjustment'!$B313:$I894,8,FALSE)</f>
        <v>-26172</v>
      </c>
      <c r="O314" s="34">
        <f t="shared" si="63"/>
        <v>-26172</v>
      </c>
      <c r="P314" s="64">
        <f t="shared" si="68"/>
        <v>622235.90199486748</v>
      </c>
      <c r="Q314" s="64">
        <f t="shared" si="69"/>
        <v>322010.82033581962</v>
      </c>
      <c r="R314" s="64">
        <f t="shared" si="70"/>
        <v>326397.08165904781</v>
      </c>
      <c r="S314" s="64">
        <f t="shared" si="71"/>
        <v>0</v>
      </c>
    </row>
    <row r="315" spans="1:19" ht="14.45" customHeight="1">
      <c r="A315" s="51">
        <v>411809</v>
      </c>
      <c r="B315" s="50" t="s">
        <v>254</v>
      </c>
      <c r="C315" s="24" t="s">
        <v>328</v>
      </c>
      <c r="D315" s="92" t="s">
        <v>495</v>
      </c>
      <c r="E315" s="34">
        <f>VLOOKUP($A315,'CAF BLS Adjustment'!$B:$H,7,FALSE)</f>
        <v>333615</v>
      </c>
      <c r="F315" s="5">
        <f>SUMIFS('HCLS Adjustment'!$F:$F,'HCLS Adjustment'!$B:$B,Main!$A315)</f>
        <v>395208</v>
      </c>
      <c r="G315" s="29">
        <f>VLOOKUP(A315,'SVS Adjustment'!$B$3:$E$452,4,FALSE)</f>
        <v>0</v>
      </c>
      <c r="H315" s="29">
        <f t="shared" si="64"/>
        <v>728823</v>
      </c>
      <c r="I315" s="94">
        <f>'Demand Calcs'!$B$11</f>
        <v>0.91418535290292247</v>
      </c>
      <c r="J315" s="29">
        <f t="shared" si="65"/>
        <v>666279.31145876669</v>
      </c>
      <c r="K315" s="72">
        <f>IFERROR(VLOOKUP($A315,'NECA 5 year Projections'!$A:$C,3,FALSE),0)</f>
        <v>432714.65510751499</v>
      </c>
      <c r="L315" s="72">
        <f t="shared" si="66"/>
        <v>432714.65510751499</v>
      </c>
      <c r="M315" s="29">
        <f t="shared" si="67"/>
        <v>666279.31145876669</v>
      </c>
      <c r="N315" s="29">
        <f>VLOOKUP($A315,'CAF BLS Adjustment'!$B314:$I896,8,FALSE)</f>
        <v>40728</v>
      </c>
      <c r="O315" s="34">
        <f t="shared" si="63"/>
        <v>37232.941053030227</v>
      </c>
      <c r="P315" s="64">
        <f t="shared" si="68"/>
        <v>703512.25251179689</v>
      </c>
      <c r="Q315" s="64">
        <f t="shared" si="69"/>
        <v>304985.94650870847</v>
      </c>
      <c r="R315" s="64">
        <f t="shared" si="70"/>
        <v>361293.36495005823</v>
      </c>
      <c r="S315" s="64">
        <f t="shared" si="71"/>
        <v>0</v>
      </c>
    </row>
    <row r="316" spans="1:19" ht="14.45" customHeight="1">
      <c r="A316" s="51">
        <v>411814</v>
      </c>
      <c r="B316" s="50" t="s">
        <v>338</v>
      </c>
      <c r="C316" s="24" t="s">
        <v>328</v>
      </c>
      <c r="D316" s="92" t="s">
        <v>495</v>
      </c>
      <c r="E316" s="34">
        <f>VLOOKUP($A316,'CAF BLS Adjustment'!$B:$H,7,FALSE)</f>
        <v>786364</v>
      </c>
      <c r="F316" s="5">
        <f>SUMIFS('HCLS Adjustment'!$F:$F,'HCLS Adjustment'!$B:$B,Main!$A316)</f>
        <v>664188</v>
      </c>
      <c r="G316" s="29">
        <f>VLOOKUP(A316,'SVS Adjustment'!$B$3:$E$452,4,FALSE)</f>
        <v>0</v>
      </c>
      <c r="H316" s="29">
        <f t="shared" si="64"/>
        <v>1450552</v>
      </c>
      <c r="I316" s="94">
        <f>'Demand Calcs'!$B$11</f>
        <v>0.91418535290292247</v>
      </c>
      <c r="J316" s="29">
        <f t="shared" si="65"/>
        <v>1326073.39202404</v>
      </c>
      <c r="K316" s="72">
        <f>IFERROR(VLOOKUP($A316,'NECA 5 year Projections'!$A:$C,3,FALSE),0)</f>
        <v>944910.02388671495</v>
      </c>
      <c r="L316" s="72">
        <f t="shared" si="66"/>
        <v>944910.02388671495</v>
      </c>
      <c r="M316" s="29">
        <f t="shared" si="67"/>
        <v>1326073.39202404</v>
      </c>
      <c r="N316" s="29">
        <f>VLOOKUP($A316,'CAF BLS Adjustment'!$B314:$I897,8,FALSE)</f>
        <v>5892</v>
      </c>
      <c r="O316" s="34">
        <f t="shared" si="63"/>
        <v>5386.3800993040195</v>
      </c>
      <c r="P316" s="64">
        <f t="shared" si="68"/>
        <v>1331459.772123344</v>
      </c>
      <c r="Q316" s="64">
        <f t="shared" si="69"/>
        <v>718882.45085015369</v>
      </c>
      <c r="R316" s="64">
        <f t="shared" si="70"/>
        <v>607190.9411738863</v>
      </c>
      <c r="S316" s="64">
        <f t="shared" si="71"/>
        <v>0</v>
      </c>
    </row>
    <row r="317" spans="1:19" ht="14.45" customHeight="1">
      <c r="A317" s="51">
        <v>411817</v>
      </c>
      <c r="B317" s="50" t="s">
        <v>339</v>
      </c>
      <c r="C317" s="24" t="s">
        <v>328</v>
      </c>
      <c r="D317" s="92" t="s">
        <v>495</v>
      </c>
      <c r="E317" s="34">
        <f>VLOOKUP($A317,'CAF BLS Adjustment'!$B:$H,7,FALSE)</f>
        <v>4175547</v>
      </c>
      <c r="F317" s="5">
        <f>SUMIFS('HCLS Adjustment'!$F:$F,'HCLS Adjustment'!$B:$B,Main!$A317)</f>
        <v>793920</v>
      </c>
      <c r="G317" s="29">
        <f>VLOOKUP(A317,'SVS Adjustment'!$B$3:$E$452,4,FALSE)</f>
        <v>0</v>
      </c>
      <c r="H317" s="29">
        <f t="shared" si="64"/>
        <v>4969467</v>
      </c>
      <c r="I317" s="94">
        <f>'Demand Calcs'!$B$11</f>
        <v>0.91418535290292247</v>
      </c>
      <c r="J317" s="29">
        <f t="shared" si="65"/>
        <v>4543013.9431344271</v>
      </c>
      <c r="K317" s="72">
        <f>IFERROR(VLOOKUP($A317,'NECA 5 year Projections'!$A:$C,3,FALSE),0)</f>
        <v>4096280.84001884</v>
      </c>
      <c r="L317" s="72">
        <f t="shared" si="66"/>
        <v>4096280.84001884</v>
      </c>
      <c r="M317" s="29">
        <f t="shared" si="67"/>
        <v>4543013.9431344271</v>
      </c>
      <c r="N317" s="29">
        <f>VLOOKUP($A317,'CAF BLS Adjustment'!$B315:$I898,8,FALSE)</f>
        <v>684000</v>
      </c>
      <c r="O317" s="34">
        <f t="shared" si="63"/>
        <v>625302.78138559894</v>
      </c>
      <c r="P317" s="64">
        <f t="shared" si="68"/>
        <v>5168316.7245200258</v>
      </c>
      <c r="Q317" s="64">
        <f t="shared" si="69"/>
        <v>3817223.9077577391</v>
      </c>
      <c r="R317" s="64">
        <f t="shared" si="70"/>
        <v>725790.03537668823</v>
      </c>
      <c r="S317" s="64">
        <f t="shared" si="71"/>
        <v>0</v>
      </c>
    </row>
    <row r="318" spans="1:19" ht="14.45" customHeight="1">
      <c r="A318" s="51">
        <v>411818</v>
      </c>
      <c r="B318" s="50" t="s">
        <v>340</v>
      </c>
      <c r="C318" s="24" t="s">
        <v>328</v>
      </c>
      <c r="D318" s="92" t="s">
        <v>495</v>
      </c>
      <c r="E318" s="34">
        <f>VLOOKUP($A318,'CAF BLS Adjustment'!$B:$H,7,FALSE)</f>
        <v>4008257</v>
      </c>
      <c r="F318" s="5">
        <f>SUMIFS('HCLS Adjustment'!$F:$F,'HCLS Adjustment'!$B:$B,Main!$A318)</f>
        <v>3197256</v>
      </c>
      <c r="G318" s="29">
        <f>VLOOKUP(A318,'SVS Adjustment'!$B$3:$E$452,4,FALSE)</f>
        <v>0</v>
      </c>
      <c r="H318" s="29">
        <f t="shared" si="64"/>
        <v>7205513</v>
      </c>
      <c r="I318" s="94">
        <f>'Demand Calcs'!$B$11</f>
        <v>0.91418535290292247</v>
      </c>
      <c r="J318" s="29">
        <f t="shared" si="65"/>
        <v>6587174.4447515951</v>
      </c>
      <c r="K318" s="72">
        <f>IFERROR(VLOOKUP($A318,'NECA 5 year Projections'!$A:$C,3,FALSE),0)</f>
        <v>3796656.38336189</v>
      </c>
      <c r="L318" s="72">
        <f t="shared" si="66"/>
        <v>3796656.38336189</v>
      </c>
      <c r="M318" s="29">
        <f t="shared" si="67"/>
        <v>6587174.4447515951</v>
      </c>
      <c r="N318" s="29">
        <f>VLOOKUP($A318,'CAF BLS Adjustment'!$B316:$I899,8,FALSE)</f>
        <v>128994</v>
      </c>
      <c r="O318" s="34">
        <f t="shared" si="63"/>
        <v>117924.42541235957</v>
      </c>
      <c r="P318" s="64">
        <f t="shared" si="68"/>
        <v>6705098.8701639548</v>
      </c>
      <c r="Q318" s="64">
        <f t="shared" si="69"/>
        <v>3664289.840070609</v>
      </c>
      <c r="R318" s="64">
        <f t="shared" si="70"/>
        <v>2922884.6046809861</v>
      </c>
      <c r="S318" s="64">
        <f t="shared" si="71"/>
        <v>0</v>
      </c>
    </row>
    <row r="319" spans="1:19" ht="14.45" customHeight="1">
      <c r="A319" s="51">
        <v>411820</v>
      </c>
      <c r="B319" s="50" t="s">
        <v>341</v>
      </c>
      <c r="C319" s="24" t="s">
        <v>328</v>
      </c>
      <c r="D319" s="92" t="s">
        <v>495</v>
      </c>
      <c r="E319" s="34">
        <f>VLOOKUP($A319,'CAF BLS Adjustment'!$B:$H,7,FALSE)</f>
        <v>1430061</v>
      </c>
      <c r="F319" s="5">
        <f>SUMIFS('HCLS Adjustment'!$F:$F,'HCLS Adjustment'!$B:$B,Main!$A319)</f>
        <v>1261728</v>
      </c>
      <c r="G319" s="29">
        <f>VLOOKUP(A319,'SVS Adjustment'!$B$3:$E$452,4,FALSE)</f>
        <v>0</v>
      </c>
      <c r="H319" s="29">
        <f t="shared" si="64"/>
        <v>2691789</v>
      </c>
      <c r="I319" s="94">
        <f>'Demand Calcs'!$B$11</f>
        <v>0.91418535290292247</v>
      </c>
      <c r="J319" s="29">
        <f t="shared" si="65"/>
        <v>2460794.0769052049</v>
      </c>
      <c r="K319" s="72">
        <f>IFERROR(VLOOKUP($A319,'NECA 5 year Projections'!$A:$C,3,FALSE),0)</f>
        <v>1503147.3303652899</v>
      </c>
      <c r="L319" s="72">
        <f t="shared" si="66"/>
        <v>1503147.3303652899</v>
      </c>
      <c r="M319" s="29">
        <f t="shared" si="67"/>
        <v>2460794.0769052049</v>
      </c>
      <c r="N319" s="29">
        <f>VLOOKUP($A319,'CAF BLS Adjustment'!$B317:$I900,8,FALSE)</f>
        <v>60708</v>
      </c>
      <c r="O319" s="34">
        <f t="shared" si="63"/>
        <v>55498.364404030617</v>
      </c>
      <c r="P319" s="64">
        <f t="shared" si="68"/>
        <v>2516292.4413092355</v>
      </c>
      <c r="Q319" s="64">
        <f t="shared" si="69"/>
        <v>1307340.8199577064</v>
      </c>
      <c r="R319" s="64">
        <f t="shared" si="70"/>
        <v>1153453.2569474988</v>
      </c>
      <c r="S319" s="64">
        <f t="shared" si="71"/>
        <v>0</v>
      </c>
    </row>
    <row r="320" spans="1:19" ht="14.45" customHeight="1">
      <c r="A320" s="51">
        <v>411827</v>
      </c>
      <c r="B320" s="50" t="s">
        <v>342</v>
      </c>
      <c r="C320" s="24" t="s">
        <v>328</v>
      </c>
      <c r="D320" s="92" t="s">
        <v>495</v>
      </c>
      <c r="E320" s="34">
        <f>VLOOKUP($A320,'CAF BLS Adjustment'!$B:$H,7,FALSE)</f>
        <v>2171596</v>
      </c>
      <c r="F320" s="5">
        <f>SUMIFS('HCLS Adjustment'!$F:$F,'HCLS Adjustment'!$B:$B,Main!$A320)</f>
        <v>2467848</v>
      </c>
      <c r="G320" s="29">
        <f>VLOOKUP(A320,'SVS Adjustment'!$B$3:$E$452,4,FALSE)</f>
        <v>0</v>
      </c>
      <c r="H320" s="29">
        <f t="shared" si="64"/>
        <v>4639444</v>
      </c>
      <c r="I320" s="94">
        <f>'Demand Calcs'!$B$11</f>
        <v>0.91418535290292247</v>
      </c>
      <c r="J320" s="29">
        <f t="shared" si="65"/>
        <v>4241311.7504133461</v>
      </c>
      <c r="K320" s="72">
        <f>IFERROR(VLOOKUP($A320,'NECA 5 year Projections'!$A:$C,3,FALSE),0)</f>
        <v>2205532.1962000998</v>
      </c>
      <c r="L320" s="72">
        <f t="shared" si="66"/>
        <v>2205532.1962000998</v>
      </c>
      <c r="M320" s="29">
        <f t="shared" si="67"/>
        <v>4241311.7504133461</v>
      </c>
      <c r="N320" s="29">
        <f>VLOOKUP($A320,'CAF BLS Adjustment'!$B319:$I902,8,FALSE)</f>
        <v>-58818</v>
      </c>
      <c r="O320" s="34">
        <f t="shared" si="63"/>
        <v>-58818</v>
      </c>
      <c r="P320" s="64">
        <f t="shared" si="68"/>
        <v>4182493.7504133461</v>
      </c>
      <c r="Q320" s="64">
        <f t="shared" si="69"/>
        <v>1985241.2556225748</v>
      </c>
      <c r="R320" s="64">
        <f t="shared" si="70"/>
        <v>2256070.4947907715</v>
      </c>
      <c r="S320" s="64">
        <f t="shared" si="71"/>
        <v>0</v>
      </c>
    </row>
    <row r="321" spans="1:19" ht="14.45" customHeight="1">
      <c r="A321" s="51">
        <v>411831</v>
      </c>
      <c r="B321" s="50" t="s">
        <v>343</v>
      </c>
      <c r="C321" s="24" t="s">
        <v>328</v>
      </c>
      <c r="D321" s="92" t="s">
        <v>495</v>
      </c>
      <c r="E321" s="34">
        <f>VLOOKUP($A321,'CAF BLS Adjustment'!$B:$H,7,FALSE)</f>
        <v>1121658</v>
      </c>
      <c r="F321" s="5">
        <f>SUMIFS('HCLS Adjustment'!$F:$F,'HCLS Adjustment'!$B:$B,Main!$A321)</f>
        <v>1362612</v>
      </c>
      <c r="G321" s="29">
        <f>VLOOKUP(A321,'SVS Adjustment'!$B$3:$E$452,4,FALSE)</f>
        <v>0</v>
      </c>
      <c r="H321" s="29">
        <f t="shared" si="64"/>
        <v>2484270</v>
      </c>
      <c r="I321" s="94">
        <f>'Demand Calcs'!$B$11</f>
        <v>0.91418535290292247</v>
      </c>
      <c r="J321" s="29">
        <f t="shared" si="65"/>
        <v>2271083.2466561431</v>
      </c>
      <c r="K321" s="72">
        <f>IFERROR(VLOOKUP($A321,'NECA 5 year Projections'!$A:$C,3,FALSE),0)</f>
        <v>1324364.7693578301</v>
      </c>
      <c r="L321" s="72">
        <f t="shared" si="66"/>
        <v>1324364.7693578301</v>
      </c>
      <c r="M321" s="29">
        <f t="shared" si="67"/>
        <v>2271083.2466561431</v>
      </c>
      <c r="N321" s="29">
        <f>VLOOKUP($A321,'CAF BLS Adjustment'!$B319:$I903,8,FALSE)</f>
        <v>-22032</v>
      </c>
      <c r="O321" s="34">
        <f t="shared" si="63"/>
        <v>-22032</v>
      </c>
      <c r="P321" s="64">
        <f t="shared" si="68"/>
        <v>2249051.2466561431</v>
      </c>
      <c r="Q321" s="64">
        <f t="shared" si="69"/>
        <v>1025403.3145663862</v>
      </c>
      <c r="R321" s="64">
        <f t="shared" si="70"/>
        <v>1245679.9320897569</v>
      </c>
      <c r="S321" s="64">
        <f t="shared" si="71"/>
        <v>0</v>
      </c>
    </row>
    <row r="322" spans="1:19" ht="14.45" customHeight="1">
      <c r="A322" s="51">
        <v>411833</v>
      </c>
      <c r="B322" s="50" t="s">
        <v>344</v>
      </c>
      <c r="C322" s="24" t="s">
        <v>328</v>
      </c>
      <c r="D322" s="92" t="s">
        <v>495</v>
      </c>
      <c r="E322" s="34">
        <f>VLOOKUP($A322,'CAF BLS Adjustment'!$B:$H,7,FALSE)</f>
        <v>1599921</v>
      </c>
      <c r="F322" s="5">
        <f>SUMIFS('HCLS Adjustment'!$F:$F,'HCLS Adjustment'!$B:$B,Main!$A322)</f>
        <v>1206924</v>
      </c>
      <c r="G322" s="29">
        <f>VLOOKUP(A322,'SVS Adjustment'!$B$3:$E$452,4,FALSE)</f>
        <v>0</v>
      </c>
      <c r="H322" s="29">
        <f t="shared" si="64"/>
        <v>2806845</v>
      </c>
      <c r="I322" s="94">
        <f>'Demand Calcs'!$B$11</f>
        <v>0.91418535290292247</v>
      </c>
      <c r="J322" s="29">
        <f t="shared" si="65"/>
        <v>2565976.5868688035</v>
      </c>
      <c r="K322" s="72">
        <f>IFERROR(VLOOKUP($A322,'NECA 5 year Projections'!$A:$C,3,FALSE),0)</f>
        <v>2211969.0148122399</v>
      </c>
      <c r="L322" s="72">
        <f t="shared" si="66"/>
        <v>2211969.0148122399</v>
      </c>
      <c r="M322" s="29">
        <f t="shared" si="67"/>
        <v>2565976.5868688035</v>
      </c>
      <c r="N322" s="29">
        <f>VLOOKUP($A322,'CAF BLS Adjustment'!$B320:$I904,8,FALSE)</f>
        <v>192018</v>
      </c>
      <c r="O322" s="34">
        <f t="shared" si="63"/>
        <v>175540.04309371338</v>
      </c>
      <c r="P322" s="64">
        <f t="shared" si="68"/>
        <v>2741516.6299625169</v>
      </c>
      <c r="Q322" s="64">
        <f t="shared" si="69"/>
        <v>1462624.3440017966</v>
      </c>
      <c r="R322" s="64">
        <f t="shared" si="70"/>
        <v>1103352.2428670069</v>
      </c>
      <c r="S322" s="64">
        <f t="shared" si="71"/>
        <v>0</v>
      </c>
    </row>
    <row r="323" spans="1:19" ht="14.45" customHeight="1">
      <c r="A323" s="51">
        <v>411839</v>
      </c>
      <c r="B323" s="50" t="s">
        <v>345</v>
      </c>
      <c r="C323" s="24" t="s">
        <v>328</v>
      </c>
      <c r="D323" s="92" t="s">
        <v>495</v>
      </c>
      <c r="E323" s="34">
        <f>VLOOKUP($A323,'CAF BLS Adjustment'!$B:$H,7,FALSE)</f>
        <v>2489428</v>
      </c>
      <c r="F323" s="5">
        <f>SUMIFS('HCLS Adjustment'!$F:$F,'HCLS Adjustment'!$B:$B,Main!$A323)</f>
        <v>2741100</v>
      </c>
      <c r="G323" s="29">
        <f>VLOOKUP(A323,'SVS Adjustment'!$B$3:$E$452,4,FALSE)</f>
        <v>0</v>
      </c>
      <c r="H323" s="29">
        <f t="shared" si="64"/>
        <v>5230528</v>
      </c>
      <c r="I323" s="94">
        <f>'Demand Calcs'!$B$11</f>
        <v>0.91418535290292247</v>
      </c>
      <c r="J323" s="29">
        <f t="shared" si="65"/>
        <v>4781672.0855486169</v>
      </c>
      <c r="K323" s="72">
        <f>IFERROR(VLOOKUP($A323,'NECA 5 year Projections'!$A:$C,3,FALSE),0)</f>
        <v>2525087.8764240802</v>
      </c>
      <c r="L323" s="72">
        <f t="shared" si="66"/>
        <v>2525087.8764240802</v>
      </c>
      <c r="M323" s="29">
        <f t="shared" si="67"/>
        <v>4781672.0855486169</v>
      </c>
      <c r="N323" s="29">
        <f>VLOOKUP($A323,'CAF BLS Adjustment'!$B321:$I905,8,FALSE)</f>
        <v>-27792</v>
      </c>
      <c r="O323" s="34">
        <f t="shared" si="63"/>
        <v>-27792</v>
      </c>
      <c r="P323" s="64">
        <f t="shared" si="68"/>
        <v>4753880.0855486169</v>
      </c>
      <c r="Q323" s="64">
        <f t="shared" si="69"/>
        <v>2275798.6147064166</v>
      </c>
      <c r="R323" s="64">
        <f t="shared" si="70"/>
        <v>2505873.4708422003</v>
      </c>
      <c r="S323" s="64">
        <f t="shared" si="71"/>
        <v>0</v>
      </c>
    </row>
    <row r="324" spans="1:19" ht="14.45" customHeight="1">
      <c r="A324" s="51">
        <v>411841</v>
      </c>
      <c r="B324" s="50" t="s">
        <v>346</v>
      </c>
      <c r="C324" s="24" t="s">
        <v>328</v>
      </c>
      <c r="D324" s="92" t="s">
        <v>495</v>
      </c>
      <c r="E324" s="34">
        <f>VLOOKUP($A324,'CAF BLS Adjustment'!$B:$H,7,FALSE)</f>
        <v>2399573</v>
      </c>
      <c r="F324" s="5">
        <f>SUMIFS('HCLS Adjustment'!$F:$F,'HCLS Adjustment'!$B:$B,Main!$A324)</f>
        <v>2588832</v>
      </c>
      <c r="G324" s="29">
        <f>VLOOKUP(A324,'SVS Adjustment'!$B$3:$E$452,4,FALSE)</f>
        <v>0</v>
      </c>
      <c r="H324" s="29">
        <f t="shared" si="64"/>
        <v>4988405</v>
      </c>
      <c r="I324" s="94">
        <f>'Demand Calcs'!$B$11</f>
        <v>0.91418535290292247</v>
      </c>
      <c r="J324" s="29">
        <f t="shared" si="65"/>
        <v>4560326.7853477029</v>
      </c>
      <c r="K324" s="72">
        <f>IFERROR(VLOOKUP($A324,'NECA 5 year Projections'!$A:$C,3,FALSE),0)</f>
        <v>2099059.0857143998</v>
      </c>
      <c r="L324" s="72">
        <f t="shared" si="66"/>
        <v>2099059.0857143998</v>
      </c>
      <c r="M324" s="29">
        <f t="shared" si="67"/>
        <v>4560326.7853477029</v>
      </c>
      <c r="N324" s="29">
        <f>VLOOKUP($A324,'CAF BLS Adjustment'!$B323:$I907,8,FALSE)</f>
        <v>115578</v>
      </c>
      <c r="O324" s="34">
        <f t="shared" si="63"/>
        <v>105659.71471781397</v>
      </c>
      <c r="P324" s="64">
        <f t="shared" si="68"/>
        <v>4665986.5000655167</v>
      </c>
      <c r="Q324" s="64">
        <f t="shared" si="69"/>
        <v>2193654.4898213241</v>
      </c>
      <c r="R324" s="64">
        <f t="shared" si="70"/>
        <v>2366672.2955263783</v>
      </c>
      <c r="S324" s="64">
        <f t="shared" si="71"/>
        <v>0</v>
      </c>
    </row>
    <row r="325" spans="1:19" ht="14.45" customHeight="1">
      <c r="A325" s="51">
        <v>411845</v>
      </c>
      <c r="B325" s="50" t="s">
        <v>347</v>
      </c>
      <c r="C325" s="24" t="s">
        <v>328</v>
      </c>
      <c r="D325" s="92" t="s">
        <v>495</v>
      </c>
      <c r="E325" s="34">
        <f>VLOOKUP($A325,'CAF BLS Adjustment'!$B:$H,7,FALSE)</f>
        <v>6096260</v>
      </c>
      <c r="F325" s="5">
        <f>SUMIFS('HCLS Adjustment'!$F:$F,'HCLS Adjustment'!$B:$B,Main!$A325)</f>
        <v>922356</v>
      </c>
      <c r="G325" s="29">
        <f>VLOOKUP(A325,'SVS Adjustment'!$B$3:$E$452,4,FALSE)</f>
        <v>0</v>
      </c>
      <c r="H325" s="29">
        <f t="shared" si="64"/>
        <v>7018616</v>
      </c>
      <c r="I325" s="94">
        <f>'Demand Calcs'!$B$11</f>
        <v>0.91418535290292247</v>
      </c>
      <c r="J325" s="29">
        <f t="shared" si="65"/>
        <v>6416315.9448500983</v>
      </c>
      <c r="K325" s="72">
        <f>IFERROR(VLOOKUP($A325,'NECA 5 year Projections'!$A:$C,3,FALSE),0)</f>
        <v>4374203.15822447</v>
      </c>
      <c r="L325" s="72">
        <f t="shared" si="66"/>
        <v>4374203.15822447</v>
      </c>
      <c r="M325" s="29">
        <f t="shared" si="67"/>
        <v>6416315.9448500983</v>
      </c>
      <c r="N325" s="29">
        <f>VLOOKUP($A325,'CAF BLS Adjustment'!$B323:$I908,8,FALSE)</f>
        <v>1072680</v>
      </c>
      <c r="O325" s="34">
        <f t="shared" si="63"/>
        <v>980628.34435190691</v>
      </c>
      <c r="P325" s="64">
        <f t="shared" si="68"/>
        <v>7396944.2892020056</v>
      </c>
      <c r="Q325" s="64">
        <f t="shared" si="69"/>
        <v>5573111.5994879706</v>
      </c>
      <c r="R325" s="64">
        <f t="shared" si="70"/>
        <v>843204.34536212799</v>
      </c>
      <c r="S325" s="64">
        <f t="shared" si="71"/>
        <v>0</v>
      </c>
    </row>
    <row r="326" spans="1:19" ht="14.45" customHeight="1">
      <c r="A326" s="51">
        <v>411847</v>
      </c>
      <c r="B326" s="50" t="s">
        <v>348</v>
      </c>
      <c r="C326" s="24" t="s">
        <v>328</v>
      </c>
      <c r="D326" s="92" t="s">
        <v>495</v>
      </c>
      <c r="E326" s="34">
        <f>VLOOKUP($A326,'CAF BLS Adjustment'!$B:$H,7,FALSE)</f>
        <v>2155273</v>
      </c>
      <c r="F326" s="5">
        <f>SUMIFS('HCLS Adjustment'!$F:$F,'HCLS Adjustment'!$B:$B,Main!$A326)</f>
        <v>1563528</v>
      </c>
      <c r="G326" s="29">
        <f>VLOOKUP(A326,'SVS Adjustment'!$B$3:$E$452,4,FALSE)</f>
        <v>0</v>
      </c>
      <c r="H326" s="29">
        <f t="shared" si="64"/>
        <v>3718801</v>
      </c>
      <c r="I326" s="94">
        <f>'Demand Calcs'!$B$11</f>
        <v>0.91418535290292247</v>
      </c>
      <c r="J326" s="29">
        <f t="shared" si="65"/>
        <v>3399673.404560741</v>
      </c>
      <c r="K326" s="72">
        <f>IFERROR(VLOOKUP($A326,'NECA 5 year Projections'!$A:$C,3,FALSE),0)</f>
        <v>1991629.3567117499</v>
      </c>
      <c r="L326" s="72">
        <f t="shared" si="66"/>
        <v>1991629.3567117499</v>
      </c>
      <c r="M326" s="29">
        <f t="shared" si="67"/>
        <v>3399673.404560741</v>
      </c>
      <c r="N326" s="29">
        <f>VLOOKUP($A326,'CAF BLS Adjustment'!$B324:$I909,8,FALSE)</f>
        <v>83454</v>
      </c>
      <c r="O326" s="34">
        <f t="shared" si="63"/>
        <v>76292.424441160489</v>
      </c>
      <c r="P326" s="64">
        <f t="shared" si="68"/>
        <v>3475965.8290019017</v>
      </c>
      <c r="Q326" s="64">
        <f t="shared" si="69"/>
        <v>1970319.0081071402</v>
      </c>
      <c r="R326" s="64">
        <f t="shared" si="70"/>
        <v>1429354.3964536006</v>
      </c>
      <c r="S326" s="64">
        <f t="shared" si="71"/>
        <v>0</v>
      </c>
    </row>
    <row r="327" spans="1:19" ht="14.45" customHeight="1">
      <c r="A327" s="51">
        <v>411849</v>
      </c>
      <c r="B327" s="50" t="s">
        <v>349</v>
      </c>
      <c r="C327" s="24" t="s">
        <v>328</v>
      </c>
      <c r="D327" s="92" t="s">
        <v>495</v>
      </c>
      <c r="E327" s="34">
        <f>VLOOKUP($A327,'CAF BLS Adjustment'!$B:$H,7,FALSE)</f>
        <v>2307128</v>
      </c>
      <c r="F327" s="5">
        <f>SUMIFS('HCLS Adjustment'!$F:$F,'HCLS Adjustment'!$B:$B,Main!$A327)</f>
        <v>1081668</v>
      </c>
      <c r="G327" s="29">
        <f>VLOOKUP(A327,'SVS Adjustment'!$B$3:$E$452,4,FALSE)</f>
        <v>0</v>
      </c>
      <c r="H327" s="29">
        <f t="shared" si="64"/>
        <v>3388796</v>
      </c>
      <c r="I327" s="94">
        <f>'Demand Calcs'!$B$11</f>
        <v>0.91418535290292247</v>
      </c>
      <c r="J327" s="29">
        <f t="shared" si="65"/>
        <v>3097987.6671760119</v>
      </c>
      <c r="K327" s="72">
        <f>IFERROR(VLOOKUP($A327,'NECA 5 year Projections'!$A:$C,3,FALSE),0)</f>
        <v>1562993.8469002901</v>
      </c>
      <c r="L327" s="72">
        <f t="shared" si="66"/>
        <v>1562993.8469002901</v>
      </c>
      <c r="M327" s="29">
        <f t="shared" si="67"/>
        <v>3097987.6671760119</v>
      </c>
      <c r="N327" s="29">
        <f>VLOOKUP($A327,'CAF BLS Adjustment'!$B325:$I910,8,FALSE)</f>
        <v>318078</v>
      </c>
      <c r="O327" s="34">
        <f t="shared" si="63"/>
        <v>290782.24868065579</v>
      </c>
      <c r="P327" s="64">
        <f t="shared" si="68"/>
        <v>3388769.9158566678</v>
      </c>
      <c r="Q327" s="64">
        <f t="shared" si="69"/>
        <v>2109142.6248722137</v>
      </c>
      <c r="R327" s="64">
        <f t="shared" si="70"/>
        <v>988845.04230379837</v>
      </c>
      <c r="S327" s="64">
        <f t="shared" si="71"/>
        <v>0</v>
      </c>
    </row>
    <row r="328" spans="1:19" ht="14.45" customHeight="1">
      <c r="A328" s="51">
        <v>420463</v>
      </c>
      <c r="B328" s="50" t="s">
        <v>352</v>
      </c>
      <c r="C328" s="24" t="s">
        <v>351</v>
      </c>
      <c r="D328" s="92" t="s">
        <v>495</v>
      </c>
      <c r="E328" s="34">
        <f>VLOOKUP($A328,'CAF BLS Adjustment'!$B:$H,7,FALSE)</f>
        <v>1198401</v>
      </c>
      <c r="F328" s="5">
        <f>SUMIFS('HCLS Adjustment'!$F:$F,'HCLS Adjustment'!$B:$B,Main!$A328)</f>
        <v>535608</v>
      </c>
      <c r="G328" s="29">
        <f>VLOOKUP(A328,'SVS Adjustment'!$B$3:$E$452,4,FALSE)</f>
        <v>0</v>
      </c>
      <c r="H328" s="29">
        <f t="shared" si="64"/>
        <v>1734009</v>
      </c>
      <c r="I328" s="94">
        <f>'Demand Calcs'!$B$11</f>
        <v>0.91418535290292247</v>
      </c>
      <c r="J328" s="29">
        <f t="shared" si="65"/>
        <v>1585205.6296018437</v>
      </c>
      <c r="K328" s="72">
        <f>IFERROR(VLOOKUP($A328,'NECA 5 year Projections'!$A:$C,3,FALSE),0)</f>
        <v>977271.55654861103</v>
      </c>
      <c r="L328" s="72">
        <f t="shared" si="66"/>
        <v>977271.55654861103</v>
      </c>
      <c r="M328" s="29">
        <f t="shared" si="67"/>
        <v>1585205.6296018437</v>
      </c>
      <c r="N328" s="29">
        <f>VLOOKUP($A328,'CAF BLS Adjustment'!$B326:$I911,8,FALSE)</f>
        <v>115458</v>
      </c>
      <c r="O328" s="34">
        <f t="shared" si="63"/>
        <v>105550.01247546563</v>
      </c>
      <c r="P328" s="64">
        <f t="shared" si="68"/>
        <v>1690755.6420773093</v>
      </c>
      <c r="Q328" s="64">
        <f t="shared" si="69"/>
        <v>1095560.6411042151</v>
      </c>
      <c r="R328" s="64">
        <f t="shared" si="70"/>
        <v>489644.98849762848</v>
      </c>
      <c r="S328" s="64">
        <f t="shared" si="71"/>
        <v>0</v>
      </c>
    </row>
    <row r="329" spans="1:19" ht="14.45" customHeight="1">
      <c r="A329" s="51">
        <v>421206</v>
      </c>
      <c r="B329" s="50" t="s">
        <v>353</v>
      </c>
      <c r="C329" s="24" t="s">
        <v>351</v>
      </c>
      <c r="D329" s="92" t="s">
        <v>495</v>
      </c>
      <c r="E329" s="34">
        <f>VLOOKUP($A329,'CAF BLS Adjustment'!$B:$H,7,FALSE)</f>
        <v>828000</v>
      </c>
      <c r="F329" s="5">
        <f>SUMIFS('HCLS Adjustment'!$F:$F,'HCLS Adjustment'!$B:$B,Main!$A329)</f>
        <v>614880</v>
      </c>
      <c r="G329" s="29">
        <f>VLOOKUP(A329,'SVS Adjustment'!$B$3:$E$452,4,FALSE)</f>
        <v>0</v>
      </c>
      <c r="H329" s="29">
        <f t="shared" si="64"/>
        <v>1442880</v>
      </c>
      <c r="I329" s="94">
        <f>'Demand Calcs'!$B$11</f>
        <v>0.91418535290292247</v>
      </c>
      <c r="J329" s="29">
        <f t="shared" si="65"/>
        <v>1319059.7619965689</v>
      </c>
      <c r="K329" s="72">
        <f>IFERROR(VLOOKUP($A329,'NECA 5 year Projections'!$A:$C,3,FALSE),0)</f>
        <v>879809.98500944697</v>
      </c>
      <c r="L329" s="72">
        <f t="shared" si="66"/>
        <v>879809.98500944697</v>
      </c>
      <c r="M329" s="29">
        <f t="shared" si="67"/>
        <v>1319059.7619965689</v>
      </c>
      <c r="N329" s="29">
        <f>VLOOKUP($A329,'CAF BLS Adjustment'!$B327:$I912,8,FALSE)</f>
        <v>126732</v>
      </c>
      <c r="O329" s="34">
        <f t="shared" si="63"/>
        <v>115856.53814409317</v>
      </c>
      <c r="P329" s="64">
        <f t="shared" si="68"/>
        <v>1434916.3001406621</v>
      </c>
      <c r="Q329" s="64">
        <f t="shared" si="69"/>
        <v>756945.47220361978</v>
      </c>
      <c r="R329" s="64">
        <f t="shared" si="70"/>
        <v>562114.28979294898</v>
      </c>
      <c r="S329" s="64">
        <f t="shared" si="71"/>
        <v>0</v>
      </c>
    </row>
    <row r="330" spans="1:19" ht="14.45" customHeight="1">
      <c r="A330" s="51">
        <v>421860</v>
      </c>
      <c r="B330" s="50" t="s">
        <v>354</v>
      </c>
      <c r="C330" s="24" t="s">
        <v>351</v>
      </c>
      <c r="D330" s="92" t="s">
        <v>495</v>
      </c>
      <c r="E330" s="34">
        <f>VLOOKUP($A330,'CAF BLS Adjustment'!$B:$H,7,FALSE)</f>
        <v>251826</v>
      </c>
      <c r="F330" s="5">
        <f>SUMIFS('HCLS Adjustment'!$F:$F,'HCLS Adjustment'!$B:$B,Main!$A330)</f>
        <v>183900</v>
      </c>
      <c r="G330" s="29">
        <f>VLOOKUP(A330,'SVS Adjustment'!$B$3:$E$452,4,FALSE)</f>
        <v>0</v>
      </c>
      <c r="H330" s="29">
        <f t="shared" si="64"/>
        <v>435726</v>
      </c>
      <c r="I330" s="94">
        <f>'Demand Calcs'!$B$11</f>
        <v>0.91418535290292247</v>
      </c>
      <c r="J330" s="29">
        <f t="shared" si="65"/>
        <v>398334.32707897882</v>
      </c>
      <c r="K330" s="72">
        <f>IFERROR(VLOOKUP($A330,'NECA 5 year Projections'!$A:$C,3,FALSE),0)</f>
        <v>232851.95864563301</v>
      </c>
      <c r="L330" s="72">
        <f t="shared" si="66"/>
        <v>232851.95864563301</v>
      </c>
      <c r="M330" s="29">
        <f t="shared" si="67"/>
        <v>398334.32707897882</v>
      </c>
      <c r="N330" s="29">
        <f>VLOOKUP($A330,'CAF BLS Adjustment'!$B329:$I915,8,FALSE)</f>
        <v>38976</v>
      </c>
      <c r="O330" s="34">
        <f t="shared" si="63"/>
        <v>35631.288314744306</v>
      </c>
      <c r="P330" s="64">
        <f t="shared" si="68"/>
        <v>433965.61539372313</v>
      </c>
      <c r="Q330" s="64">
        <f t="shared" si="69"/>
        <v>230215.64068013139</v>
      </c>
      <c r="R330" s="64">
        <f t="shared" si="70"/>
        <v>168118.68639884744</v>
      </c>
      <c r="S330" s="64">
        <f t="shared" si="71"/>
        <v>0</v>
      </c>
    </row>
    <row r="331" spans="1:19" ht="14.45" customHeight="1">
      <c r="A331" s="51">
        <v>421866</v>
      </c>
      <c r="B331" s="50" t="s">
        <v>355</v>
      </c>
      <c r="C331" s="24" t="s">
        <v>351</v>
      </c>
      <c r="D331" s="92" t="s">
        <v>495</v>
      </c>
      <c r="E331" s="34">
        <f>VLOOKUP($A331,'CAF BLS Adjustment'!$B:$H,7,FALSE)</f>
        <v>336777</v>
      </c>
      <c r="F331" s="5">
        <f>SUMIFS('HCLS Adjustment'!$F:$F,'HCLS Adjustment'!$B:$B,Main!$A331)</f>
        <v>265380</v>
      </c>
      <c r="G331" s="29">
        <f>VLOOKUP(A331,'SVS Adjustment'!$B$3:$E$452,4,FALSE)</f>
        <v>0</v>
      </c>
      <c r="H331" s="29">
        <f t="shared" si="64"/>
        <v>602157</v>
      </c>
      <c r="I331" s="94">
        <f>'Demand Calcs'!$B$11</f>
        <v>0.91418535290292247</v>
      </c>
      <c r="J331" s="29">
        <f t="shared" si="65"/>
        <v>550483.10954796511</v>
      </c>
      <c r="K331" s="72">
        <f>IFERROR(VLOOKUP($A331,'NECA 5 year Projections'!$A:$C,3,FALSE),0)</f>
        <v>441088.29850265302</v>
      </c>
      <c r="L331" s="72">
        <f t="shared" si="66"/>
        <v>441088.29850265302</v>
      </c>
      <c r="M331" s="29">
        <f t="shared" si="67"/>
        <v>550483.10954796511</v>
      </c>
      <c r="N331" s="29">
        <f>VLOOKUP($A331,'CAF BLS Adjustment'!$B330:$I918,8,FALSE)</f>
        <v>1722</v>
      </c>
      <c r="O331" s="34">
        <f t="shared" si="63"/>
        <v>1574.2271776988325</v>
      </c>
      <c r="P331" s="64">
        <f t="shared" si="68"/>
        <v>552057.33672566398</v>
      </c>
      <c r="Q331" s="64">
        <f t="shared" si="69"/>
        <v>307876.60059458751</v>
      </c>
      <c r="R331" s="64">
        <f t="shared" si="70"/>
        <v>242606.50895337758</v>
      </c>
      <c r="S331" s="64">
        <f t="shared" si="71"/>
        <v>0</v>
      </c>
    </row>
    <row r="332" spans="1:19" ht="14.45" customHeight="1">
      <c r="A332" s="51">
        <v>421876</v>
      </c>
      <c r="B332" s="50" t="s">
        <v>356</v>
      </c>
      <c r="C332" s="24" t="s">
        <v>351</v>
      </c>
      <c r="D332" s="92" t="s">
        <v>495</v>
      </c>
      <c r="E332" s="34">
        <f>VLOOKUP($A332,'CAF BLS Adjustment'!$B:$H,7,FALSE)</f>
        <v>72012</v>
      </c>
      <c r="F332" s="5">
        <f>SUMIFS('HCLS Adjustment'!$F:$F,'HCLS Adjustment'!$B:$B,Main!$A332)</f>
        <v>148788</v>
      </c>
      <c r="G332" s="29">
        <f>VLOOKUP(A332,'SVS Adjustment'!$B$3:$E$452,4,FALSE)</f>
        <v>0</v>
      </c>
      <c r="H332" s="29">
        <f t="shared" si="64"/>
        <v>220800</v>
      </c>
      <c r="I332" s="94">
        <f>'Demand Calcs'!$B$11</f>
        <v>0.91418535290292247</v>
      </c>
      <c r="J332" s="29">
        <f t="shared" si="65"/>
        <v>201852.12592096528</v>
      </c>
      <c r="K332" s="72">
        <f>IFERROR(VLOOKUP($A332,'NECA 5 year Projections'!$A:$C,3,FALSE),0)</f>
        <v>109550.69132083299</v>
      </c>
      <c r="L332" s="72">
        <f t="shared" si="66"/>
        <v>109550.69132083299</v>
      </c>
      <c r="M332" s="29">
        <f t="shared" si="67"/>
        <v>201852.12592096528</v>
      </c>
      <c r="N332" s="29">
        <f>VLOOKUP($A332,'CAF BLS Adjustment'!$B330:$I919,8,FALSE)</f>
        <v>-612</v>
      </c>
      <c r="O332" s="34">
        <f t="shared" si="63"/>
        <v>-612</v>
      </c>
      <c r="P332" s="64">
        <f t="shared" si="68"/>
        <v>201240.12592096528</v>
      </c>
      <c r="Q332" s="64">
        <f t="shared" si="69"/>
        <v>65832.315633245249</v>
      </c>
      <c r="R332" s="64">
        <f t="shared" si="70"/>
        <v>136019.81028772003</v>
      </c>
      <c r="S332" s="64">
        <f t="shared" si="71"/>
        <v>0</v>
      </c>
    </row>
    <row r="333" spans="1:19" ht="14.45" customHeight="1">
      <c r="A333" s="51">
        <v>421886</v>
      </c>
      <c r="B333" s="50" t="s">
        <v>357</v>
      </c>
      <c r="C333" s="24" t="s">
        <v>351</v>
      </c>
      <c r="D333" s="92" t="s">
        <v>495</v>
      </c>
      <c r="E333" s="34">
        <f>VLOOKUP($A333,'CAF BLS Adjustment'!$B:$H,7,FALSE)</f>
        <v>324613</v>
      </c>
      <c r="F333" s="5">
        <f>SUMIFS('HCLS Adjustment'!$F:$F,'HCLS Adjustment'!$B:$B,Main!$A333)</f>
        <v>312204</v>
      </c>
      <c r="G333" s="29">
        <f>VLOOKUP(A333,'SVS Adjustment'!$B$3:$E$452,4,FALSE)</f>
        <v>0</v>
      </c>
      <c r="H333" s="29">
        <f t="shared" si="64"/>
        <v>636817</v>
      </c>
      <c r="I333" s="94">
        <f>'Demand Calcs'!$B$11</f>
        <v>0.91418535290292247</v>
      </c>
      <c r="J333" s="29">
        <f t="shared" si="65"/>
        <v>582168.77387958043</v>
      </c>
      <c r="K333" s="72">
        <f>IFERROR(VLOOKUP($A333,'NECA 5 year Projections'!$A:$C,3,FALSE),0)</f>
        <v>400296.15545293898</v>
      </c>
      <c r="L333" s="72">
        <f t="shared" si="66"/>
        <v>400296.15545293898</v>
      </c>
      <c r="M333" s="29">
        <f t="shared" si="67"/>
        <v>582168.77387958043</v>
      </c>
      <c r="N333" s="29">
        <f>VLOOKUP($A333,'CAF BLS Adjustment'!$B332:$I921,8,FALSE)</f>
        <v>-31026</v>
      </c>
      <c r="O333" s="34">
        <f t="shared" si="63"/>
        <v>-31026</v>
      </c>
      <c r="P333" s="64">
        <f t="shared" si="68"/>
        <v>551142.77387958043</v>
      </c>
      <c r="Q333" s="64">
        <f t="shared" si="69"/>
        <v>296756.44996187644</v>
      </c>
      <c r="R333" s="64">
        <f t="shared" si="70"/>
        <v>285412.32391770399</v>
      </c>
      <c r="S333" s="64">
        <f t="shared" si="71"/>
        <v>0</v>
      </c>
    </row>
    <row r="334" spans="1:19" ht="14.45" customHeight="1">
      <c r="A334" s="51">
        <v>421887</v>
      </c>
      <c r="B334" s="50" t="s">
        <v>358</v>
      </c>
      <c r="C334" s="24" t="s">
        <v>351</v>
      </c>
      <c r="D334" s="92" t="s">
        <v>495</v>
      </c>
      <c r="E334" s="34">
        <f>VLOOKUP($A334,'CAF BLS Adjustment'!$B:$H,7,FALSE)</f>
        <v>2782042</v>
      </c>
      <c r="F334" s="5">
        <f>SUMIFS('HCLS Adjustment'!$F:$F,'HCLS Adjustment'!$B:$B,Main!$A334)</f>
        <v>749748</v>
      </c>
      <c r="G334" s="29">
        <f>VLOOKUP(A334,'SVS Adjustment'!$B$3:$E$452,4,FALSE)</f>
        <v>0</v>
      </c>
      <c r="H334" s="29">
        <f t="shared" si="64"/>
        <v>3531790</v>
      </c>
      <c r="I334" s="94">
        <f>'Demand Calcs'!$B$11</f>
        <v>0.91418535290292247</v>
      </c>
      <c r="J334" s="29">
        <f t="shared" si="65"/>
        <v>3228710.6875290126</v>
      </c>
      <c r="K334" s="72">
        <f>IFERROR(VLOOKUP($A334,'NECA 5 year Projections'!$A:$C,3,FALSE),0)</f>
        <v>1668648.2103442501</v>
      </c>
      <c r="L334" s="72">
        <f t="shared" si="66"/>
        <v>1668648.2103442501</v>
      </c>
      <c r="M334" s="29">
        <f t="shared" si="67"/>
        <v>3228710.6875290126</v>
      </c>
      <c r="N334" s="29">
        <f>VLOOKUP($A334,'CAF BLS Adjustment'!$B332:$I922,8,FALSE)</f>
        <v>97542</v>
      </c>
      <c r="O334" s="34">
        <f t="shared" si="63"/>
        <v>89171.467692856866</v>
      </c>
      <c r="P334" s="64">
        <f t="shared" si="68"/>
        <v>3317882.1552218692</v>
      </c>
      <c r="Q334" s="64">
        <f t="shared" si="69"/>
        <v>2543302.0475607524</v>
      </c>
      <c r="R334" s="64">
        <f t="shared" si="70"/>
        <v>685408.63996826031</v>
      </c>
      <c r="S334" s="64">
        <f t="shared" si="71"/>
        <v>0</v>
      </c>
    </row>
    <row r="335" spans="1:19" ht="14.45" customHeight="1">
      <c r="A335" s="51">
        <v>421901</v>
      </c>
      <c r="B335" s="50" t="s">
        <v>359</v>
      </c>
      <c r="C335" s="24" t="s">
        <v>351</v>
      </c>
      <c r="D335" s="92" t="s">
        <v>495</v>
      </c>
      <c r="E335" s="34">
        <f>VLOOKUP($A335,'CAF BLS Adjustment'!$B:$H,7,FALSE)</f>
        <v>2606742</v>
      </c>
      <c r="F335" s="5">
        <f>SUMIFS('HCLS Adjustment'!$F:$F,'HCLS Adjustment'!$B:$B,Main!$A335)</f>
        <v>1617252</v>
      </c>
      <c r="G335" s="29">
        <f>VLOOKUP(A335,'SVS Adjustment'!$B$3:$E$452,4,FALSE)</f>
        <v>0</v>
      </c>
      <c r="H335" s="29">
        <f t="shared" si="64"/>
        <v>4223994</v>
      </c>
      <c r="I335" s="94">
        <f>'Demand Calcs'!$B$11</f>
        <v>0.91418535290292247</v>
      </c>
      <c r="J335" s="29">
        <f t="shared" si="65"/>
        <v>3861513.4455498271</v>
      </c>
      <c r="K335" s="72">
        <f>IFERROR(VLOOKUP($A335,'NECA 5 year Projections'!$A:$C,3,FALSE),0)</f>
        <v>1499718.4774911599</v>
      </c>
      <c r="L335" s="72">
        <f t="shared" si="66"/>
        <v>1499718.4774911599</v>
      </c>
      <c r="M335" s="29">
        <f t="shared" si="67"/>
        <v>3861513.4455498271</v>
      </c>
      <c r="N335" s="29">
        <f>VLOOKUP($A335,'CAF BLS Adjustment'!$B334:$I925,8,FALSE)</f>
        <v>210036</v>
      </c>
      <c r="O335" s="34">
        <f t="shared" si="63"/>
        <v>192011.83478231821</v>
      </c>
      <c r="P335" s="64">
        <f t="shared" si="68"/>
        <v>4053525.2803321453</v>
      </c>
      <c r="Q335" s="64">
        <f t="shared" si="69"/>
        <v>2383045.3551968699</v>
      </c>
      <c r="R335" s="64">
        <f t="shared" si="70"/>
        <v>1478468.0903529571</v>
      </c>
      <c r="S335" s="64">
        <f t="shared" si="71"/>
        <v>0</v>
      </c>
    </row>
    <row r="336" spans="1:19" ht="14.45" customHeight="1">
      <c r="A336" s="51">
        <v>421912</v>
      </c>
      <c r="B336" s="50" t="s">
        <v>360</v>
      </c>
      <c r="C336" s="24" t="s">
        <v>351</v>
      </c>
      <c r="D336" s="92" t="s">
        <v>495</v>
      </c>
      <c r="E336" s="34">
        <f>VLOOKUP($A336,'CAF BLS Adjustment'!$B:$H,7,FALSE)</f>
        <v>1441447</v>
      </c>
      <c r="F336" s="5">
        <f>SUMIFS('HCLS Adjustment'!$F:$F,'HCLS Adjustment'!$B:$B,Main!$A336)</f>
        <v>1624836</v>
      </c>
      <c r="G336" s="29">
        <f>VLOOKUP(A336,'SVS Adjustment'!$B$3:$E$452,4,FALSE)</f>
        <v>0</v>
      </c>
      <c r="H336" s="29">
        <f t="shared" si="64"/>
        <v>3066283</v>
      </c>
      <c r="I336" s="94">
        <f>'Demand Calcs'!$B$11</f>
        <v>0.91418535290292247</v>
      </c>
      <c r="J336" s="29">
        <f t="shared" si="65"/>
        <v>2803151.0064552319</v>
      </c>
      <c r="K336" s="72">
        <f>IFERROR(VLOOKUP($A336,'NECA 5 year Projections'!$A:$C,3,FALSE),0)</f>
        <v>1510141.5941820799</v>
      </c>
      <c r="L336" s="72">
        <f t="shared" si="66"/>
        <v>1510141.5941820799</v>
      </c>
      <c r="M336" s="29">
        <f t="shared" si="67"/>
        <v>2803151.0064552319</v>
      </c>
      <c r="N336" s="29">
        <f>VLOOKUP($A336,'CAF BLS Adjustment'!$B334:$I926,8,FALSE)</f>
        <v>116832</v>
      </c>
      <c r="O336" s="34">
        <f t="shared" si="63"/>
        <v>106806.10315035423</v>
      </c>
      <c r="P336" s="64">
        <f t="shared" si="68"/>
        <v>2909957.1096055862</v>
      </c>
      <c r="Q336" s="64">
        <f t="shared" si="69"/>
        <v>1317749.734385859</v>
      </c>
      <c r="R336" s="64">
        <f t="shared" si="70"/>
        <v>1485401.2720693732</v>
      </c>
      <c r="S336" s="64">
        <f t="shared" si="71"/>
        <v>0</v>
      </c>
    </row>
    <row r="337" spans="1:19" ht="14.45" customHeight="1">
      <c r="A337" s="51">
        <v>421920</v>
      </c>
      <c r="B337" s="50" t="s">
        <v>361</v>
      </c>
      <c r="C337" s="24" t="s">
        <v>351</v>
      </c>
      <c r="D337" s="92" t="s">
        <v>495</v>
      </c>
      <c r="E337" s="34">
        <f>VLOOKUP($A337,'CAF BLS Adjustment'!$B:$H,7,FALSE)</f>
        <v>429144</v>
      </c>
      <c r="F337" s="5">
        <f>SUMIFS('HCLS Adjustment'!$F:$F,'HCLS Adjustment'!$B:$B,Main!$A337)</f>
        <v>669840</v>
      </c>
      <c r="G337" s="29">
        <f>VLOOKUP(A337,'SVS Adjustment'!$B$3:$E$452,4,FALSE)</f>
        <v>0</v>
      </c>
      <c r="H337" s="29">
        <f t="shared" si="64"/>
        <v>1098984</v>
      </c>
      <c r="I337" s="94">
        <f>'Demand Calcs'!$B$11</f>
        <v>0.91418535290292247</v>
      </c>
      <c r="J337" s="29">
        <f t="shared" si="65"/>
        <v>1004675.0758746653</v>
      </c>
      <c r="K337" s="72">
        <f>IFERROR(VLOOKUP($A337,'NECA 5 year Projections'!$A:$C,3,FALSE),0)</f>
        <v>632786.16341337597</v>
      </c>
      <c r="L337" s="72">
        <f t="shared" si="66"/>
        <v>632786.16341337597</v>
      </c>
      <c r="M337" s="29">
        <f t="shared" si="67"/>
        <v>1004675.0758746653</v>
      </c>
      <c r="N337" s="29">
        <f>VLOOKUP($A337,'CAF BLS Adjustment'!$B335:$I927,8,FALSE)</f>
        <v>5826</v>
      </c>
      <c r="O337" s="34">
        <f t="shared" si="63"/>
        <v>5326.0438660124264</v>
      </c>
      <c r="P337" s="64">
        <f t="shared" si="68"/>
        <v>1010001.1197406778</v>
      </c>
      <c r="Q337" s="64">
        <f t="shared" si="69"/>
        <v>392317.15908617171</v>
      </c>
      <c r="R337" s="64">
        <f t="shared" si="70"/>
        <v>612357.91678849352</v>
      </c>
      <c r="S337" s="64">
        <f t="shared" si="71"/>
        <v>0</v>
      </c>
    </row>
    <row r="338" spans="1:19" ht="14.45" customHeight="1">
      <c r="A338" s="51">
        <v>421931</v>
      </c>
      <c r="B338" s="50" t="s">
        <v>362</v>
      </c>
      <c r="C338" s="24" t="s">
        <v>351</v>
      </c>
      <c r="D338" s="92" t="s">
        <v>495</v>
      </c>
      <c r="E338" s="34">
        <f>VLOOKUP($A338,'CAF BLS Adjustment'!$B:$H,7,FALSE)</f>
        <v>4486496</v>
      </c>
      <c r="F338" s="5">
        <f>SUMIFS('HCLS Adjustment'!$F:$F,'HCLS Adjustment'!$B:$B,Main!$A338)</f>
        <v>2258112</v>
      </c>
      <c r="G338" s="29">
        <f>VLOOKUP(A338,'SVS Adjustment'!$B$3:$E$452,4,FALSE)</f>
        <v>0</v>
      </c>
      <c r="H338" s="29">
        <f t="shared" si="64"/>
        <v>6744608</v>
      </c>
      <c r="I338" s="94">
        <f>'Demand Calcs'!$B$11</f>
        <v>0.91418535290292247</v>
      </c>
      <c r="J338" s="29">
        <f t="shared" si="65"/>
        <v>6165821.8446718743</v>
      </c>
      <c r="K338" s="72">
        <f>IFERROR(VLOOKUP($A338,'NECA 5 year Projections'!$A:$C,3,FALSE),0)</f>
        <v>2660663.5741516799</v>
      </c>
      <c r="L338" s="72">
        <f t="shared" si="66"/>
        <v>2660663.5741516799</v>
      </c>
      <c r="M338" s="29">
        <f t="shared" si="67"/>
        <v>6165821.8446718743</v>
      </c>
      <c r="N338" s="29">
        <f>VLOOKUP($A338,'CAF BLS Adjustment'!$B336:$I928,8,FALSE)</f>
        <v>295080</v>
      </c>
      <c r="O338" s="34">
        <f t="shared" si="63"/>
        <v>269757.81393459433</v>
      </c>
      <c r="P338" s="64">
        <f t="shared" si="68"/>
        <v>6435579.6586064687</v>
      </c>
      <c r="Q338" s="64">
        <f t="shared" si="69"/>
        <v>4101488.9290575502</v>
      </c>
      <c r="R338" s="64">
        <f t="shared" si="70"/>
        <v>2064332.9156143244</v>
      </c>
      <c r="S338" s="64">
        <f t="shared" si="71"/>
        <v>0</v>
      </c>
    </row>
    <row r="339" spans="1:19" ht="14.45" customHeight="1">
      <c r="A339" s="51">
        <v>421945</v>
      </c>
      <c r="B339" s="50" t="s">
        <v>363</v>
      </c>
      <c r="C339" s="24" t="s">
        <v>351</v>
      </c>
      <c r="D339" s="92" t="s">
        <v>495</v>
      </c>
      <c r="E339" s="34">
        <f>VLOOKUP($A339,'CAF BLS Adjustment'!$B:$H,7,FALSE)</f>
        <v>342800</v>
      </c>
      <c r="F339" s="5">
        <f>SUMIFS('HCLS Adjustment'!$F:$F,'HCLS Adjustment'!$B:$B,Main!$A339)</f>
        <v>143040</v>
      </c>
      <c r="G339" s="29">
        <f>VLOOKUP(A339,'SVS Adjustment'!$B$3:$E$452,4,FALSE)</f>
        <v>0</v>
      </c>
      <c r="H339" s="29">
        <f t="shared" si="64"/>
        <v>485840</v>
      </c>
      <c r="I339" s="94">
        <f>'Demand Calcs'!$B$11</f>
        <v>0.91418535290292247</v>
      </c>
      <c r="J339" s="29">
        <f t="shared" si="65"/>
        <v>444147.81185435585</v>
      </c>
      <c r="K339" s="72">
        <f>IFERROR(VLOOKUP($A339,'NECA 5 year Projections'!$A:$C,3,FALSE),0)</f>
        <v>470920.61400178302</v>
      </c>
      <c r="L339" s="72">
        <f t="shared" si="66"/>
        <v>470920.61400178302</v>
      </c>
      <c r="M339" s="29">
        <f t="shared" si="67"/>
        <v>470920.61400178302</v>
      </c>
      <c r="N339" s="29">
        <f>VLOOKUP($A339,'CAF BLS Adjustment'!$B338:$I931,8,FALSE)</f>
        <v>-32094</v>
      </c>
      <c r="O339" s="34">
        <f t="shared" si="63"/>
        <v>-32094</v>
      </c>
      <c r="P339" s="64">
        <f t="shared" si="68"/>
        <v>438826.61400178302</v>
      </c>
      <c r="Q339" s="64">
        <f t="shared" si="69"/>
        <v>332273.14852587524</v>
      </c>
      <c r="R339" s="64">
        <f t="shared" si="70"/>
        <v>138647.46547590778</v>
      </c>
      <c r="S339" s="64">
        <f t="shared" si="71"/>
        <v>0</v>
      </c>
    </row>
    <row r="340" spans="1:19" ht="14.45" customHeight="1">
      <c r="A340" s="51">
        <v>431704</v>
      </c>
      <c r="B340" s="50" t="s">
        <v>365</v>
      </c>
      <c r="C340" s="24" t="s">
        <v>364</v>
      </c>
      <c r="D340" s="92" t="s">
        <v>495</v>
      </c>
      <c r="E340" s="34">
        <f>VLOOKUP($A340,'CAF BLS Adjustment'!$B:$H,7,FALSE)</f>
        <v>913760</v>
      </c>
      <c r="F340" s="5">
        <f>SUMIFS('HCLS Adjustment'!$F:$F,'HCLS Adjustment'!$B:$B,Main!$A340)</f>
        <v>276912</v>
      </c>
      <c r="G340" s="29">
        <f>VLOOKUP(A340,'SVS Adjustment'!$B$3:$E$452,4,FALSE)</f>
        <v>0</v>
      </c>
      <c r="H340" s="29">
        <f t="shared" si="64"/>
        <v>1190672</v>
      </c>
      <c r="I340" s="94">
        <f>'Demand Calcs'!$B$11</f>
        <v>0.91418535290292247</v>
      </c>
      <c r="J340" s="29">
        <f t="shared" si="65"/>
        <v>1088494.9025116286</v>
      </c>
      <c r="K340" s="72">
        <f>IFERROR(VLOOKUP($A340,'NECA 5 year Projections'!$A:$C,3,FALSE),0)</f>
        <v>584533.16521858203</v>
      </c>
      <c r="L340" s="72">
        <f t="shared" si="66"/>
        <v>584533.16521858203</v>
      </c>
      <c r="M340" s="29">
        <f t="shared" si="67"/>
        <v>1088494.9025116286</v>
      </c>
      <c r="N340" s="29">
        <f>VLOOKUP($A340,'CAF BLS Adjustment'!$B339:$I933,8,FALSE)</f>
        <v>256134</v>
      </c>
      <c r="O340" s="34">
        <f t="shared" si="63"/>
        <v>234153.95118043714</v>
      </c>
      <c r="P340" s="64">
        <f t="shared" si="68"/>
        <v>1322648.8536920657</v>
      </c>
      <c r="Q340" s="64">
        <f t="shared" si="69"/>
        <v>835346.00806857459</v>
      </c>
      <c r="R340" s="64">
        <f t="shared" si="70"/>
        <v>253148.8944430541</v>
      </c>
      <c r="S340" s="64">
        <f t="shared" si="71"/>
        <v>0</v>
      </c>
    </row>
    <row r="341" spans="1:19" ht="14.45" customHeight="1">
      <c r="A341" s="51">
        <v>431788</v>
      </c>
      <c r="B341" s="50" t="s">
        <v>366</v>
      </c>
      <c r="C341" s="24" t="s">
        <v>364</v>
      </c>
      <c r="D341" s="92" t="s">
        <v>495</v>
      </c>
      <c r="E341" s="34">
        <f>VLOOKUP($A341,'CAF BLS Adjustment'!$B:$H,7,FALSE)</f>
        <v>1007670</v>
      </c>
      <c r="F341" s="5">
        <f>SUMIFS('HCLS Adjustment'!$F:$F,'HCLS Adjustment'!$B:$B,Main!$A341)</f>
        <v>878724</v>
      </c>
      <c r="G341" s="29">
        <f>VLOOKUP(A341,'SVS Adjustment'!$B$3:$E$452,4,FALSE)</f>
        <v>0</v>
      </c>
      <c r="H341" s="29">
        <f t="shared" si="64"/>
        <v>1886394</v>
      </c>
      <c r="I341" s="94">
        <f>'Demand Calcs'!$B$11</f>
        <v>0.91418535290292247</v>
      </c>
      <c r="J341" s="29">
        <f t="shared" si="65"/>
        <v>1724513.7646039554</v>
      </c>
      <c r="K341" s="72">
        <f>IFERROR(VLOOKUP($A341,'NECA 5 year Projections'!$A:$C,3,FALSE),0)</f>
        <v>877305.19981080899</v>
      </c>
      <c r="L341" s="72">
        <f t="shared" si="66"/>
        <v>877305.19981080899</v>
      </c>
      <c r="M341" s="29">
        <f t="shared" si="67"/>
        <v>1724513.7646039554</v>
      </c>
      <c r="N341" s="29">
        <f>VLOOKUP($A341,'CAF BLS Adjustment'!$B339:$I934,8,FALSE)</f>
        <v>-28044</v>
      </c>
      <c r="O341" s="34">
        <f t="shared" si="63"/>
        <v>-28044</v>
      </c>
      <c r="P341" s="64">
        <f t="shared" si="68"/>
        <v>1696469.7646039554</v>
      </c>
      <c r="Q341" s="64">
        <f t="shared" si="69"/>
        <v>921197.15455968783</v>
      </c>
      <c r="R341" s="64">
        <f t="shared" si="70"/>
        <v>803316.61004426761</v>
      </c>
      <c r="S341" s="64">
        <f t="shared" si="71"/>
        <v>0</v>
      </c>
    </row>
    <row r="342" spans="1:19" ht="14.45" customHeight="1">
      <c r="A342" s="51">
        <v>431831</v>
      </c>
      <c r="B342" s="50" t="s">
        <v>367</v>
      </c>
      <c r="C342" s="24" t="s">
        <v>364</v>
      </c>
      <c r="D342" s="92" t="s">
        <v>495</v>
      </c>
      <c r="E342" s="34">
        <f>VLOOKUP($A342,'CAF BLS Adjustment'!$B:$H,7,FALSE)</f>
        <v>314071</v>
      </c>
      <c r="F342" s="5">
        <f>SUMIFS('HCLS Adjustment'!$F:$F,'HCLS Adjustment'!$B:$B,Main!$A342)</f>
        <v>319524</v>
      </c>
      <c r="G342" s="29">
        <f>VLOOKUP(A342,'SVS Adjustment'!$B$3:$E$452,4,FALSE)</f>
        <v>0</v>
      </c>
      <c r="H342" s="29">
        <f t="shared" si="64"/>
        <v>633595</v>
      </c>
      <c r="I342" s="94">
        <f>'Demand Calcs'!$B$11</f>
        <v>0.91418535290292247</v>
      </c>
      <c r="J342" s="29">
        <f t="shared" si="65"/>
        <v>579223.26867252716</v>
      </c>
      <c r="K342" s="72">
        <f>IFERROR(VLOOKUP($A342,'NECA 5 year Projections'!$A:$C,3,FALSE),0)</f>
        <v>309691.49744226702</v>
      </c>
      <c r="L342" s="72">
        <f t="shared" si="66"/>
        <v>309691.49744226702</v>
      </c>
      <c r="M342" s="29">
        <f t="shared" si="67"/>
        <v>579223.26867252716</v>
      </c>
      <c r="N342" s="29">
        <f>VLOOKUP($A342,'CAF BLS Adjustment'!$B340:$I935,8,FALSE)</f>
        <v>32491</v>
      </c>
      <c r="O342" s="34">
        <f t="shared" si="63"/>
        <v>29702.796301168855</v>
      </c>
      <c r="P342" s="64">
        <f t="shared" si="68"/>
        <v>608926.06497369602</v>
      </c>
      <c r="Q342" s="64">
        <f t="shared" si="69"/>
        <v>287119.10797157377</v>
      </c>
      <c r="R342" s="64">
        <f t="shared" si="70"/>
        <v>292104.16070095339</v>
      </c>
      <c r="S342" s="64">
        <f t="shared" si="71"/>
        <v>0</v>
      </c>
    </row>
    <row r="343" spans="1:19" ht="14.45" customHeight="1">
      <c r="A343" s="51">
        <v>431968</v>
      </c>
      <c r="B343" s="50" t="s">
        <v>368</v>
      </c>
      <c r="C343" s="24" t="s">
        <v>364</v>
      </c>
      <c r="D343" s="92" t="s">
        <v>495</v>
      </c>
      <c r="E343" s="34">
        <f>VLOOKUP($A343,'CAF BLS Adjustment'!$B:$H,7,FALSE)</f>
        <v>334532</v>
      </c>
      <c r="F343" s="5">
        <f>SUMIFS('HCLS Adjustment'!$F:$F,'HCLS Adjustment'!$B:$B,Main!$A343)</f>
        <v>12804</v>
      </c>
      <c r="G343" s="29">
        <f>VLOOKUP(A343,'SVS Adjustment'!$B$3:$E$452,4,FALSE)</f>
        <v>0</v>
      </c>
      <c r="H343" s="29">
        <f t="shared" si="64"/>
        <v>347336</v>
      </c>
      <c r="I343" s="94">
        <f>'Demand Calcs'!$B$11</f>
        <v>0.91418535290292247</v>
      </c>
      <c r="J343" s="29">
        <f t="shared" si="65"/>
        <v>317529.48373588949</v>
      </c>
      <c r="K343" s="72">
        <f>IFERROR(VLOOKUP($A343,'NECA 5 year Projections'!$A:$C,3,FALSE),0)</f>
        <v>302840.79351051099</v>
      </c>
      <c r="L343" s="72">
        <f t="shared" si="66"/>
        <v>302840.79351051099</v>
      </c>
      <c r="M343" s="29">
        <f t="shared" si="67"/>
        <v>317529.48373588949</v>
      </c>
      <c r="N343" s="29">
        <f>VLOOKUP($A343,'CAF BLS Adjustment'!$B342:$I937,8,FALSE)</f>
        <v>546</v>
      </c>
      <c r="O343" s="34">
        <f t="shared" si="63"/>
        <v>499.14520268499564</v>
      </c>
      <c r="P343" s="64">
        <f t="shared" si="68"/>
        <v>318028.62893857446</v>
      </c>
      <c r="Q343" s="64">
        <f t="shared" si="69"/>
        <v>305824.25447732047</v>
      </c>
      <c r="R343" s="64">
        <f t="shared" si="70"/>
        <v>11705.229258569019</v>
      </c>
      <c r="S343" s="64">
        <f t="shared" si="71"/>
        <v>0</v>
      </c>
    </row>
    <row r="344" spans="1:19" ht="14.45" customHeight="1">
      <c r="A344" s="51">
        <v>431969</v>
      </c>
      <c r="B344" s="50" t="s">
        <v>369</v>
      </c>
      <c r="C344" s="24" t="s">
        <v>364</v>
      </c>
      <c r="D344" s="92" t="s">
        <v>495</v>
      </c>
      <c r="E344" s="34">
        <f>VLOOKUP($A344,'CAF BLS Adjustment'!$B:$H,7,FALSE)</f>
        <v>2532521</v>
      </c>
      <c r="F344" s="5">
        <f>SUMIFS('HCLS Adjustment'!$F:$F,'HCLS Adjustment'!$B:$B,Main!$A344)</f>
        <v>589500</v>
      </c>
      <c r="G344" s="29">
        <f>VLOOKUP(A344,'SVS Adjustment'!$B$3:$E$452,4,FALSE)</f>
        <v>0</v>
      </c>
      <c r="H344" s="29">
        <f t="shared" si="64"/>
        <v>3122021</v>
      </c>
      <c r="I344" s="94">
        <f>'Demand Calcs'!$B$11</f>
        <v>0.91418535290292247</v>
      </c>
      <c r="J344" s="29">
        <f t="shared" si="65"/>
        <v>2854105.8696553349</v>
      </c>
      <c r="K344" s="72">
        <f>IFERROR(VLOOKUP($A344,'NECA 5 year Projections'!$A:$C,3,FALSE),0)</f>
        <v>2245420.8875162699</v>
      </c>
      <c r="L344" s="72">
        <f t="shared" si="66"/>
        <v>2245420.8875162699</v>
      </c>
      <c r="M344" s="29">
        <f t="shared" si="67"/>
        <v>2854105.8696553349</v>
      </c>
      <c r="N344" s="29">
        <f>VLOOKUP($A344,'CAF BLS Adjustment'!$B342:$I938,8,FALSE)</f>
        <v>-52728</v>
      </c>
      <c r="O344" s="34">
        <f t="shared" si="63"/>
        <v>-52728</v>
      </c>
      <c r="P344" s="64">
        <f t="shared" si="68"/>
        <v>2801377.8696553349</v>
      </c>
      <c r="Q344" s="64">
        <f t="shared" si="69"/>
        <v>2315193.604119062</v>
      </c>
      <c r="R344" s="64">
        <f t="shared" si="70"/>
        <v>538912.26553627278</v>
      </c>
      <c r="S344" s="64">
        <f t="shared" si="71"/>
        <v>0</v>
      </c>
    </row>
    <row r="345" spans="1:19" ht="14.45" customHeight="1">
      <c r="A345" s="51">
        <v>431974</v>
      </c>
      <c r="B345" s="50" t="s">
        <v>370</v>
      </c>
      <c r="C345" s="24" t="s">
        <v>364</v>
      </c>
      <c r="D345" s="92" t="s">
        <v>495</v>
      </c>
      <c r="E345" s="34">
        <f>VLOOKUP($A345,'CAF BLS Adjustment'!$B:$H,7,FALSE)</f>
        <v>1178285</v>
      </c>
      <c r="F345" s="5">
        <f>SUMIFS('HCLS Adjustment'!$F:$F,'HCLS Adjustment'!$B:$B,Main!$A345)</f>
        <v>311604</v>
      </c>
      <c r="G345" s="29">
        <f>VLOOKUP(A345,'SVS Adjustment'!$B$3:$E$452,4,FALSE)</f>
        <v>0</v>
      </c>
      <c r="H345" s="29">
        <f t="shared" si="64"/>
        <v>1489889</v>
      </c>
      <c r="I345" s="94">
        <f>'Demand Calcs'!$B$11</f>
        <v>0.91418535290292247</v>
      </c>
      <c r="J345" s="29">
        <f t="shared" si="65"/>
        <v>1362034.7012511822</v>
      </c>
      <c r="K345" s="72">
        <f>IFERROR(VLOOKUP($A345,'NECA 5 year Projections'!$A:$C,3,FALSE),0)</f>
        <v>609380.84904211899</v>
      </c>
      <c r="L345" s="72">
        <f t="shared" si="66"/>
        <v>609380.84904211899</v>
      </c>
      <c r="M345" s="29">
        <f t="shared" si="67"/>
        <v>1362034.7012511822</v>
      </c>
      <c r="N345" s="29">
        <f>VLOOKUP($A345,'CAF BLS Adjustment'!$B343:$I939,8,FALSE)</f>
        <v>146196</v>
      </c>
      <c r="O345" s="34">
        <f t="shared" si="63"/>
        <v>133650.24185299565</v>
      </c>
      <c r="P345" s="64">
        <f t="shared" si="68"/>
        <v>1495684.9431041779</v>
      </c>
      <c r="Q345" s="64">
        <f t="shared" si="69"/>
        <v>1077170.88854522</v>
      </c>
      <c r="R345" s="64">
        <f t="shared" si="70"/>
        <v>284863.81270596222</v>
      </c>
      <c r="S345" s="64">
        <f t="shared" si="71"/>
        <v>0</v>
      </c>
    </row>
    <row r="346" spans="1:19" ht="14.45" customHeight="1">
      <c r="A346" s="51">
        <v>431977</v>
      </c>
      <c r="B346" s="50" t="s">
        <v>371</v>
      </c>
      <c r="C346" s="24" t="s">
        <v>364</v>
      </c>
      <c r="D346" s="92" t="s">
        <v>495</v>
      </c>
      <c r="E346" s="34">
        <f>VLOOKUP($A346,'CAF BLS Adjustment'!$B:$H,7,FALSE)</f>
        <v>1167872</v>
      </c>
      <c r="F346" s="5">
        <f>SUMIFS('HCLS Adjustment'!$F:$F,'HCLS Adjustment'!$B:$B,Main!$A346)</f>
        <v>1498896</v>
      </c>
      <c r="G346" s="29">
        <f>VLOOKUP(A346,'SVS Adjustment'!$B$3:$E$452,4,FALSE)</f>
        <v>0</v>
      </c>
      <c r="H346" s="29">
        <f t="shared" si="64"/>
        <v>2666768</v>
      </c>
      <c r="I346" s="94">
        <f>'Demand Calcs'!$B$11</f>
        <v>0.91418535290292247</v>
      </c>
      <c r="J346" s="29">
        <f t="shared" si="65"/>
        <v>2437920.2451902209</v>
      </c>
      <c r="K346" s="72">
        <f>IFERROR(VLOOKUP($A346,'NECA 5 year Projections'!$A:$C,3,FALSE),0)</f>
        <v>1506561.1216573699</v>
      </c>
      <c r="L346" s="72">
        <f t="shared" si="66"/>
        <v>1506561.1216573699</v>
      </c>
      <c r="M346" s="29">
        <f t="shared" si="67"/>
        <v>2437920.2451902209</v>
      </c>
      <c r="N346" s="29">
        <f>VLOOKUP($A346,'CAF BLS Adjustment'!$B344:$I940,8,FALSE)</f>
        <v>70591</v>
      </c>
      <c r="O346" s="34">
        <f t="shared" si="63"/>
        <v>64533.258246770201</v>
      </c>
      <c r="P346" s="64">
        <f t="shared" si="68"/>
        <v>2502453.503436991</v>
      </c>
      <c r="Q346" s="64">
        <f t="shared" si="69"/>
        <v>1067651.476465442</v>
      </c>
      <c r="R346" s="64">
        <f t="shared" si="70"/>
        <v>1370268.7687247789</v>
      </c>
      <c r="S346" s="64">
        <f t="shared" si="71"/>
        <v>0</v>
      </c>
    </row>
    <row r="347" spans="1:19" ht="14.45" customHeight="1">
      <c r="A347" s="51">
        <v>431980</v>
      </c>
      <c r="B347" s="50" t="s">
        <v>372</v>
      </c>
      <c r="C347" s="24" t="s">
        <v>364</v>
      </c>
      <c r="D347" s="92" t="s">
        <v>495</v>
      </c>
      <c r="E347" s="34">
        <f>VLOOKUP($A347,'CAF BLS Adjustment'!$B:$H,7,FALSE)</f>
        <v>4313268</v>
      </c>
      <c r="F347" s="5">
        <f>SUMIFS('HCLS Adjustment'!$F:$F,'HCLS Adjustment'!$B:$B,Main!$A347)</f>
        <v>1277112</v>
      </c>
      <c r="G347" s="29">
        <f>VLOOKUP(A347,'SVS Adjustment'!$B$3:$E$452,4,FALSE)</f>
        <v>0</v>
      </c>
      <c r="H347" s="29">
        <f t="shared" si="64"/>
        <v>5590380</v>
      </c>
      <c r="I347" s="94">
        <f>'Demand Calcs'!$B$11</f>
        <v>0.91418535290292247</v>
      </c>
      <c r="J347" s="29">
        <f t="shared" si="65"/>
        <v>5110643.5131614394</v>
      </c>
      <c r="K347" s="72">
        <f>IFERROR(VLOOKUP($A347,'NECA 5 year Projections'!$A:$C,3,FALSE),0)</f>
        <v>3303354.0879743299</v>
      </c>
      <c r="L347" s="72">
        <f t="shared" si="66"/>
        <v>3303354.0879743299</v>
      </c>
      <c r="M347" s="29">
        <f t="shared" si="67"/>
        <v>5110643.5131614394</v>
      </c>
      <c r="N347" s="29">
        <f>VLOOKUP($A347,'CAF BLS Adjustment'!$B346:$I942,8,FALSE)</f>
        <v>-467298</v>
      </c>
      <c r="O347" s="34">
        <f t="shared" si="63"/>
        <v>-467298</v>
      </c>
      <c r="P347" s="64">
        <f t="shared" si="68"/>
        <v>4643345.5131614394</v>
      </c>
      <c r="Q347" s="64">
        <f t="shared" si="69"/>
        <v>3943126.4287448823</v>
      </c>
      <c r="R347" s="64">
        <f t="shared" si="70"/>
        <v>1167517.0844165571</v>
      </c>
      <c r="S347" s="64">
        <f t="shared" si="71"/>
        <v>0</v>
      </c>
    </row>
    <row r="348" spans="1:19" ht="14.45" customHeight="1">
      <c r="A348" s="51">
        <v>431994</v>
      </c>
      <c r="B348" s="50" t="s">
        <v>373</v>
      </c>
      <c r="C348" s="24" t="s">
        <v>364</v>
      </c>
      <c r="D348" s="92" t="s">
        <v>495</v>
      </c>
      <c r="E348" s="34">
        <f>VLOOKUP($A348,'CAF BLS Adjustment'!$B:$H,7,FALSE)</f>
        <v>1933339</v>
      </c>
      <c r="F348" s="5">
        <f>SUMIFS('HCLS Adjustment'!$F:$F,'HCLS Adjustment'!$B:$B,Main!$A348)</f>
        <v>1171644</v>
      </c>
      <c r="G348" s="29">
        <f>VLOOKUP(A348,'SVS Adjustment'!$B$3:$E$452,4,FALSE)</f>
        <v>0</v>
      </c>
      <c r="H348" s="29">
        <f t="shared" si="64"/>
        <v>3104983</v>
      </c>
      <c r="I348" s="94">
        <f>'Demand Calcs'!$B$11</f>
        <v>0.91418535290292247</v>
      </c>
      <c r="J348" s="29">
        <f t="shared" si="65"/>
        <v>2838529.9796125749</v>
      </c>
      <c r="K348" s="72">
        <f>IFERROR(VLOOKUP($A348,'NECA 5 year Projections'!$A:$C,3,FALSE),0)</f>
        <v>1875714.49784308</v>
      </c>
      <c r="L348" s="72">
        <f t="shared" si="66"/>
        <v>1875714.49784308</v>
      </c>
      <c r="M348" s="29">
        <f t="shared" si="67"/>
        <v>2838529.9796125749</v>
      </c>
      <c r="N348" s="29">
        <f>VLOOKUP($A348,'CAF BLS Adjustment'!$B346:$I943,8,FALSE)</f>
        <v>53712</v>
      </c>
      <c r="O348" s="34">
        <f t="shared" ref="O348:O384" si="72">IF(N348&lt;0,N348,N348*I348)</f>
        <v>49102.723675121772</v>
      </c>
      <c r="P348" s="64">
        <f t="shared" si="68"/>
        <v>2887632.7032876965</v>
      </c>
      <c r="Q348" s="64">
        <f t="shared" si="69"/>
        <v>1767430.1959959832</v>
      </c>
      <c r="R348" s="64">
        <f t="shared" si="70"/>
        <v>1071099.7836165917</v>
      </c>
      <c r="S348" s="64">
        <f t="shared" si="71"/>
        <v>0</v>
      </c>
    </row>
    <row r="349" spans="1:19" ht="14.45" customHeight="1">
      <c r="A349" s="51">
        <v>432008</v>
      </c>
      <c r="B349" s="50" t="s">
        <v>374</v>
      </c>
      <c r="C349" s="24" t="s">
        <v>364</v>
      </c>
      <c r="D349" s="92" t="s">
        <v>495</v>
      </c>
      <c r="E349" s="34">
        <f>VLOOKUP($A349,'CAF BLS Adjustment'!$B:$H,7,FALSE)</f>
        <v>499739</v>
      </c>
      <c r="F349" s="5">
        <f>SUMIFS('HCLS Adjustment'!$F:$F,'HCLS Adjustment'!$B:$B,Main!$A349)</f>
        <v>411156</v>
      </c>
      <c r="G349" s="29">
        <f>VLOOKUP(A349,'SVS Adjustment'!$B$3:$E$452,4,FALSE)</f>
        <v>0</v>
      </c>
      <c r="H349" s="29">
        <f t="shared" ref="H349:H385" si="73">SUM(E349:G349)</f>
        <v>910895</v>
      </c>
      <c r="I349" s="94">
        <f>'Demand Calcs'!$B$11</f>
        <v>0.91418535290292247</v>
      </c>
      <c r="J349" s="29">
        <f t="shared" ref="J349:J385" si="74">I349*H349</f>
        <v>832726.86703250755</v>
      </c>
      <c r="K349" s="72">
        <f>IFERROR(VLOOKUP($A349,'NECA 5 year Projections'!$A:$C,3,FALSE),0)</f>
        <v>545690.97453753604</v>
      </c>
      <c r="L349" s="72">
        <f t="shared" ref="L349:L385" si="75">MIN(H349,K349)</f>
        <v>545690.97453753604</v>
      </c>
      <c r="M349" s="29">
        <f t="shared" ref="M349:M385" si="76">MAX(J349,L349)</f>
        <v>832726.86703250755</v>
      </c>
      <c r="N349" s="29">
        <f>VLOOKUP($A349,'CAF BLS Adjustment'!$B348:$I945,8,FALSE)</f>
        <v>-38010</v>
      </c>
      <c r="O349" s="34">
        <f t="shared" si="72"/>
        <v>-38010</v>
      </c>
      <c r="P349" s="64">
        <f t="shared" ref="P349:P385" si="77">O349+M349</f>
        <v>794716.86703250755</v>
      </c>
      <c r="Q349" s="64">
        <f t="shared" ref="Q349:Q385" si="78">IFERROR((E349/H349)*$M349,0)</f>
        <v>456854.07407435362</v>
      </c>
      <c r="R349" s="64">
        <f t="shared" ref="R349:R385" si="79">IFERROR((F349/$H349)*$M349,0)</f>
        <v>375872.79295815399</v>
      </c>
      <c r="S349" s="64">
        <f t="shared" ref="S349:S385" si="80">IFERROR((G349/$H349)*$M349,0)</f>
        <v>0</v>
      </c>
    </row>
    <row r="350" spans="1:19" ht="14.45" customHeight="1">
      <c r="A350" s="51">
        <v>432016</v>
      </c>
      <c r="B350" s="50" t="s">
        <v>375</v>
      </c>
      <c r="C350" s="24" t="s">
        <v>364</v>
      </c>
      <c r="D350" s="92" t="s">
        <v>495</v>
      </c>
      <c r="E350" s="34">
        <f>VLOOKUP($A350,'CAF BLS Adjustment'!$B:$H,7,FALSE)</f>
        <v>10660384</v>
      </c>
      <c r="F350" s="5">
        <f>SUMIFS('HCLS Adjustment'!$F:$F,'HCLS Adjustment'!$B:$B,Main!$A350)</f>
        <v>3941400</v>
      </c>
      <c r="G350" s="29">
        <f>VLOOKUP(A350,'SVS Adjustment'!$B$3:$E$452,4,FALSE)</f>
        <v>0</v>
      </c>
      <c r="H350" s="29">
        <f t="shared" si="73"/>
        <v>14601784</v>
      </c>
      <c r="I350" s="94">
        <f>'Demand Calcs'!$B$11</f>
        <v>0.91418535290292247</v>
      </c>
      <c r="J350" s="29">
        <f t="shared" si="74"/>
        <v>13348737.059052248</v>
      </c>
      <c r="K350" s="72">
        <f>IFERROR(VLOOKUP($A350,'NECA 5 year Projections'!$A:$C,3,FALSE),0)</f>
        <v>9990055.8673462104</v>
      </c>
      <c r="L350" s="72">
        <f t="shared" si="75"/>
        <v>9990055.8673462104</v>
      </c>
      <c r="M350" s="29">
        <f t="shared" si="76"/>
        <v>13348737.059052248</v>
      </c>
      <c r="N350" s="29">
        <f>VLOOKUP($A350,'CAF BLS Adjustment'!$B349:$I947,8,FALSE)</f>
        <v>481368</v>
      </c>
      <c r="O350" s="34">
        <f t="shared" si="72"/>
        <v>440059.57495617401</v>
      </c>
      <c r="P350" s="64">
        <f t="shared" si="77"/>
        <v>13788796.634008422</v>
      </c>
      <c r="Q350" s="64">
        <f t="shared" si="78"/>
        <v>9745566.9091206677</v>
      </c>
      <c r="R350" s="64">
        <f t="shared" si="79"/>
        <v>3603170.1499315784</v>
      </c>
      <c r="S350" s="64">
        <f t="shared" si="80"/>
        <v>0</v>
      </c>
    </row>
    <row r="351" spans="1:19" ht="14.45" customHeight="1">
      <c r="A351" s="51">
        <v>432017</v>
      </c>
      <c r="B351" s="50" t="s">
        <v>376</v>
      </c>
      <c r="C351" s="24" t="s">
        <v>364</v>
      </c>
      <c r="D351" s="92" t="s">
        <v>495</v>
      </c>
      <c r="E351" s="34">
        <f>VLOOKUP($A351,'CAF BLS Adjustment'!$B:$H,7,FALSE)</f>
        <v>5272147</v>
      </c>
      <c r="F351" s="5">
        <f>SUMIFS('HCLS Adjustment'!$F:$F,'HCLS Adjustment'!$B:$B,Main!$A351)</f>
        <v>1624824</v>
      </c>
      <c r="G351" s="29">
        <f>VLOOKUP(A351,'SVS Adjustment'!$B$3:$E$452,4,FALSE)</f>
        <v>0</v>
      </c>
      <c r="H351" s="29">
        <f t="shared" si="73"/>
        <v>6896971</v>
      </c>
      <c r="I351" s="94">
        <f>'Demand Calcs'!$B$11</f>
        <v>0.91418535290292247</v>
      </c>
      <c r="J351" s="29">
        <f t="shared" si="74"/>
        <v>6305109.8675962221</v>
      </c>
      <c r="K351" s="72">
        <f>IFERROR(VLOOKUP($A351,'NECA 5 year Projections'!$A:$C,3,FALSE),0)</f>
        <v>2708218.4331424502</v>
      </c>
      <c r="L351" s="72">
        <f t="shared" si="75"/>
        <v>2708218.4331424502</v>
      </c>
      <c r="M351" s="29">
        <f t="shared" si="76"/>
        <v>6305109.8675962221</v>
      </c>
      <c r="N351" s="29">
        <f>VLOOKUP($A351,'CAF BLS Adjustment'!$B349:$I948,8,FALSE)</f>
        <v>1455396</v>
      </c>
      <c r="O351" s="34">
        <f t="shared" si="72"/>
        <v>1330501.7058735017</v>
      </c>
      <c r="P351" s="64">
        <f t="shared" si="77"/>
        <v>7635611.5734697236</v>
      </c>
      <c r="Q351" s="64">
        <f t="shared" si="78"/>
        <v>4819719.5657510841</v>
      </c>
      <c r="R351" s="64">
        <f t="shared" si="79"/>
        <v>1485390.301845138</v>
      </c>
      <c r="S351" s="64">
        <f t="shared" si="80"/>
        <v>0</v>
      </c>
    </row>
    <row r="352" spans="1:19" ht="14.45" customHeight="1">
      <c r="A352" s="51">
        <v>432023</v>
      </c>
      <c r="B352" s="50" t="s">
        <v>377</v>
      </c>
      <c r="C352" s="24" t="s">
        <v>364</v>
      </c>
      <c r="D352" s="92" t="s">
        <v>495</v>
      </c>
      <c r="E352" s="34">
        <f>VLOOKUP($A352,'CAF BLS Adjustment'!$B:$H,7,FALSE)</f>
        <v>513466</v>
      </c>
      <c r="F352" s="5">
        <f>SUMIFS('HCLS Adjustment'!$F:$F,'HCLS Adjustment'!$B:$B,Main!$A352)</f>
        <v>556932</v>
      </c>
      <c r="G352" s="29">
        <f>VLOOKUP(A352,'SVS Adjustment'!$B$3:$E$452,4,FALSE)</f>
        <v>0</v>
      </c>
      <c r="H352" s="29">
        <f t="shared" si="73"/>
        <v>1070398</v>
      </c>
      <c r="I352" s="94">
        <f>'Demand Calcs'!$B$11</f>
        <v>0.91418535290292247</v>
      </c>
      <c r="J352" s="29">
        <f t="shared" si="74"/>
        <v>978542.17337658245</v>
      </c>
      <c r="K352" s="72">
        <f>IFERROR(VLOOKUP($A352,'NECA 5 year Projections'!$A:$C,3,FALSE),0)</f>
        <v>539883.95537374401</v>
      </c>
      <c r="L352" s="72">
        <f t="shared" si="75"/>
        <v>539883.95537374401</v>
      </c>
      <c r="M352" s="29">
        <f t="shared" si="76"/>
        <v>978542.17337658245</v>
      </c>
      <c r="N352" s="29">
        <f>VLOOKUP($A352,'CAF BLS Adjustment'!$B350:$I949,8,FALSE)</f>
        <v>-47838</v>
      </c>
      <c r="O352" s="34">
        <f t="shared" si="72"/>
        <v>-47838</v>
      </c>
      <c r="P352" s="64">
        <f t="shared" si="77"/>
        <v>930704.17337658245</v>
      </c>
      <c r="Q352" s="64">
        <f t="shared" si="78"/>
        <v>469403.09641365201</v>
      </c>
      <c r="R352" s="64">
        <f t="shared" si="79"/>
        <v>509139.0769629305</v>
      </c>
      <c r="S352" s="64">
        <f t="shared" si="80"/>
        <v>0</v>
      </c>
    </row>
    <row r="353" spans="1:19" ht="14.45" customHeight="1">
      <c r="A353" s="51">
        <v>432029</v>
      </c>
      <c r="B353" s="50" t="s">
        <v>378</v>
      </c>
      <c r="C353" s="24" t="s">
        <v>364</v>
      </c>
      <c r="D353" s="92" t="s">
        <v>495</v>
      </c>
      <c r="E353" s="34">
        <f>VLOOKUP($A353,'CAF BLS Adjustment'!$B:$H,7,FALSE)</f>
        <v>114815</v>
      </c>
      <c r="F353" s="5">
        <f>SUMIFS('HCLS Adjustment'!$F:$F,'HCLS Adjustment'!$B:$B,Main!$A353)</f>
        <v>216372</v>
      </c>
      <c r="G353" s="29">
        <f>VLOOKUP(A353,'SVS Adjustment'!$B$3:$E$452,4,FALSE)</f>
        <v>0</v>
      </c>
      <c r="H353" s="29">
        <f t="shared" si="73"/>
        <v>331187</v>
      </c>
      <c r="I353" s="94">
        <f>'Demand Calcs'!$B$11</f>
        <v>0.91418535290292247</v>
      </c>
      <c r="J353" s="29">
        <f t="shared" si="74"/>
        <v>302766.30447186017</v>
      </c>
      <c r="K353" s="72">
        <f>IFERROR(VLOOKUP($A353,'NECA 5 year Projections'!$A:$C,3,FALSE),0)</f>
        <v>109471.22043104201</v>
      </c>
      <c r="L353" s="72">
        <f t="shared" si="75"/>
        <v>109471.22043104201</v>
      </c>
      <c r="M353" s="29">
        <f t="shared" si="76"/>
        <v>302766.30447186017</v>
      </c>
      <c r="N353" s="29">
        <f>VLOOKUP($A353,'CAF BLS Adjustment'!$B351:$I950,8,FALSE)</f>
        <v>-8934</v>
      </c>
      <c r="O353" s="34">
        <f t="shared" si="72"/>
        <v>-8934</v>
      </c>
      <c r="P353" s="64">
        <f t="shared" si="77"/>
        <v>293832.30447186017</v>
      </c>
      <c r="Q353" s="64">
        <f t="shared" si="78"/>
        <v>104962.19129354904</v>
      </c>
      <c r="R353" s="64">
        <f t="shared" si="79"/>
        <v>197804.11317831112</v>
      </c>
      <c r="S353" s="64">
        <f t="shared" si="80"/>
        <v>0</v>
      </c>
    </row>
    <row r="354" spans="1:19" ht="14.45" customHeight="1">
      <c r="A354" s="51">
        <v>432030</v>
      </c>
      <c r="B354" s="50" t="s">
        <v>350</v>
      </c>
      <c r="C354" s="24" t="s">
        <v>364</v>
      </c>
      <c r="D354" s="92" t="s">
        <v>495</v>
      </c>
      <c r="E354" s="34">
        <f>VLOOKUP($A354,'CAF BLS Adjustment'!$B:$H,7,FALSE)</f>
        <v>949090</v>
      </c>
      <c r="F354" s="5">
        <f>SUMIFS('HCLS Adjustment'!$F:$F,'HCLS Adjustment'!$B:$B,Main!$A354)</f>
        <v>805296</v>
      </c>
      <c r="G354" s="29">
        <f>VLOOKUP(A354,'SVS Adjustment'!$B$3:$E$452,4,FALSE)</f>
        <v>0</v>
      </c>
      <c r="H354" s="29">
        <f t="shared" si="73"/>
        <v>1754386</v>
      </c>
      <c r="I354" s="94">
        <f>'Demand Calcs'!$B$11</f>
        <v>0.91418535290292247</v>
      </c>
      <c r="J354" s="29">
        <f t="shared" si="74"/>
        <v>1603833.9845379465</v>
      </c>
      <c r="K354" s="72">
        <f>IFERROR(VLOOKUP($A354,'NECA 5 year Projections'!$A:$C,3,FALSE),0)</f>
        <v>831733.38327414298</v>
      </c>
      <c r="L354" s="72">
        <f t="shared" si="75"/>
        <v>831733.38327414298</v>
      </c>
      <c r="M354" s="29">
        <f t="shared" si="76"/>
        <v>1603833.9845379465</v>
      </c>
      <c r="N354" s="29">
        <f>VLOOKUP($A354,'CAF BLS Adjustment'!$B352:$I951,8,FALSE)</f>
        <v>40752</v>
      </c>
      <c r="O354" s="34">
        <f t="shared" si="72"/>
        <v>37254.881501499898</v>
      </c>
      <c r="P354" s="64">
        <f t="shared" si="77"/>
        <v>1641088.8660394463</v>
      </c>
      <c r="Q354" s="64">
        <f t="shared" si="78"/>
        <v>867644.17658663471</v>
      </c>
      <c r="R354" s="64">
        <f t="shared" si="79"/>
        <v>736189.80795131193</v>
      </c>
      <c r="S354" s="64">
        <f t="shared" si="80"/>
        <v>0</v>
      </c>
    </row>
    <row r="355" spans="1:19" ht="14.45" customHeight="1">
      <c r="A355" s="51">
        <v>432034</v>
      </c>
      <c r="B355" s="50" t="s">
        <v>379</v>
      </c>
      <c r="C355" s="24" t="s">
        <v>364</v>
      </c>
      <c r="D355" s="92" t="s">
        <v>495</v>
      </c>
      <c r="E355" s="34">
        <f>VLOOKUP($A355,'CAF BLS Adjustment'!$B:$H,7,FALSE)</f>
        <v>125722</v>
      </c>
      <c r="F355" s="5">
        <f>SUMIFS('HCLS Adjustment'!$F:$F,'HCLS Adjustment'!$B:$B,Main!$A355)</f>
        <v>152580</v>
      </c>
      <c r="G355" s="29">
        <f>VLOOKUP(A355,'SVS Adjustment'!$B$3:$E$452,4,FALSE)</f>
        <v>0</v>
      </c>
      <c r="H355" s="29">
        <f t="shared" si="73"/>
        <v>278302</v>
      </c>
      <c r="I355" s="94">
        <f>'Demand Calcs'!$B$11</f>
        <v>0.91418535290292247</v>
      </c>
      <c r="J355" s="29">
        <f t="shared" si="74"/>
        <v>254419.61208358913</v>
      </c>
      <c r="K355" s="72">
        <f>IFERROR(VLOOKUP($A355,'NECA 5 year Projections'!$A:$C,3,FALSE),0)</f>
        <v>225399.937860712</v>
      </c>
      <c r="L355" s="72">
        <f t="shared" si="75"/>
        <v>225399.937860712</v>
      </c>
      <c r="M355" s="29">
        <f t="shared" si="76"/>
        <v>254419.61208358913</v>
      </c>
      <c r="N355" s="29">
        <f>VLOOKUP($A355,'CAF BLS Adjustment'!$B353:$I952,8,FALSE)</f>
        <v>-49098</v>
      </c>
      <c r="O355" s="34">
        <f t="shared" si="72"/>
        <v>-49098</v>
      </c>
      <c r="P355" s="64">
        <f t="shared" si="77"/>
        <v>205321.61208358913</v>
      </c>
      <c r="Q355" s="64">
        <f t="shared" si="78"/>
        <v>114933.21093766122</v>
      </c>
      <c r="R355" s="64">
        <f t="shared" si="79"/>
        <v>139486.40114592793</v>
      </c>
      <c r="S355" s="64">
        <f t="shared" si="80"/>
        <v>0</v>
      </c>
    </row>
    <row r="356" spans="1:19" ht="14.45" customHeight="1">
      <c r="A356" s="51">
        <v>442038</v>
      </c>
      <c r="B356" s="50" t="s">
        <v>381</v>
      </c>
      <c r="C356" s="24" t="s">
        <v>380</v>
      </c>
      <c r="D356" s="92" t="s">
        <v>495</v>
      </c>
      <c r="E356" s="34">
        <f>VLOOKUP($A356,'CAF BLS Adjustment'!$B:$H,7,FALSE)</f>
        <v>1111569</v>
      </c>
      <c r="F356" s="5">
        <f>SUMIFS('HCLS Adjustment'!$F:$F,'HCLS Adjustment'!$B:$B,Main!$A356)</f>
        <v>578028</v>
      </c>
      <c r="G356" s="29">
        <f>VLOOKUP(A356,'SVS Adjustment'!$B$3:$E$452,4,FALSE)</f>
        <v>0</v>
      </c>
      <c r="H356" s="29">
        <f t="shared" si="73"/>
        <v>1689597</v>
      </c>
      <c r="I356" s="94">
        <f>'Demand Calcs'!$B$11</f>
        <v>0.91418535290292247</v>
      </c>
      <c r="J356" s="29">
        <f t="shared" si="74"/>
        <v>1544604.8297087192</v>
      </c>
      <c r="K356" s="72">
        <f>IFERROR(VLOOKUP($A356,'NECA 5 year Projections'!$A:$C,3,FALSE),0)</f>
        <v>682797.39246460202</v>
      </c>
      <c r="L356" s="72">
        <f t="shared" si="75"/>
        <v>682797.39246460202</v>
      </c>
      <c r="M356" s="29">
        <f t="shared" si="76"/>
        <v>1544604.8297087192</v>
      </c>
      <c r="N356" s="29">
        <f>VLOOKUP($A356,'CAF BLS Adjustment'!$B355:$I955,8,FALSE)</f>
        <v>78600</v>
      </c>
      <c r="O356" s="34">
        <f t="shared" si="72"/>
        <v>71854.9687381697</v>
      </c>
      <c r="P356" s="64">
        <f t="shared" si="77"/>
        <v>1616459.7984468888</v>
      </c>
      <c r="Q356" s="64">
        <f t="shared" si="78"/>
        <v>1016180.0985409487</v>
      </c>
      <c r="R356" s="64">
        <f t="shared" si="79"/>
        <v>528424.73116777046</v>
      </c>
      <c r="S356" s="64">
        <f t="shared" si="80"/>
        <v>0</v>
      </c>
    </row>
    <row r="357" spans="1:19" ht="14.45" customHeight="1">
      <c r="A357" s="51">
        <v>442039</v>
      </c>
      <c r="B357" s="50" t="s">
        <v>382</v>
      </c>
      <c r="C357" s="24" t="s">
        <v>380</v>
      </c>
      <c r="D357" s="92" t="s">
        <v>495</v>
      </c>
      <c r="E357" s="34">
        <f>VLOOKUP($A357,'CAF BLS Adjustment'!$B:$H,7,FALSE)</f>
        <v>3932328</v>
      </c>
      <c r="F357" s="5">
        <f>SUMIFS('HCLS Adjustment'!$F:$F,'HCLS Adjustment'!$B:$B,Main!$A357)</f>
        <v>6208716</v>
      </c>
      <c r="G357" s="29">
        <f>VLOOKUP(A357,'SVS Adjustment'!$B$3:$E$452,4,FALSE)</f>
        <v>0</v>
      </c>
      <c r="H357" s="29">
        <f t="shared" si="73"/>
        <v>10141044</v>
      </c>
      <c r="I357" s="94">
        <f>'Demand Calcs'!$B$11</f>
        <v>0.91418535290292247</v>
      </c>
      <c r="J357" s="29">
        <f t="shared" si="74"/>
        <v>9270793.887944065</v>
      </c>
      <c r="K357" s="72">
        <f>IFERROR(VLOOKUP($A357,'NECA 5 year Projections'!$A:$C,3,FALSE),0)</f>
        <v>4474836.26966618</v>
      </c>
      <c r="L357" s="72">
        <f t="shared" si="75"/>
        <v>4474836.26966618</v>
      </c>
      <c r="M357" s="29">
        <f t="shared" si="76"/>
        <v>9270793.887944065</v>
      </c>
      <c r="N357" s="29">
        <f>VLOOKUP($A357,'CAF BLS Adjustment'!$B355:$I956,8,FALSE)</f>
        <v>339084</v>
      </c>
      <c r="O357" s="34">
        <f t="shared" si="72"/>
        <v>309985.62620373454</v>
      </c>
      <c r="P357" s="64">
        <f t="shared" si="77"/>
        <v>9580779.5141477995</v>
      </c>
      <c r="Q357" s="64">
        <f t="shared" si="78"/>
        <v>3594876.6604100433</v>
      </c>
      <c r="R357" s="64">
        <f t="shared" si="79"/>
        <v>5675917.2275340213</v>
      </c>
      <c r="S357" s="64">
        <f t="shared" si="80"/>
        <v>0</v>
      </c>
    </row>
    <row r="358" spans="1:19" ht="14.45" customHeight="1">
      <c r="A358" s="51">
        <v>442040</v>
      </c>
      <c r="B358" s="50" t="s">
        <v>383</v>
      </c>
      <c r="C358" s="24" t="s">
        <v>380</v>
      </c>
      <c r="D358" s="92" t="s">
        <v>495</v>
      </c>
      <c r="E358" s="34">
        <f>VLOOKUP($A358,'CAF BLS Adjustment'!$B:$H,7,FALSE)</f>
        <v>5567148</v>
      </c>
      <c r="F358" s="5">
        <f>SUMIFS('HCLS Adjustment'!$F:$F,'HCLS Adjustment'!$B:$B,Main!$A358)</f>
        <v>1586088</v>
      </c>
      <c r="G358" s="29">
        <f>VLOOKUP(A358,'SVS Adjustment'!$B$3:$E$452,4,FALSE)</f>
        <v>0</v>
      </c>
      <c r="H358" s="29">
        <f t="shared" si="73"/>
        <v>7153236</v>
      </c>
      <c r="I358" s="94">
        <f>'Demand Calcs'!$B$11</f>
        <v>0.91418535290292247</v>
      </c>
      <c r="J358" s="29">
        <f t="shared" si="74"/>
        <v>6539383.5770578897</v>
      </c>
      <c r="K358" s="72">
        <f>IFERROR(VLOOKUP($A358,'NECA 5 year Projections'!$A:$C,3,FALSE),0)</f>
        <v>2262269.3547758302</v>
      </c>
      <c r="L358" s="72">
        <f t="shared" si="75"/>
        <v>2262269.3547758302</v>
      </c>
      <c r="M358" s="29">
        <f t="shared" si="76"/>
        <v>6539383.5770578897</v>
      </c>
      <c r="N358" s="29">
        <f>VLOOKUP($A358,'CAF BLS Adjustment'!$B356:$I957,8,FALSE)</f>
        <v>838980</v>
      </c>
      <c r="O358" s="34">
        <f t="shared" si="72"/>
        <v>766983.22737849387</v>
      </c>
      <c r="P358" s="64">
        <f t="shared" si="77"/>
        <v>7306366.8044363838</v>
      </c>
      <c r="Q358" s="64">
        <f t="shared" si="78"/>
        <v>5089405.1590427989</v>
      </c>
      <c r="R358" s="64">
        <f t="shared" si="79"/>
        <v>1449978.4180150905</v>
      </c>
      <c r="S358" s="64">
        <f t="shared" si="80"/>
        <v>0</v>
      </c>
    </row>
    <row r="359" spans="1:19" ht="14.45" customHeight="1">
      <c r="A359" s="51">
        <v>442061</v>
      </c>
      <c r="B359" s="50" t="s">
        <v>384</v>
      </c>
      <c r="C359" s="24" t="s">
        <v>380</v>
      </c>
      <c r="D359" s="92" t="s">
        <v>495</v>
      </c>
      <c r="E359" s="34">
        <f>VLOOKUP($A359,'CAF BLS Adjustment'!$B:$H,7,FALSE)</f>
        <v>2004903</v>
      </c>
      <c r="F359" s="5">
        <f>SUMIFS('HCLS Adjustment'!$F:$F,'HCLS Adjustment'!$B:$B,Main!$A359)</f>
        <v>1263900</v>
      </c>
      <c r="G359" s="29">
        <f>VLOOKUP(A359,'SVS Adjustment'!$B$3:$E$452,4,FALSE)</f>
        <v>0</v>
      </c>
      <c r="H359" s="29">
        <f t="shared" si="73"/>
        <v>3268803</v>
      </c>
      <c r="I359" s="94">
        <f>'Demand Calcs'!$B$11</f>
        <v>0.91418535290292247</v>
      </c>
      <c r="J359" s="29">
        <f t="shared" si="74"/>
        <v>2988291.8241251316</v>
      </c>
      <c r="K359" s="72">
        <f>IFERROR(VLOOKUP($A359,'NECA 5 year Projections'!$A:$C,3,FALSE),0)</f>
        <v>1197836.42246491</v>
      </c>
      <c r="L359" s="72">
        <f t="shared" si="75"/>
        <v>1197836.42246491</v>
      </c>
      <c r="M359" s="29">
        <f t="shared" si="76"/>
        <v>2988291.8241251316</v>
      </c>
      <c r="N359" s="29">
        <f>VLOOKUP($A359,'CAF BLS Adjustment'!$B358:$I960,8,FALSE)</f>
        <v>-51624</v>
      </c>
      <c r="O359" s="34">
        <f t="shared" si="72"/>
        <v>-51624</v>
      </c>
      <c r="P359" s="64">
        <f t="shared" si="77"/>
        <v>2936667.8241251316</v>
      </c>
      <c r="Q359" s="64">
        <f t="shared" si="78"/>
        <v>1832852.9565911281</v>
      </c>
      <c r="R359" s="64">
        <f t="shared" si="79"/>
        <v>1155438.8675340037</v>
      </c>
      <c r="S359" s="64">
        <f t="shared" si="80"/>
        <v>0</v>
      </c>
    </row>
    <row r="360" spans="1:19" ht="14.45" customHeight="1">
      <c r="A360" s="51">
        <v>442066</v>
      </c>
      <c r="B360" s="50" t="s">
        <v>385</v>
      </c>
      <c r="C360" s="24" t="s">
        <v>380</v>
      </c>
      <c r="D360" s="92" t="s">
        <v>495</v>
      </c>
      <c r="E360" s="34">
        <f>VLOOKUP($A360,'CAF BLS Adjustment'!$B:$H,7,FALSE)</f>
        <v>495498</v>
      </c>
      <c r="F360" s="5">
        <f>SUMIFS('HCLS Adjustment'!$F:$F,'HCLS Adjustment'!$B:$B,Main!$A360)</f>
        <v>836496</v>
      </c>
      <c r="G360" s="29">
        <f>VLOOKUP(A360,'SVS Adjustment'!$B$3:$E$452,4,FALSE)</f>
        <v>0</v>
      </c>
      <c r="H360" s="29">
        <f t="shared" si="73"/>
        <v>1331994</v>
      </c>
      <c r="I360" s="94">
        <f>'Demand Calcs'!$B$11</f>
        <v>0.91418535290292247</v>
      </c>
      <c r="J360" s="29">
        <f t="shared" si="74"/>
        <v>1217689.4049545752</v>
      </c>
      <c r="K360" s="72">
        <f>IFERROR(VLOOKUP($A360,'NECA 5 year Projections'!$A:$C,3,FALSE),0)</f>
        <v>594968.03771645797</v>
      </c>
      <c r="L360" s="72">
        <f t="shared" si="75"/>
        <v>594968.03771645797</v>
      </c>
      <c r="M360" s="29">
        <f t="shared" si="76"/>
        <v>1217689.4049545752</v>
      </c>
      <c r="N360" s="29">
        <f>VLOOKUP($A360,'CAF BLS Adjustment'!$B359:$I962,8,FALSE)</f>
        <v>43938</v>
      </c>
      <c r="O360" s="34">
        <f t="shared" si="72"/>
        <v>40167.476035848609</v>
      </c>
      <c r="P360" s="64">
        <f t="shared" si="77"/>
        <v>1257856.8809904237</v>
      </c>
      <c r="Q360" s="64">
        <f t="shared" si="78"/>
        <v>452977.01399269223</v>
      </c>
      <c r="R360" s="64">
        <f t="shared" si="79"/>
        <v>764712.39096188289</v>
      </c>
      <c r="S360" s="64">
        <f t="shared" si="80"/>
        <v>0</v>
      </c>
    </row>
    <row r="361" spans="1:19" ht="14.45" customHeight="1">
      <c r="A361" s="51">
        <v>442068</v>
      </c>
      <c r="B361" s="50" t="s">
        <v>386</v>
      </c>
      <c r="C361" s="24" t="s">
        <v>380</v>
      </c>
      <c r="D361" s="92" t="s">
        <v>495</v>
      </c>
      <c r="E361" s="34">
        <f>VLOOKUP($A361,'CAF BLS Adjustment'!$B:$H,7,FALSE)</f>
        <v>7592612</v>
      </c>
      <c r="F361" s="5">
        <f>SUMIFS('HCLS Adjustment'!$F:$F,'HCLS Adjustment'!$B:$B,Main!$A361)</f>
        <v>6626136</v>
      </c>
      <c r="G361" s="29">
        <f>VLOOKUP(A361,'SVS Adjustment'!$B$3:$E$452,4,FALSE)</f>
        <v>0</v>
      </c>
      <c r="H361" s="29">
        <f t="shared" si="73"/>
        <v>14218748</v>
      </c>
      <c r="I361" s="94">
        <f>'Demand Calcs'!$B$11</f>
        <v>0.91418535290292247</v>
      </c>
      <c r="J361" s="29">
        <f t="shared" si="74"/>
        <v>12998571.158217723</v>
      </c>
      <c r="K361" s="72">
        <f>IFERROR(VLOOKUP($A361,'NECA 5 year Projections'!$A:$C,3,FALSE),0)</f>
        <v>7534386.6418468496</v>
      </c>
      <c r="L361" s="72">
        <f t="shared" si="75"/>
        <v>7534386.6418468496</v>
      </c>
      <c r="M361" s="29">
        <f t="shared" si="76"/>
        <v>12998571.158217723</v>
      </c>
      <c r="N361" s="29">
        <f>VLOOKUP($A361,'CAF BLS Adjustment'!$B359:$I963,8,FALSE)</f>
        <v>538752</v>
      </c>
      <c r="O361" s="34">
        <f t="shared" si="72"/>
        <v>492519.18724715529</v>
      </c>
      <c r="P361" s="64">
        <f t="shared" si="77"/>
        <v>13491090.345464878</v>
      </c>
      <c r="Q361" s="64">
        <f t="shared" si="78"/>
        <v>6941054.6806749636</v>
      </c>
      <c r="R361" s="64">
        <f t="shared" si="79"/>
        <v>6057516.4775427589</v>
      </c>
      <c r="S361" s="64">
        <f t="shared" si="80"/>
        <v>0</v>
      </c>
    </row>
    <row r="362" spans="1:19" ht="14.45" customHeight="1">
      <c r="A362" s="51">
        <v>442069</v>
      </c>
      <c r="B362" s="50" t="s">
        <v>387</v>
      </c>
      <c r="C362" s="24" t="s">
        <v>380</v>
      </c>
      <c r="D362" s="92" t="s">
        <v>495</v>
      </c>
      <c r="E362" s="34">
        <f>VLOOKUP($A362,'CAF BLS Adjustment'!$B:$H,7,FALSE)</f>
        <v>441199</v>
      </c>
      <c r="F362" s="5">
        <f>SUMIFS('HCLS Adjustment'!$F:$F,'HCLS Adjustment'!$B:$B,Main!$A362)</f>
        <v>454920</v>
      </c>
      <c r="G362" s="29">
        <f>VLOOKUP(A362,'SVS Adjustment'!$B$3:$E$452,4,FALSE)</f>
        <v>0</v>
      </c>
      <c r="H362" s="29">
        <f t="shared" si="73"/>
        <v>896119</v>
      </c>
      <c r="I362" s="94">
        <f>'Demand Calcs'!$B$11</f>
        <v>0.91418535290292247</v>
      </c>
      <c r="J362" s="29">
        <f t="shared" si="74"/>
        <v>819218.86425801401</v>
      </c>
      <c r="K362" s="72">
        <f>IFERROR(VLOOKUP($A362,'NECA 5 year Projections'!$A:$C,3,FALSE),0)</f>
        <v>197024.03488242801</v>
      </c>
      <c r="L362" s="72">
        <f t="shared" si="75"/>
        <v>197024.03488242801</v>
      </c>
      <c r="M362" s="29">
        <f t="shared" si="76"/>
        <v>819218.86425801401</v>
      </c>
      <c r="N362" s="29">
        <f>VLOOKUP($A362,'CAF BLS Adjustment'!$B360:$I964,8,FALSE)</f>
        <v>185856</v>
      </c>
      <c r="O362" s="34">
        <f t="shared" si="72"/>
        <v>169906.83294912556</v>
      </c>
      <c r="P362" s="64">
        <f t="shared" si="77"/>
        <v>989125.69720713957</v>
      </c>
      <c r="Q362" s="64">
        <f t="shared" si="78"/>
        <v>403337.6635154165</v>
      </c>
      <c r="R362" s="64">
        <f t="shared" si="79"/>
        <v>415881.20074259746</v>
      </c>
      <c r="S362" s="64">
        <f t="shared" si="80"/>
        <v>0</v>
      </c>
    </row>
    <row r="363" spans="1:19" ht="14.45" customHeight="1">
      <c r="A363" s="51">
        <v>442073</v>
      </c>
      <c r="B363" s="50" t="s">
        <v>388</v>
      </c>
      <c r="C363" s="24" t="s">
        <v>380</v>
      </c>
      <c r="D363" s="92" t="s">
        <v>495</v>
      </c>
      <c r="E363" s="34">
        <f>VLOOKUP($A363,'CAF BLS Adjustment'!$B:$H,7,FALSE)</f>
        <v>68452</v>
      </c>
      <c r="F363" s="5">
        <f>SUMIFS('HCLS Adjustment'!$F:$F,'HCLS Adjustment'!$B:$B,Main!$A363)</f>
        <v>73140</v>
      </c>
      <c r="G363" s="29">
        <f>VLOOKUP(A363,'SVS Adjustment'!$B$3:$E$452,4,FALSE)</f>
        <v>0</v>
      </c>
      <c r="H363" s="29">
        <f t="shared" si="73"/>
        <v>141592</v>
      </c>
      <c r="I363" s="94">
        <f>'Demand Calcs'!$B$11</f>
        <v>0.91418535290292247</v>
      </c>
      <c r="J363" s="29">
        <f t="shared" si="74"/>
        <v>129441.3324882306</v>
      </c>
      <c r="K363" s="72">
        <f>IFERROR(VLOOKUP($A363,'NECA 5 year Projections'!$A:$C,3,FALSE),0)</f>
        <v>75602.214671276306</v>
      </c>
      <c r="L363" s="72">
        <f t="shared" si="75"/>
        <v>75602.214671276306</v>
      </c>
      <c r="M363" s="29">
        <f t="shared" si="76"/>
        <v>129441.3324882306</v>
      </c>
      <c r="N363" s="29">
        <f>VLOOKUP($A363,'CAF BLS Adjustment'!$B361:$I965,8,FALSE)</f>
        <v>5768</v>
      </c>
      <c r="O363" s="34">
        <f t="shared" si="72"/>
        <v>5273.0211155440566</v>
      </c>
      <c r="P363" s="64">
        <f t="shared" si="77"/>
        <v>134714.35360377465</v>
      </c>
      <c r="Q363" s="64">
        <f t="shared" si="78"/>
        <v>62577.815776910851</v>
      </c>
      <c r="R363" s="64">
        <f t="shared" si="79"/>
        <v>66863.516711319753</v>
      </c>
      <c r="S363" s="64">
        <f t="shared" si="80"/>
        <v>0</v>
      </c>
    </row>
    <row r="364" spans="1:19" ht="14.45" customHeight="1">
      <c r="A364" s="51">
        <v>442076</v>
      </c>
      <c r="B364" s="50" t="s">
        <v>389</v>
      </c>
      <c r="C364" s="24" t="s">
        <v>380</v>
      </c>
      <c r="D364" s="92" t="s">
        <v>495</v>
      </c>
      <c r="E364" s="34">
        <f>VLOOKUP($A364,'CAF BLS Adjustment'!$B:$H,7,FALSE)</f>
        <v>1456333</v>
      </c>
      <c r="F364" s="5">
        <f>SUMIFS('HCLS Adjustment'!$F:$F,'HCLS Adjustment'!$B:$B,Main!$A364)</f>
        <v>1011864</v>
      </c>
      <c r="G364" s="29">
        <f>VLOOKUP(A364,'SVS Adjustment'!$B$3:$E$452,4,FALSE)</f>
        <v>0</v>
      </c>
      <c r="H364" s="29">
        <f t="shared" si="73"/>
        <v>2468197</v>
      </c>
      <c r="I364" s="94">
        <f>'Demand Calcs'!$B$11</f>
        <v>0.91418535290292247</v>
      </c>
      <c r="J364" s="29">
        <f t="shared" si="74"/>
        <v>2256389.5454789344</v>
      </c>
      <c r="K364" s="72">
        <f>IFERROR(VLOOKUP($A364,'NECA 5 year Projections'!$A:$C,3,FALSE),0)</f>
        <v>1313139.1891423799</v>
      </c>
      <c r="L364" s="72">
        <f t="shared" si="75"/>
        <v>1313139.1891423799</v>
      </c>
      <c r="M364" s="29">
        <f t="shared" si="76"/>
        <v>2256389.5454789344</v>
      </c>
      <c r="N364" s="29">
        <f>VLOOKUP($A364,'CAF BLS Adjustment'!$B362:$I966,8,FALSE)</f>
        <v>181518</v>
      </c>
      <c r="O364" s="34">
        <f t="shared" si="72"/>
        <v>165941.09688823269</v>
      </c>
      <c r="P364" s="64">
        <f t="shared" si="77"/>
        <v>2422330.6423671669</v>
      </c>
      <c r="Q364" s="64">
        <f t="shared" si="78"/>
        <v>1331358.2975491716</v>
      </c>
      <c r="R364" s="64">
        <f t="shared" si="79"/>
        <v>925031.2479297627</v>
      </c>
      <c r="S364" s="64">
        <f t="shared" si="80"/>
        <v>0</v>
      </c>
    </row>
    <row r="365" spans="1:19" ht="14.45" customHeight="1">
      <c r="A365" s="51">
        <v>442083</v>
      </c>
      <c r="B365" s="50" t="s">
        <v>390</v>
      </c>
      <c r="C365" s="24" t="s">
        <v>380</v>
      </c>
      <c r="D365" s="92" t="s">
        <v>495</v>
      </c>
      <c r="E365" s="34">
        <f>VLOOKUP($A365,'CAF BLS Adjustment'!$B:$H,7,FALSE)</f>
        <v>12563610</v>
      </c>
      <c r="F365" s="5">
        <f>SUMIFS('HCLS Adjustment'!$F:$F,'HCLS Adjustment'!$B:$B,Main!$A365)</f>
        <v>916200</v>
      </c>
      <c r="G365" s="29">
        <f>VLOOKUP(A365,'SVS Adjustment'!$B$3:$E$452,4,FALSE)</f>
        <v>0</v>
      </c>
      <c r="H365" s="29">
        <f t="shared" si="73"/>
        <v>13479810</v>
      </c>
      <c r="I365" s="94">
        <f>'Demand Calcs'!$B$11</f>
        <v>0.91418535290292247</v>
      </c>
      <c r="J365" s="29">
        <f t="shared" si="74"/>
        <v>12323044.861914344</v>
      </c>
      <c r="K365" s="72">
        <f>IFERROR(VLOOKUP($A365,'NECA 5 year Projections'!$A:$C,3,FALSE),0)</f>
        <v>11001737.1687176</v>
      </c>
      <c r="L365" s="72">
        <f t="shared" si="75"/>
        <v>11001737.1687176</v>
      </c>
      <c r="M365" s="29">
        <f t="shared" si="76"/>
        <v>12323044.861914344</v>
      </c>
      <c r="N365" s="29">
        <f>VLOOKUP($A365,'CAF BLS Adjustment'!$B363:$I967,8,FALSE)</f>
        <v>808884</v>
      </c>
      <c r="O365" s="34">
        <f t="shared" si="72"/>
        <v>739469.90499752748</v>
      </c>
      <c r="P365" s="64">
        <f t="shared" si="77"/>
        <v>13062514.766911872</v>
      </c>
      <c r="Q365" s="64">
        <f t="shared" si="78"/>
        <v>11485468.241584687</v>
      </c>
      <c r="R365" s="64">
        <f t="shared" si="79"/>
        <v>837576.62032965769</v>
      </c>
      <c r="S365" s="64">
        <f t="shared" si="80"/>
        <v>0</v>
      </c>
    </row>
    <row r="366" spans="1:19" ht="14.45" customHeight="1">
      <c r="A366" s="51">
        <v>442090</v>
      </c>
      <c r="B366" s="50" t="s">
        <v>391</v>
      </c>
      <c r="C366" s="24" t="s">
        <v>380</v>
      </c>
      <c r="D366" s="92" t="s">
        <v>495</v>
      </c>
      <c r="E366" s="34">
        <f>VLOOKUP($A366,'CAF BLS Adjustment'!$B:$H,7,FALSE)</f>
        <v>1759949</v>
      </c>
      <c r="F366" s="5">
        <f>SUMIFS('HCLS Adjustment'!$F:$F,'HCLS Adjustment'!$B:$B,Main!$A366)</f>
        <v>1592844</v>
      </c>
      <c r="G366" s="29">
        <f>VLOOKUP(A366,'SVS Adjustment'!$B$3:$E$452,4,FALSE)</f>
        <v>0</v>
      </c>
      <c r="H366" s="29">
        <f t="shared" si="73"/>
        <v>3352793</v>
      </c>
      <c r="I366" s="94">
        <f>'Demand Calcs'!$B$11</f>
        <v>0.91418535290292247</v>
      </c>
      <c r="J366" s="29">
        <f t="shared" si="74"/>
        <v>3065074.2519154483</v>
      </c>
      <c r="K366" s="72">
        <f>IFERROR(VLOOKUP($A366,'NECA 5 year Projections'!$A:$C,3,FALSE),0)</f>
        <v>1574643.1847788601</v>
      </c>
      <c r="L366" s="72">
        <f t="shared" si="75"/>
        <v>1574643.1847788601</v>
      </c>
      <c r="M366" s="29">
        <f t="shared" si="76"/>
        <v>3065074.2519154483</v>
      </c>
      <c r="N366" s="29">
        <f>VLOOKUP($A366,'CAF BLS Adjustment'!$B365:$I969,8,FALSE)</f>
        <v>78954</v>
      </c>
      <c r="O366" s="34">
        <f t="shared" si="72"/>
        <v>72178.590353097345</v>
      </c>
      <c r="P366" s="64">
        <f t="shared" si="77"/>
        <v>3137252.8422685456</v>
      </c>
      <c r="Q366" s="64">
        <f t="shared" si="78"/>
        <v>1608919.5976561457</v>
      </c>
      <c r="R366" s="64">
        <f t="shared" si="79"/>
        <v>1456154.6542593029</v>
      </c>
      <c r="S366" s="64">
        <f t="shared" si="80"/>
        <v>0</v>
      </c>
    </row>
    <row r="367" spans="1:19" ht="14.45" customHeight="1">
      <c r="A367" s="51">
        <v>442091</v>
      </c>
      <c r="B367" s="50" t="s">
        <v>392</v>
      </c>
      <c r="C367" s="24" t="s">
        <v>380</v>
      </c>
      <c r="D367" s="92" t="s">
        <v>495</v>
      </c>
      <c r="E367" s="34">
        <f>VLOOKUP($A367,'CAF BLS Adjustment'!$B:$H,7,FALSE)</f>
        <v>1329797</v>
      </c>
      <c r="F367" s="5">
        <f>SUMIFS('HCLS Adjustment'!$F:$F,'HCLS Adjustment'!$B:$B,Main!$A367)</f>
        <v>0</v>
      </c>
      <c r="G367" s="29">
        <f>VLOOKUP(A367,'SVS Adjustment'!$B$3:$E$452,4,FALSE)</f>
        <v>0</v>
      </c>
      <c r="H367" s="29">
        <f t="shared" si="73"/>
        <v>1329797</v>
      </c>
      <c r="I367" s="94">
        <f>'Demand Calcs'!$B$11</f>
        <v>0.91418535290292247</v>
      </c>
      <c r="J367" s="29">
        <f t="shared" si="74"/>
        <v>1215680.9397342475</v>
      </c>
      <c r="K367" s="72">
        <f>IFERROR(VLOOKUP($A367,'NECA 5 year Projections'!$A:$C,3,FALSE),0)</f>
        <v>5071414.4721254399</v>
      </c>
      <c r="L367" s="72">
        <f t="shared" si="75"/>
        <v>1329797</v>
      </c>
      <c r="M367" s="29">
        <f t="shared" si="76"/>
        <v>1329797</v>
      </c>
      <c r="N367" s="29">
        <f>VLOOKUP($A367,'CAF BLS Adjustment'!$B365:$I970,8,FALSE)</f>
        <v>499686</v>
      </c>
      <c r="O367" s="34">
        <f t="shared" si="72"/>
        <v>456805.62225064973</v>
      </c>
      <c r="P367" s="64">
        <f t="shared" si="77"/>
        <v>1786602.6222506496</v>
      </c>
      <c r="Q367" s="64">
        <f t="shared" si="78"/>
        <v>1329797</v>
      </c>
      <c r="R367" s="64">
        <f t="shared" si="79"/>
        <v>0</v>
      </c>
      <c r="S367" s="64">
        <f t="shared" si="80"/>
        <v>0</v>
      </c>
    </row>
    <row r="368" spans="1:19" ht="14.45" customHeight="1">
      <c r="A368" s="51">
        <v>442103</v>
      </c>
      <c r="B368" s="50" t="s">
        <v>393</v>
      </c>
      <c r="C368" s="24" t="s">
        <v>380</v>
      </c>
      <c r="D368" s="92" t="s">
        <v>495</v>
      </c>
      <c r="E368" s="34">
        <f>VLOOKUP($A368,'CAF BLS Adjustment'!$B:$H,7,FALSE)</f>
        <v>401003</v>
      </c>
      <c r="F368" s="5">
        <f>SUMIFS('HCLS Adjustment'!$F:$F,'HCLS Adjustment'!$B:$B,Main!$A368)</f>
        <v>523236</v>
      </c>
      <c r="G368" s="29">
        <f>VLOOKUP(A368,'SVS Adjustment'!$B$3:$E$452,4,FALSE)</f>
        <v>0</v>
      </c>
      <c r="H368" s="29">
        <f t="shared" si="73"/>
        <v>924239</v>
      </c>
      <c r="I368" s="94">
        <f>'Demand Calcs'!$B$11</f>
        <v>0.91418535290292247</v>
      </c>
      <c r="J368" s="29">
        <f t="shared" si="74"/>
        <v>844925.75638164417</v>
      </c>
      <c r="K368" s="72">
        <f>IFERROR(VLOOKUP($A368,'NECA 5 year Projections'!$A:$C,3,FALSE),0)</f>
        <v>590136.72043026297</v>
      </c>
      <c r="L368" s="72">
        <f t="shared" si="75"/>
        <v>590136.72043026297</v>
      </c>
      <c r="M368" s="29">
        <f t="shared" si="76"/>
        <v>844925.75638164417</v>
      </c>
      <c r="N368" s="29">
        <f>VLOOKUP($A368,'CAF BLS Adjustment'!$B366:$I971,8,FALSE)</f>
        <v>-19482</v>
      </c>
      <c r="O368" s="34">
        <f t="shared" si="72"/>
        <v>-19482</v>
      </c>
      <c r="P368" s="64">
        <f t="shared" si="77"/>
        <v>825443.75638164417</v>
      </c>
      <c r="Q368" s="64">
        <f t="shared" si="78"/>
        <v>366591.06907013059</v>
      </c>
      <c r="R368" s="64">
        <f t="shared" si="79"/>
        <v>478334.68731151352</v>
      </c>
      <c r="S368" s="64">
        <f t="shared" si="80"/>
        <v>0</v>
      </c>
    </row>
    <row r="369" spans="1:19" ht="14.45" customHeight="1">
      <c r="A369" s="51">
        <v>442104</v>
      </c>
      <c r="B369" s="50" t="s">
        <v>394</v>
      </c>
      <c r="C369" s="24" t="s">
        <v>380</v>
      </c>
      <c r="D369" s="92" t="s">
        <v>495</v>
      </c>
      <c r="E369" s="34">
        <f>VLOOKUP($A369,'CAF BLS Adjustment'!$B:$H,7,FALSE)</f>
        <v>513029</v>
      </c>
      <c r="F369" s="5">
        <f>SUMIFS('HCLS Adjustment'!$F:$F,'HCLS Adjustment'!$B:$B,Main!$A369)</f>
        <v>804564</v>
      </c>
      <c r="G369" s="29">
        <f>VLOOKUP(A369,'SVS Adjustment'!$B$3:$E$452,4,FALSE)</f>
        <v>0</v>
      </c>
      <c r="H369" s="29">
        <f t="shared" si="73"/>
        <v>1317593</v>
      </c>
      <c r="I369" s="94">
        <f>'Demand Calcs'!$B$11</f>
        <v>0.91418535290292247</v>
      </c>
      <c r="J369" s="29">
        <f t="shared" si="74"/>
        <v>1204524.2216874203</v>
      </c>
      <c r="K369" s="72">
        <f>IFERROR(VLOOKUP($A369,'NECA 5 year Projections'!$A:$C,3,FALSE),0)</f>
        <v>735862.89005100902</v>
      </c>
      <c r="L369" s="72">
        <f t="shared" si="75"/>
        <v>735862.89005100902</v>
      </c>
      <c r="M369" s="29">
        <f t="shared" si="76"/>
        <v>1204524.2216874203</v>
      </c>
      <c r="N369" s="29">
        <f>VLOOKUP($A369,'CAF BLS Adjustment'!$B367:$I972,8,FALSE)</f>
        <v>143409</v>
      </c>
      <c r="O369" s="34">
        <f t="shared" si="72"/>
        <v>131102.40727445521</v>
      </c>
      <c r="P369" s="64">
        <f t="shared" si="77"/>
        <v>1335626.6289618756</v>
      </c>
      <c r="Q369" s="64">
        <f t="shared" si="78"/>
        <v>469003.59741443343</v>
      </c>
      <c r="R369" s="64">
        <f t="shared" si="79"/>
        <v>735520.6242729869</v>
      </c>
      <c r="S369" s="64">
        <f t="shared" si="80"/>
        <v>0</v>
      </c>
    </row>
    <row r="370" spans="1:19" ht="14.45" customHeight="1">
      <c r="A370" s="51">
        <v>442105</v>
      </c>
      <c r="B370" s="50" t="s">
        <v>395</v>
      </c>
      <c r="C370" s="24" t="s">
        <v>380</v>
      </c>
      <c r="D370" s="92" t="s">
        <v>495</v>
      </c>
      <c r="E370" s="34">
        <f>VLOOKUP($A370,'CAF BLS Adjustment'!$B:$H,7,FALSE)</f>
        <v>913263</v>
      </c>
      <c r="F370" s="5">
        <f>SUMIFS('HCLS Adjustment'!$F:$F,'HCLS Adjustment'!$B:$B,Main!$A370)</f>
        <v>950256</v>
      </c>
      <c r="G370" s="29">
        <f>VLOOKUP(A370,'SVS Adjustment'!$B$3:$E$452,4,FALSE)</f>
        <v>0</v>
      </c>
      <c r="H370" s="29">
        <f t="shared" si="73"/>
        <v>1863519</v>
      </c>
      <c r="I370" s="94">
        <f>'Demand Calcs'!$B$11</f>
        <v>0.91418535290292247</v>
      </c>
      <c r="J370" s="29">
        <f t="shared" si="74"/>
        <v>1703601.7746563011</v>
      </c>
      <c r="K370" s="72">
        <f>IFERROR(VLOOKUP($A370,'NECA 5 year Projections'!$A:$C,3,FALSE),0)</f>
        <v>897159.34118142899</v>
      </c>
      <c r="L370" s="72">
        <f t="shared" si="75"/>
        <v>897159.34118142899</v>
      </c>
      <c r="M370" s="29">
        <f t="shared" si="76"/>
        <v>1703601.7746563011</v>
      </c>
      <c r="N370" s="29">
        <f>VLOOKUP($A370,'CAF BLS Adjustment'!$B368:$I973,8,FALSE)</f>
        <v>-14598</v>
      </c>
      <c r="O370" s="34">
        <f t="shared" si="72"/>
        <v>-14598</v>
      </c>
      <c r="P370" s="64">
        <f t="shared" si="77"/>
        <v>1689003.7746563011</v>
      </c>
      <c r="Q370" s="64">
        <f t="shared" si="78"/>
        <v>834891.65794818173</v>
      </c>
      <c r="R370" s="64">
        <f t="shared" si="79"/>
        <v>868710.1167081194</v>
      </c>
      <c r="S370" s="64">
        <f t="shared" si="80"/>
        <v>0</v>
      </c>
    </row>
    <row r="371" spans="1:19" ht="14.45" customHeight="1">
      <c r="A371" s="51">
        <v>442107</v>
      </c>
      <c r="B371" s="50" t="s">
        <v>396</v>
      </c>
      <c r="C371" s="24" t="s">
        <v>380</v>
      </c>
      <c r="D371" s="92" t="s">
        <v>495</v>
      </c>
      <c r="E371" s="34">
        <f>VLOOKUP($A371,'CAF BLS Adjustment'!$B:$H,7,FALSE)</f>
        <v>1335088</v>
      </c>
      <c r="F371" s="5">
        <f>SUMIFS('HCLS Adjustment'!$F:$F,'HCLS Adjustment'!$B:$B,Main!$A371)</f>
        <v>0</v>
      </c>
      <c r="G371" s="29">
        <f>VLOOKUP(A371,'SVS Adjustment'!$B$3:$E$452,4,FALSE)</f>
        <v>0</v>
      </c>
      <c r="H371" s="29">
        <f t="shared" si="73"/>
        <v>1335088</v>
      </c>
      <c r="I371" s="94">
        <f>'Demand Calcs'!$B$11</f>
        <v>0.91418535290292247</v>
      </c>
      <c r="J371" s="29">
        <f t="shared" si="74"/>
        <v>1220517.894436457</v>
      </c>
      <c r="K371" s="72">
        <f>IFERROR(VLOOKUP($A371,'NECA 5 year Projections'!$A:$C,3,FALSE),0)</f>
        <v>788679.57629435405</v>
      </c>
      <c r="L371" s="72">
        <f t="shared" si="75"/>
        <v>788679.57629435405</v>
      </c>
      <c r="M371" s="29">
        <f t="shared" si="76"/>
        <v>1220517.894436457</v>
      </c>
      <c r="N371" s="29">
        <f>VLOOKUP($A371,'CAF BLS Adjustment'!$B369:$I974,8,FALSE)</f>
        <v>-33372</v>
      </c>
      <c r="O371" s="34">
        <f t="shared" si="72"/>
        <v>-33372</v>
      </c>
      <c r="P371" s="64">
        <f t="shared" si="77"/>
        <v>1187145.894436457</v>
      </c>
      <c r="Q371" s="64">
        <f t="shared" si="78"/>
        <v>1220517.894436457</v>
      </c>
      <c r="R371" s="64">
        <f t="shared" si="79"/>
        <v>0</v>
      </c>
      <c r="S371" s="64">
        <f t="shared" si="80"/>
        <v>0</v>
      </c>
    </row>
    <row r="372" spans="1:19" ht="14.45" customHeight="1">
      <c r="A372" s="51">
        <v>442116</v>
      </c>
      <c r="B372" s="50" t="s">
        <v>397</v>
      </c>
      <c r="C372" s="24" t="s">
        <v>380</v>
      </c>
      <c r="D372" s="92" t="s">
        <v>495</v>
      </c>
      <c r="E372" s="34">
        <f>VLOOKUP($A372,'CAF BLS Adjustment'!$B:$H,7,FALSE)</f>
        <v>2293059</v>
      </c>
      <c r="F372" s="5">
        <f>SUMIFS('HCLS Adjustment'!$F:$F,'HCLS Adjustment'!$B:$B,Main!$A372)</f>
        <v>1192776</v>
      </c>
      <c r="G372" s="29">
        <f>VLOOKUP(A372,'SVS Adjustment'!$B$3:$E$452,4,FALSE)</f>
        <v>0</v>
      </c>
      <c r="H372" s="29">
        <f t="shared" si="73"/>
        <v>3485835</v>
      </c>
      <c r="I372" s="94">
        <f>'Demand Calcs'!$B$11</f>
        <v>0.91418535290292247</v>
      </c>
      <c r="J372" s="29">
        <f t="shared" si="74"/>
        <v>3186699.2996363589</v>
      </c>
      <c r="K372" s="72">
        <f>IFERROR(VLOOKUP($A372,'NECA 5 year Projections'!$A:$C,3,FALSE),0)</f>
        <v>1447184.0247411099</v>
      </c>
      <c r="L372" s="72">
        <f t="shared" si="75"/>
        <v>1447184.0247411099</v>
      </c>
      <c r="M372" s="29">
        <f t="shared" si="76"/>
        <v>3186699.2996363589</v>
      </c>
      <c r="N372" s="29">
        <f>VLOOKUP($A372,'CAF BLS Adjustment'!$B370:$I975,8,FALSE)</f>
        <v>90936</v>
      </c>
      <c r="O372" s="34">
        <f t="shared" si="72"/>
        <v>83132.359251580157</v>
      </c>
      <c r="P372" s="64">
        <f t="shared" si="77"/>
        <v>3269831.6588879391</v>
      </c>
      <c r="Q372" s="64">
        <f t="shared" si="78"/>
        <v>2096280.9511422224</v>
      </c>
      <c r="R372" s="64">
        <f t="shared" si="79"/>
        <v>1090418.3484941365</v>
      </c>
      <c r="S372" s="64">
        <f t="shared" si="80"/>
        <v>0</v>
      </c>
    </row>
    <row r="373" spans="1:19" ht="14.45" customHeight="1">
      <c r="A373" s="51">
        <v>442130</v>
      </c>
      <c r="B373" s="50" t="s">
        <v>398</v>
      </c>
      <c r="C373" s="24" t="s">
        <v>380</v>
      </c>
      <c r="D373" s="92" t="s">
        <v>495</v>
      </c>
      <c r="E373" s="34">
        <f>VLOOKUP($A373,'CAF BLS Adjustment'!$B:$H,7,FALSE)</f>
        <v>6664021</v>
      </c>
      <c r="F373" s="5">
        <f>SUMIFS('HCLS Adjustment'!$F:$F,'HCLS Adjustment'!$B:$B,Main!$A373)</f>
        <v>2674140</v>
      </c>
      <c r="G373" s="29">
        <f>VLOOKUP(A373,'SVS Adjustment'!$B$3:$E$452,4,FALSE)</f>
        <v>0</v>
      </c>
      <c r="H373" s="29">
        <f t="shared" si="73"/>
        <v>9338161</v>
      </c>
      <c r="I373" s="94">
        <f>'Demand Calcs'!$B$11</f>
        <v>0.91418535290292247</v>
      </c>
      <c r="J373" s="29">
        <f t="shared" si="74"/>
        <v>8536810.0092493072</v>
      </c>
      <c r="K373" s="72">
        <f>IFERROR(VLOOKUP($A373,'NECA 5 year Projections'!$A:$C,3,FALSE),0)</f>
        <v>3093906.1111601698</v>
      </c>
      <c r="L373" s="72">
        <f t="shared" si="75"/>
        <v>3093906.1111601698</v>
      </c>
      <c r="M373" s="29">
        <f t="shared" si="76"/>
        <v>8536810.0092493072</v>
      </c>
      <c r="N373" s="29">
        <f>VLOOKUP($A373,'CAF BLS Adjustment'!$B371:$I976,8,FALSE)</f>
        <v>595656</v>
      </c>
      <c r="O373" s="34">
        <f t="shared" si="72"/>
        <v>544539.9905687432</v>
      </c>
      <c r="P373" s="64">
        <f t="shared" si="77"/>
        <v>9081349.9998180512</v>
      </c>
      <c r="Q373" s="64">
        <f t="shared" si="78"/>
        <v>6092150.3896374861</v>
      </c>
      <c r="R373" s="64">
        <f t="shared" si="79"/>
        <v>2444659.6196118211</v>
      </c>
      <c r="S373" s="64">
        <f t="shared" si="80"/>
        <v>0</v>
      </c>
    </row>
    <row r="374" spans="1:19" ht="14.45" customHeight="1">
      <c r="A374" s="51">
        <v>442135</v>
      </c>
      <c r="B374" s="50" t="s">
        <v>399</v>
      </c>
      <c r="C374" s="24" t="s">
        <v>380</v>
      </c>
      <c r="D374" s="92" t="s">
        <v>495</v>
      </c>
      <c r="E374" s="34">
        <f>VLOOKUP($A374,'CAF BLS Adjustment'!$B:$H,7,FALSE)</f>
        <v>3467241</v>
      </c>
      <c r="F374" s="5">
        <f>SUMIFS('HCLS Adjustment'!$F:$F,'HCLS Adjustment'!$B:$B,Main!$A374)</f>
        <v>1999200</v>
      </c>
      <c r="G374" s="29">
        <f>VLOOKUP(A374,'SVS Adjustment'!$B$3:$E$452,4,FALSE)</f>
        <v>0</v>
      </c>
      <c r="H374" s="29">
        <f t="shared" si="73"/>
        <v>5466441</v>
      </c>
      <c r="I374" s="94">
        <f>'Demand Calcs'!$B$11</f>
        <v>0.91418535290292247</v>
      </c>
      <c r="J374" s="29">
        <f t="shared" si="74"/>
        <v>4997340.2947080042</v>
      </c>
      <c r="K374" s="72">
        <f>IFERROR(VLOOKUP($A374,'NECA 5 year Projections'!$A:$C,3,FALSE),0)</f>
        <v>1975590.2935818799</v>
      </c>
      <c r="L374" s="72">
        <f t="shared" si="75"/>
        <v>1975590.2935818799</v>
      </c>
      <c r="M374" s="29">
        <f t="shared" si="76"/>
        <v>4997340.2947080042</v>
      </c>
      <c r="N374" s="29">
        <f>VLOOKUP($A374,'CAF BLS Adjustment'!$B372:$I977,8,FALSE)</f>
        <v>486786</v>
      </c>
      <c r="O374" s="34">
        <f t="shared" si="72"/>
        <v>445012.63119820203</v>
      </c>
      <c r="P374" s="64">
        <f t="shared" si="77"/>
        <v>5442352.9259062065</v>
      </c>
      <c r="Q374" s="64">
        <f t="shared" si="78"/>
        <v>3169700.9371844814</v>
      </c>
      <c r="R374" s="64">
        <f t="shared" si="79"/>
        <v>1827639.3575235226</v>
      </c>
      <c r="S374" s="64">
        <f t="shared" si="80"/>
        <v>0</v>
      </c>
    </row>
    <row r="375" spans="1:19" ht="14.45" customHeight="1">
      <c r="A375" s="51">
        <v>442150</v>
      </c>
      <c r="B375" s="50" t="s">
        <v>400</v>
      </c>
      <c r="C375" s="24" t="s">
        <v>380</v>
      </c>
      <c r="D375" s="92" t="s">
        <v>495</v>
      </c>
      <c r="E375" s="34">
        <f>VLOOKUP($A375,'CAF BLS Adjustment'!$B:$H,7,FALSE)</f>
        <v>483525</v>
      </c>
      <c r="F375" s="5">
        <f>SUMIFS('HCLS Adjustment'!$F:$F,'HCLS Adjustment'!$B:$B,Main!$A375)</f>
        <v>177564</v>
      </c>
      <c r="G375" s="29">
        <f>VLOOKUP(A375,'SVS Adjustment'!$B$3:$E$452,4,FALSE)</f>
        <v>0</v>
      </c>
      <c r="H375" s="29">
        <f t="shared" si="73"/>
        <v>661089</v>
      </c>
      <c r="I375" s="94">
        <f>'Demand Calcs'!$B$11</f>
        <v>0.91418535290292247</v>
      </c>
      <c r="J375" s="29">
        <f t="shared" si="74"/>
        <v>604357.88076524006</v>
      </c>
      <c r="K375" s="72">
        <f>IFERROR(VLOOKUP($A375,'NECA 5 year Projections'!$A:$C,3,FALSE),0)</f>
        <v>132716.622132266</v>
      </c>
      <c r="L375" s="72">
        <f t="shared" si="75"/>
        <v>132716.622132266</v>
      </c>
      <c r="M375" s="29">
        <f t="shared" si="76"/>
        <v>604357.88076524006</v>
      </c>
      <c r="N375" s="29">
        <f>VLOOKUP($A375,'CAF BLS Adjustment'!$B374:$I980,8,FALSE)</f>
        <v>258138</v>
      </c>
      <c r="O375" s="34">
        <f t="shared" si="72"/>
        <v>235985.97862765461</v>
      </c>
      <c r="P375" s="64">
        <f t="shared" si="77"/>
        <v>840343.85939289466</v>
      </c>
      <c r="Q375" s="64">
        <f t="shared" si="78"/>
        <v>442031.47276238556</v>
      </c>
      <c r="R375" s="64">
        <f t="shared" si="79"/>
        <v>162326.4080028545</v>
      </c>
      <c r="S375" s="64">
        <f t="shared" si="80"/>
        <v>0</v>
      </c>
    </row>
    <row r="376" spans="1:19" ht="14.45" customHeight="1">
      <c r="A376" s="51">
        <v>442159</v>
      </c>
      <c r="B376" s="50" t="s">
        <v>401</v>
      </c>
      <c r="C376" s="24" t="s">
        <v>380</v>
      </c>
      <c r="D376" s="92" t="s">
        <v>495</v>
      </c>
      <c r="E376" s="34">
        <f>VLOOKUP($A376,'CAF BLS Adjustment'!$B:$H,7,FALSE)</f>
        <v>5786947</v>
      </c>
      <c r="F376" s="5">
        <f>SUMIFS('HCLS Adjustment'!$F:$F,'HCLS Adjustment'!$B:$B,Main!$A376)</f>
        <v>5269848</v>
      </c>
      <c r="G376" s="29">
        <f>VLOOKUP(A376,'SVS Adjustment'!$B$3:$E$452,4,FALSE)</f>
        <v>0</v>
      </c>
      <c r="H376" s="29">
        <f t="shared" si="73"/>
        <v>11056795</v>
      </c>
      <c r="I376" s="94">
        <f>'Demand Calcs'!$B$11</f>
        <v>0.91418535290292247</v>
      </c>
      <c r="J376" s="29">
        <f t="shared" si="74"/>
        <v>10107960.039050268</v>
      </c>
      <c r="K376" s="72">
        <f>IFERROR(VLOOKUP($A376,'NECA 5 year Projections'!$A:$C,3,FALSE),0)</f>
        <v>4884624.48331811</v>
      </c>
      <c r="L376" s="72">
        <f t="shared" si="75"/>
        <v>4884624.48331811</v>
      </c>
      <c r="M376" s="29">
        <f t="shared" si="76"/>
        <v>10107960.039050268</v>
      </c>
      <c r="N376" s="29">
        <f>VLOOKUP($A376,'CAF BLS Adjustment'!$B374:$I981,8,FALSE)</f>
        <v>-498775</v>
      </c>
      <c r="O376" s="34">
        <f t="shared" si="72"/>
        <v>-498775</v>
      </c>
      <c r="P376" s="64">
        <f t="shared" si="77"/>
        <v>9609185.039050268</v>
      </c>
      <c r="Q376" s="64">
        <f t="shared" si="78"/>
        <v>5290342.1854255078</v>
      </c>
      <c r="R376" s="64">
        <f t="shared" si="79"/>
        <v>4817617.8536247602</v>
      </c>
      <c r="S376" s="64">
        <f t="shared" si="80"/>
        <v>0</v>
      </c>
    </row>
    <row r="377" spans="1:19" ht="14.45" customHeight="1">
      <c r="A377" s="51">
        <v>452169</v>
      </c>
      <c r="B377" s="50" t="s">
        <v>403</v>
      </c>
      <c r="C377" s="24" t="s">
        <v>402</v>
      </c>
      <c r="D377" s="92" t="s">
        <v>495</v>
      </c>
      <c r="E377" s="34">
        <f>VLOOKUP($A377,'CAF BLS Adjustment'!$B:$H,7,FALSE)</f>
        <v>1484692</v>
      </c>
      <c r="F377" s="5">
        <f>SUMIFS('HCLS Adjustment'!$F:$F,'HCLS Adjustment'!$B:$B,Main!$A377)</f>
        <v>1682100</v>
      </c>
      <c r="G377" s="29">
        <f>VLOOKUP(A377,'SVS Adjustment'!$B$3:$E$452,4,FALSE)</f>
        <v>0</v>
      </c>
      <c r="H377" s="29">
        <f t="shared" si="73"/>
        <v>3166792</v>
      </c>
      <c r="I377" s="94">
        <f>'Demand Calcs'!$B$11</f>
        <v>0.91418535290292247</v>
      </c>
      <c r="J377" s="29">
        <f t="shared" si="74"/>
        <v>2895034.8620901518</v>
      </c>
      <c r="K377" s="72">
        <f>IFERROR(VLOOKUP($A377,'NECA 5 year Projections'!$A:$C,3,FALSE),0)</f>
        <v>1840047.94537228</v>
      </c>
      <c r="L377" s="72">
        <f t="shared" si="75"/>
        <v>1840047.94537228</v>
      </c>
      <c r="M377" s="29">
        <f t="shared" si="76"/>
        <v>2895034.8620901518</v>
      </c>
      <c r="N377" s="29">
        <f>VLOOKUP($A377,'CAF BLS Adjustment'!$B376:$I983,8,FALSE)</f>
        <v>59340</v>
      </c>
      <c r="O377" s="34">
        <f t="shared" si="72"/>
        <v>54247.75884125942</v>
      </c>
      <c r="P377" s="64">
        <f t="shared" si="77"/>
        <v>2949282.6209314112</v>
      </c>
      <c r="Q377" s="64">
        <f t="shared" si="78"/>
        <v>1357283.6799721459</v>
      </c>
      <c r="R377" s="64">
        <f t="shared" si="79"/>
        <v>1537751.1821180061</v>
      </c>
      <c r="S377" s="64">
        <f t="shared" si="80"/>
        <v>0</v>
      </c>
    </row>
    <row r="378" spans="1:19" ht="14.45" customHeight="1">
      <c r="A378" s="51">
        <v>452179</v>
      </c>
      <c r="B378" s="50" t="s">
        <v>404</v>
      </c>
      <c r="C378" s="24" t="s">
        <v>402</v>
      </c>
      <c r="D378" s="92" t="s">
        <v>495</v>
      </c>
      <c r="E378" s="34">
        <f>VLOOKUP($A378,'CAF BLS Adjustment'!$B:$H,7,FALSE)</f>
        <v>3560861</v>
      </c>
      <c r="F378" s="5">
        <f>SUMIFS('HCLS Adjustment'!$F:$F,'HCLS Adjustment'!$B:$B,Main!$A378)</f>
        <v>5299332</v>
      </c>
      <c r="G378" s="29">
        <f>VLOOKUP(A378,'SVS Adjustment'!$B$3:$E$452,4,FALSE)</f>
        <v>0</v>
      </c>
      <c r="H378" s="29">
        <f t="shared" si="73"/>
        <v>8860193</v>
      </c>
      <c r="I378" s="94">
        <f>'Demand Calcs'!$B$11</f>
        <v>0.91418535290292247</v>
      </c>
      <c r="J378" s="29">
        <f t="shared" si="74"/>
        <v>8099858.6644930029</v>
      </c>
      <c r="K378" s="72">
        <f>IFERROR(VLOOKUP($A378,'NECA 5 year Projections'!$A:$C,3,FALSE),0)</f>
        <v>3805838.5689073298</v>
      </c>
      <c r="L378" s="72">
        <f t="shared" si="75"/>
        <v>3805838.5689073298</v>
      </c>
      <c r="M378" s="29">
        <f t="shared" si="76"/>
        <v>8099858.6644930029</v>
      </c>
      <c r="N378" s="29">
        <f>VLOOKUP($A378,'CAF BLS Adjustment'!$B377:$I986,8,FALSE)</f>
        <v>430248</v>
      </c>
      <c r="O378" s="34">
        <f t="shared" si="72"/>
        <v>393326.41971577657</v>
      </c>
      <c r="P378" s="64">
        <f t="shared" si="77"/>
        <v>8493185.084208779</v>
      </c>
      <c r="Q378" s="64">
        <f t="shared" si="78"/>
        <v>3255286.9699232532</v>
      </c>
      <c r="R378" s="64">
        <f t="shared" si="79"/>
        <v>4844571.6945697498</v>
      </c>
      <c r="S378" s="64">
        <f t="shared" si="80"/>
        <v>0</v>
      </c>
    </row>
    <row r="379" spans="1:19" ht="14.45" customHeight="1">
      <c r="A379" s="51">
        <v>452200</v>
      </c>
      <c r="B379" s="50" t="s">
        <v>405</v>
      </c>
      <c r="C379" s="24" t="s">
        <v>402</v>
      </c>
      <c r="D379" s="92" t="s">
        <v>495</v>
      </c>
      <c r="E379" s="34">
        <f>VLOOKUP($A379,'CAF BLS Adjustment'!$B:$H,7,FALSE)</f>
        <v>1279847</v>
      </c>
      <c r="F379" s="5">
        <f>SUMIFS('HCLS Adjustment'!$F:$F,'HCLS Adjustment'!$B:$B,Main!$A379)</f>
        <v>748140</v>
      </c>
      <c r="G379" s="29">
        <f>VLOOKUP(A379,'SVS Adjustment'!$B$3:$E$452,4,FALSE)</f>
        <v>0</v>
      </c>
      <c r="H379" s="29">
        <f t="shared" si="73"/>
        <v>2027987</v>
      </c>
      <c r="I379" s="94">
        <f>'Demand Calcs'!$B$11</f>
        <v>0.91418535290292247</v>
      </c>
      <c r="J379" s="29">
        <f t="shared" si="74"/>
        <v>1853956.011277539</v>
      </c>
      <c r="K379" s="72">
        <f>IFERROR(VLOOKUP($A379,'NECA 5 year Projections'!$A:$C,3,FALSE),0)</f>
        <v>902731.24315460306</v>
      </c>
      <c r="L379" s="72">
        <f t="shared" si="75"/>
        <v>902731.24315460306</v>
      </c>
      <c r="M379" s="29">
        <f t="shared" si="76"/>
        <v>1853956.011277539</v>
      </c>
      <c r="N379" s="29">
        <f>VLOOKUP($A379,'CAF BLS Adjustment'!$B377:$I987,8,FALSE)</f>
        <v>56071</v>
      </c>
      <c r="O379" s="34">
        <f t="shared" si="72"/>
        <v>51259.286922619765</v>
      </c>
      <c r="P379" s="64">
        <f t="shared" si="77"/>
        <v>1905215.2982001586</v>
      </c>
      <c r="Q379" s="64">
        <f t="shared" si="78"/>
        <v>1170017.3813567464</v>
      </c>
      <c r="R379" s="64">
        <f t="shared" si="79"/>
        <v>683938.62992079242</v>
      </c>
      <c r="S379" s="64">
        <f t="shared" si="80"/>
        <v>0</v>
      </c>
    </row>
    <row r="380" spans="1:19" ht="14.45" customHeight="1">
      <c r="A380" s="51">
        <v>452226</v>
      </c>
      <c r="B380" s="50" t="s">
        <v>406</v>
      </c>
      <c r="C380" s="24" t="s">
        <v>402</v>
      </c>
      <c r="D380" s="92" t="s">
        <v>495</v>
      </c>
      <c r="E380" s="34">
        <f>VLOOKUP($A380,'CAF BLS Adjustment'!$B:$H,7,FALSE)</f>
        <v>2039284</v>
      </c>
      <c r="F380" s="5">
        <f>SUMIFS('HCLS Adjustment'!$F:$F,'HCLS Adjustment'!$B:$B,Main!$A380)</f>
        <v>1117356</v>
      </c>
      <c r="G380" s="29">
        <f>VLOOKUP(A380,'SVS Adjustment'!$B$3:$E$452,4,FALSE)</f>
        <v>0</v>
      </c>
      <c r="H380" s="29">
        <f t="shared" si="73"/>
        <v>3156640</v>
      </c>
      <c r="I380" s="94">
        <f>'Demand Calcs'!$B$11</f>
        <v>0.91418535290292247</v>
      </c>
      <c r="J380" s="29">
        <f t="shared" si="74"/>
        <v>2885754.0523874811</v>
      </c>
      <c r="K380" s="72">
        <f>IFERROR(VLOOKUP($A380,'NECA 5 year Projections'!$A:$C,3,FALSE),0)</f>
        <v>1232286.40091885</v>
      </c>
      <c r="L380" s="72">
        <f t="shared" si="75"/>
        <v>1232286.40091885</v>
      </c>
      <c r="M380" s="29">
        <f t="shared" si="76"/>
        <v>2885754.0523874811</v>
      </c>
      <c r="N380" s="29">
        <f>VLOOKUP($A380,'CAF BLS Adjustment'!$B378:$I988,8,FALSE)</f>
        <v>90660</v>
      </c>
      <c r="O380" s="34">
        <f t="shared" si="72"/>
        <v>82880.044094178957</v>
      </c>
      <c r="P380" s="64">
        <f t="shared" si="77"/>
        <v>2968634.0964816599</v>
      </c>
      <c r="Q380" s="64">
        <f t="shared" si="78"/>
        <v>1864283.5632092832</v>
      </c>
      <c r="R380" s="64">
        <f t="shared" si="79"/>
        <v>1021470.4891781978</v>
      </c>
      <c r="S380" s="64">
        <f t="shared" si="80"/>
        <v>0</v>
      </c>
    </row>
    <row r="381" spans="1:19" ht="14.45" customHeight="1">
      <c r="A381" s="51">
        <v>462182</v>
      </c>
      <c r="B381" s="50" t="s">
        <v>408</v>
      </c>
      <c r="C381" s="24" t="s">
        <v>407</v>
      </c>
      <c r="D381" s="92" t="s">
        <v>495</v>
      </c>
      <c r="E381" s="34">
        <f>VLOOKUP($A381,'CAF BLS Adjustment'!$B:$H,7,FALSE)</f>
        <v>802502</v>
      </c>
      <c r="F381" s="5">
        <f>SUMIFS('HCLS Adjustment'!$F:$F,'HCLS Adjustment'!$B:$B,Main!$A381)</f>
        <v>543888</v>
      </c>
      <c r="G381" s="29">
        <f>VLOOKUP(A381,'SVS Adjustment'!$B$3:$E$452,4,FALSE)</f>
        <v>0</v>
      </c>
      <c r="H381" s="29">
        <f t="shared" si="73"/>
        <v>1346390</v>
      </c>
      <c r="I381" s="94">
        <f>'Demand Calcs'!$B$11</f>
        <v>0.91418535290292247</v>
      </c>
      <c r="J381" s="29">
        <f t="shared" si="74"/>
        <v>1230850.0172949657</v>
      </c>
      <c r="K381" s="72">
        <f>IFERROR(VLOOKUP($A381,'NECA 5 year Projections'!$A:$C,3,FALSE),0)</f>
        <v>692107.42450624704</v>
      </c>
      <c r="L381" s="72">
        <f t="shared" si="75"/>
        <v>692107.42450624704</v>
      </c>
      <c r="M381" s="29">
        <f t="shared" si="76"/>
        <v>1230850.0172949657</v>
      </c>
      <c r="N381" s="29">
        <f>VLOOKUP($A381,'CAF BLS Adjustment'!$B380:$I992,8,FALSE)</f>
        <v>17280</v>
      </c>
      <c r="O381" s="34">
        <f t="shared" si="72"/>
        <v>15797.122898162501</v>
      </c>
      <c r="P381" s="64">
        <f t="shared" si="77"/>
        <v>1246647.1401931283</v>
      </c>
      <c r="Q381" s="64">
        <f t="shared" si="78"/>
        <v>733635.57407530094</v>
      </c>
      <c r="R381" s="64">
        <f t="shared" si="79"/>
        <v>497214.44321966462</v>
      </c>
      <c r="S381" s="64">
        <f t="shared" si="80"/>
        <v>0</v>
      </c>
    </row>
    <row r="382" spans="1:19" ht="14.45" customHeight="1">
      <c r="A382" s="51">
        <v>462194</v>
      </c>
      <c r="B382" s="50" t="s">
        <v>409</v>
      </c>
      <c r="C382" s="24" t="s">
        <v>407</v>
      </c>
      <c r="D382" s="92" t="s">
        <v>495</v>
      </c>
      <c r="E382" s="34">
        <f>VLOOKUP($A382,'CAF BLS Adjustment'!$B:$H,7,FALSE)</f>
        <v>455604</v>
      </c>
      <c r="F382" s="5">
        <f>SUMIFS('HCLS Adjustment'!$F:$F,'HCLS Adjustment'!$B:$B,Main!$A382)</f>
        <v>677316</v>
      </c>
      <c r="G382" s="29">
        <f>VLOOKUP(A382,'SVS Adjustment'!$B$3:$E$452,4,FALSE)</f>
        <v>0</v>
      </c>
      <c r="H382" s="29">
        <f t="shared" si="73"/>
        <v>1132920</v>
      </c>
      <c r="I382" s="94">
        <f>'Demand Calcs'!$B$11</f>
        <v>0.91418535290292247</v>
      </c>
      <c r="J382" s="29">
        <f t="shared" si="74"/>
        <v>1035698.8700107789</v>
      </c>
      <c r="K382" s="72">
        <f>IFERROR(VLOOKUP($A382,'NECA 5 year Projections'!$A:$C,3,FALSE),0)</f>
        <v>515233.39950512501</v>
      </c>
      <c r="L382" s="72">
        <f t="shared" si="75"/>
        <v>515233.39950512501</v>
      </c>
      <c r="M382" s="29">
        <f t="shared" si="76"/>
        <v>1035698.8700107789</v>
      </c>
      <c r="N382" s="29">
        <f>VLOOKUP($A382,'CAF BLS Adjustment'!$B381:$I995,8,FALSE)</f>
        <v>14454</v>
      </c>
      <c r="O382" s="34">
        <f t="shared" si="72"/>
        <v>13213.635090858841</v>
      </c>
      <c r="P382" s="64">
        <f t="shared" si="77"/>
        <v>1048912.5051016377</v>
      </c>
      <c r="Q382" s="64">
        <f t="shared" si="78"/>
        <v>416506.50352398306</v>
      </c>
      <c r="R382" s="64">
        <f t="shared" si="79"/>
        <v>619192.36648679583</v>
      </c>
      <c r="S382" s="64">
        <f t="shared" si="80"/>
        <v>0</v>
      </c>
    </row>
    <row r="383" spans="1:19" ht="14.45" customHeight="1">
      <c r="A383" s="51">
        <v>472213</v>
      </c>
      <c r="B383" s="50" t="s">
        <v>411</v>
      </c>
      <c r="C383" s="24" t="s">
        <v>410</v>
      </c>
      <c r="D383" s="92" t="s">
        <v>495</v>
      </c>
      <c r="E383" s="34">
        <f>VLOOKUP($A383,'CAF BLS Adjustment'!$B:$H,7,FALSE)</f>
        <v>4625093</v>
      </c>
      <c r="F383" s="5">
        <f>SUMIFS('HCLS Adjustment'!$F:$F,'HCLS Adjustment'!$B:$B,Main!$A383)</f>
        <v>1496412</v>
      </c>
      <c r="G383" s="29">
        <f>VLOOKUP(A383,'SVS Adjustment'!$B$3:$E$452,4,FALSE)</f>
        <v>0</v>
      </c>
      <c r="H383" s="29">
        <f t="shared" si="73"/>
        <v>6121505</v>
      </c>
      <c r="I383" s="94">
        <f>'Demand Calcs'!$B$11</f>
        <v>0.91418535290292247</v>
      </c>
      <c r="J383" s="29">
        <f t="shared" si="74"/>
        <v>5596190.2087220047</v>
      </c>
      <c r="K383" s="72">
        <f>IFERROR(VLOOKUP($A383,'NECA 5 year Projections'!$A:$C,3,FALSE),0)</f>
        <v>2574816.7093918398</v>
      </c>
      <c r="L383" s="72">
        <f t="shared" si="75"/>
        <v>2574816.7093918398</v>
      </c>
      <c r="M383" s="29">
        <f t="shared" si="76"/>
        <v>5596190.2087220047</v>
      </c>
      <c r="N383" s="29">
        <f>VLOOKUP($A383,'CAF BLS Adjustment'!$B382:$I1005,8,FALSE)</f>
        <v>151896</v>
      </c>
      <c r="O383" s="34">
        <f t="shared" si="72"/>
        <v>138861.0983645423</v>
      </c>
      <c r="P383" s="64">
        <f t="shared" si="77"/>
        <v>5735051.3070865469</v>
      </c>
      <c r="Q383" s="64">
        <f t="shared" si="78"/>
        <v>4228192.2764138365</v>
      </c>
      <c r="R383" s="64">
        <f t="shared" si="79"/>
        <v>1367997.9323081682</v>
      </c>
      <c r="S383" s="64">
        <f t="shared" si="80"/>
        <v>0</v>
      </c>
    </row>
    <row r="384" spans="1:19" ht="14.45" customHeight="1">
      <c r="A384" s="51">
        <v>472218</v>
      </c>
      <c r="B384" s="50" t="s">
        <v>412</v>
      </c>
      <c r="C384" s="24" t="s">
        <v>410</v>
      </c>
      <c r="D384" s="92" t="s">
        <v>495</v>
      </c>
      <c r="E384" s="34">
        <f>VLOOKUP($A384,'CAF BLS Adjustment'!$B:$H,7,FALSE)</f>
        <v>1710252</v>
      </c>
      <c r="F384" s="5">
        <f>SUMIFS('HCLS Adjustment'!$F:$F,'HCLS Adjustment'!$B:$B,Main!$A384)</f>
        <v>899088</v>
      </c>
      <c r="G384" s="29">
        <f>VLOOKUP(A384,'SVS Adjustment'!$B$3:$E$452,4,FALSE)</f>
        <v>0</v>
      </c>
      <c r="H384" s="29">
        <f t="shared" si="73"/>
        <v>2609340</v>
      </c>
      <c r="I384" s="94">
        <f>'Demand Calcs'!$B$11</f>
        <v>0.91418535290292247</v>
      </c>
      <c r="J384" s="29">
        <f t="shared" si="74"/>
        <v>2385420.4087437117</v>
      </c>
      <c r="K384" s="72">
        <f>IFERROR(VLOOKUP($A384,'NECA 5 year Projections'!$A:$C,3,FALSE),0)</f>
        <v>1291296.9632645601</v>
      </c>
      <c r="L384" s="72">
        <f t="shared" si="75"/>
        <v>1291296.9632645601</v>
      </c>
      <c r="M384" s="29">
        <f t="shared" si="76"/>
        <v>2385420.4087437117</v>
      </c>
      <c r="N384" s="29">
        <f>VLOOKUP($A384,'CAF BLS Adjustment'!$B382:$I1006,8,FALSE)</f>
        <v>78426</v>
      </c>
      <c r="O384" s="34">
        <f t="shared" si="72"/>
        <v>71695.9004867646</v>
      </c>
      <c r="P384" s="64">
        <f t="shared" si="77"/>
        <v>2457116.3092304762</v>
      </c>
      <c r="Q384" s="64">
        <f t="shared" si="78"/>
        <v>1563487.3281729291</v>
      </c>
      <c r="R384" s="64">
        <f t="shared" si="79"/>
        <v>821933.08057078277</v>
      </c>
      <c r="S384" s="64">
        <f t="shared" si="80"/>
        <v>0</v>
      </c>
    </row>
    <row r="385" spans="1:19" ht="14.45" customHeight="1">
      <c r="A385" s="51">
        <v>472220</v>
      </c>
      <c r="B385" s="50" t="s">
        <v>413</v>
      </c>
      <c r="C385" s="24" t="s">
        <v>410</v>
      </c>
      <c r="D385" s="92" t="s">
        <v>495</v>
      </c>
      <c r="E385" s="34">
        <f>VLOOKUP($A385,'CAF BLS Adjustment'!$B:$H,7,FALSE)</f>
        <v>2448782</v>
      </c>
      <c r="F385" s="5">
        <f>SUMIFS('HCLS Adjustment'!$F:$F,'HCLS Adjustment'!$B:$B,Main!$A385)</f>
        <v>485544</v>
      </c>
      <c r="G385" s="29">
        <f>VLOOKUP(A385,'SVS Adjustment'!$B$3:$E$452,4,FALSE)</f>
        <v>0</v>
      </c>
      <c r="H385" s="29">
        <f t="shared" si="73"/>
        <v>2934326</v>
      </c>
      <c r="I385" s="94">
        <f>'Demand Calcs'!$B$11</f>
        <v>0.91418535290292247</v>
      </c>
      <c r="J385" s="29">
        <f t="shared" si="74"/>
        <v>2682517.849842221</v>
      </c>
      <c r="K385" s="72">
        <f>IFERROR(VLOOKUP($A385,'NECA 5 year Projections'!$A:$C,3,FALSE),0)</f>
        <v>2224519.89057968</v>
      </c>
      <c r="L385" s="72">
        <f t="shared" si="75"/>
        <v>2224519.89057968</v>
      </c>
      <c r="M385" s="29">
        <f t="shared" si="76"/>
        <v>2682517.849842221</v>
      </c>
      <c r="N385" s="29">
        <f>VLOOKUP($A385,'CAF BLS Adjustment'!$B383:$I1007,8,FALSE)</f>
        <v>210816</v>
      </c>
      <c r="O385" s="34">
        <f t="shared" ref="O385:O430" si="81">IF(N385&lt;0,N385,N385*I385)</f>
        <v>192724.8993575825</v>
      </c>
      <c r="P385" s="64">
        <f t="shared" si="77"/>
        <v>2875242.7491998035</v>
      </c>
      <c r="Q385" s="64">
        <f t="shared" si="78"/>
        <v>2238640.6368523245</v>
      </c>
      <c r="R385" s="64">
        <f t="shared" si="79"/>
        <v>443877.21298989659</v>
      </c>
      <c r="S385" s="64">
        <f t="shared" si="80"/>
        <v>0</v>
      </c>
    </row>
    <row r="386" spans="1:19" ht="14.45" customHeight="1">
      <c r="A386" s="51">
        <v>472221</v>
      </c>
      <c r="B386" s="50" t="s">
        <v>149</v>
      </c>
      <c r="C386" s="24" t="s">
        <v>410</v>
      </c>
      <c r="D386" s="92" t="s">
        <v>495</v>
      </c>
      <c r="E386" s="34">
        <f>VLOOKUP($A386,'CAF BLS Adjustment'!$B:$H,7,FALSE)</f>
        <v>2712656</v>
      </c>
      <c r="F386" s="5">
        <f>SUMIFS('HCLS Adjustment'!$F:$F,'HCLS Adjustment'!$B:$B,Main!$A386)</f>
        <v>296148</v>
      </c>
      <c r="G386" s="29">
        <f>VLOOKUP(A386,'SVS Adjustment'!$B$3:$E$452,4,FALSE)</f>
        <v>0</v>
      </c>
      <c r="H386" s="29">
        <f t="shared" ref="H386:H430" si="82">SUM(E386:G386)</f>
        <v>3008804</v>
      </c>
      <c r="I386" s="94">
        <f>'Demand Calcs'!$B$11</f>
        <v>0.91418535290292247</v>
      </c>
      <c r="J386" s="29">
        <f t="shared" ref="J386:J430" si="83">I386*H386</f>
        <v>2750604.5465557249</v>
      </c>
      <c r="K386" s="72">
        <f>IFERROR(VLOOKUP($A386,'NECA 5 year Projections'!$A:$C,3,FALSE),0)</f>
        <v>1412276.40763276</v>
      </c>
      <c r="L386" s="72">
        <f t="shared" ref="L386:L430" si="84">MIN(H386,K386)</f>
        <v>1412276.40763276</v>
      </c>
      <c r="M386" s="29">
        <f t="shared" ref="M386:M430" si="85">MAX(J386,L386)</f>
        <v>2750604.5465557249</v>
      </c>
      <c r="N386" s="29">
        <f>VLOOKUP($A386,'CAF BLS Adjustment'!$B384:$I1008,8,FALSE)</f>
        <v>68838</v>
      </c>
      <c r="O386" s="34">
        <f t="shared" si="81"/>
        <v>62930.691323131374</v>
      </c>
      <c r="P386" s="64">
        <f t="shared" ref="P386:P430" si="86">O386+M386</f>
        <v>2813535.2378788562</v>
      </c>
      <c r="Q386" s="64">
        <f t="shared" ref="Q386:Q430" si="87">IFERROR((E386/H386)*$M386,0)</f>
        <v>2479870.3826642302</v>
      </c>
      <c r="R386" s="64">
        <f t="shared" ref="R386:R430" si="88">IFERROR((F386/$H386)*$M386,0)</f>
        <v>270734.16389149468</v>
      </c>
      <c r="S386" s="64">
        <f t="shared" ref="S386:S430" si="89">IFERROR((G386/$H386)*$M386,0)</f>
        <v>0</v>
      </c>
    </row>
    <row r="387" spans="1:19" ht="14.45" customHeight="1">
      <c r="A387" s="51">
        <v>472226</v>
      </c>
      <c r="B387" s="50" t="s">
        <v>414</v>
      </c>
      <c r="C387" s="24" t="s">
        <v>410</v>
      </c>
      <c r="D387" s="92" t="s">
        <v>495</v>
      </c>
      <c r="E387" s="34">
        <f>VLOOKUP($A387,'CAF BLS Adjustment'!$B:$H,7,FALSE)</f>
        <v>1522133</v>
      </c>
      <c r="F387" s="5">
        <f>SUMIFS('HCLS Adjustment'!$F:$F,'HCLS Adjustment'!$B:$B,Main!$A387)</f>
        <v>653640</v>
      </c>
      <c r="G387" s="29">
        <f>VLOOKUP(A387,'SVS Adjustment'!$B$3:$E$452,4,FALSE)</f>
        <v>0</v>
      </c>
      <c r="H387" s="29">
        <f t="shared" si="82"/>
        <v>2175773</v>
      </c>
      <c r="I387" s="94">
        <f>'Demand Calcs'!$B$11</f>
        <v>0.91418535290292247</v>
      </c>
      <c r="J387" s="29">
        <f t="shared" si="83"/>
        <v>1989059.8078416502</v>
      </c>
      <c r="K387" s="72">
        <f>IFERROR(VLOOKUP($A387,'NECA 5 year Projections'!$A:$C,3,FALSE),0)</f>
        <v>755123.05202548904</v>
      </c>
      <c r="L387" s="72">
        <f t="shared" si="84"/>
        <v>755123.05202548904</v>
      </c>
      <c r="M387" s="29">
        <f t="shared" si="85"/>
        <v>1989059.8078416502</v>
      </c>
      <c r="N387" s="29">
        <f>VLOOKUP($A387,'CAF BLS Adjustment'!$B385:$I1009,8,FALSE)</f>
        <v>102606</v>
      </c>
      <c r="O387" s="34">
        <f t="shared" si="81"/>
        <v>93800.902319957269</v>
      </c>
      <c r="P387" s="64">
        <f t="shared" si="86"/>
        <v>2082860.7101616075</v>
      </c>
      <c r="Q387" s="64">
        <f t="shared" si="87"/>
        <v>1391511.6937701839</v>
      </c>
      <c r="R387" s="64">
        <f t="shared" si="88"/>
        <v>597548.11407146615</v>
      </c>
      <c r="S387" s="64">
        <f t="shared" si="89"/>
        <v>0</v>
      </c>
    </row>
    <row r="388" spans="1:19" ht="14.45" customHeight="1">
      <c r="A388" s="51">
        <v>472232</v>
      </c>
      <c r="B388" s="50" t="s">
        <v>415</v>
      </c>
      <c r="C388" s="24" t="s">
        <v>410</v>
      </c>
      <c r="D388" s="92" t="s">
        <v>495</v>
      </c>
      <c r="E388" s="34">
        <f>VLOOKUP($A388,'CAF BLS Adjustment'!$B:$H,7,FALSE)</f>
        <v>1385761</v>
      </c>
      <c r="F388" s="5">
        <f>SUMIFS('HCLS Adjustment'!$F:$F,'HCLS Adjustment'!$B:$B,Main!$A388)</f>
        <v>521496</v>
      </c>
      <c r="G388" s="29">
        <f>VLOOKUP(A388,'SVS Adjustment'!$B$3:$E$452,4,FALSE)</f>
        <v>0</v>
      </c>
      <c r="H388" s="29">
        <f t="shared" si="82"/>
        <v>1907257</v>
      </c>
      <c r="I388" s="94">
        <f>'Demand Calcs'!$B$11</f>
        <v>0.91418535290292247</v>
      </c>
      <c r="J388" s="29">
        <f t="shared" si="83"/>
        <v>1743586.4136215693</v>
      </c>
      <c r="K388" s="72">
        <f>IFERROR(VLOOKUP($A388,'NECA 5 year Projections'!$A:$C,3,FALSE),0)</f>
        <v>808315.57448335201</v>
      </c>
      <c r="L388" s="72">
        <f t="shared" si="84"/>
        <v>808315.57448335201</v>
      </c>
      <c r="M388" s="29">
        <f t="shared" si="85"/>
        <v>1743586.4136215693</v>
      </c>
      <c r="N388" s="29">
        <f>VLOOKUP($A388,'CAF BLS Adjustment'!$B386:$I1010,8,FALSE)</f>
        <v>98556</v>
      </c>
      <c r="O388" s="34">
        <f t="shared" si="81"/>
        <v>90098.451640700427</v>
      </c>
      <c r="P388" s="64">
        <f t="shared" si="86"/>
        <v>1833684.8652622697</v>
      </c>
      <c r="Q388" s="64">
        <f t="shared" si="87"/>
        <v>1266842.4088241069</v>
      </c>
      <c r="R388" s="64">
        <f t="shared" si="88"/>
        <v>476744.00479746249</v>
      </c>
      <c r="S388" s="64">
        <f t="shared" si="89"/>
        <v>0</v>
      </c>
    </row>
    <row r="389" spans="1:19" ht="14.45" customHeight="1">
      <c r="A389" s="51">
        <v>482242</v>
      </c>
      <c r="B389" s="50" t="s">
        <v>417</v>
      </c>
      <c r="C389" s="24" t="s">
        <v>416</v>
      </c>
      <c r="D389" s="92" t="s">
        <v>495</v>
      </c>
      <c r="E389" s="34">
        <f>VLOOKUP($A389,'CAF BLS Adjustment'!$B:$H,7,FALSE)</f>
        <v>3304492</v>
      </c>
      <c r="F389" s="5">
        <f>SUMIFS('HCLS Adjustment'!$F:$F,'HCLS Adjustment'!$B:$B,Main!$A389)</f>
        <v>2825100</v>
      </c>
      <c r="G389" s="29">
        <f>VLOOKUP(A389,'SVS Adjustment'!$B$3:$E$452,4,FALSE)</f>
        <v>0</v>
      </c>
      <c r="H389" s="29">
        <f t="shared" si="82"/>
        <v>6129592</v>
      </c>
      <c r="I389" s="94">
        <f>'Demand Calcs'!$B$11</f>
        <v>0.91418535290292247</v>
      </c>
      <c r="J389" s="29">
        <f t="shared" si="83"/>
        <v>5603583.22567093</v>
      </c>
      <c r="K389" s="72">
        <f>IFERROR(VLOOKUP($A389,'NECA 5 year Projections'!$A:$C,3,FALSE),0)</f>
        <v>2204526.3921799702</v>
      </c>
      <c r="L389" s="72">
        <f t="shared" si="84"/>
        <v>2204526.3921799702</v>
      </c>
      <c r="M389" s="29">
        <f t="shared" si="85"/>
        <v>5603583.22567093</v>
      </c>
      <c r="N389" s="29">
        <f>VLOOKUP($A389,'CAF BLS Adjustment'!$B388:$I1012,8,FALSE)</f>
        <v>-99174</v>
      </c>
      <c r="O389" s="34">
        <f t="shared" si="81"/>
        <v>-99174</v>
      </c>
      <c r="P389" s="64">
        <f t="shared" si="86"/>
        <v>5504409.22567093</v>
      </c>
      <c r="Q389" s="64">
        <f t="shared" si="87"/>
        <v>3020918.1851848834</v>
      </c>
      <c r="R389" s="64">
        <f t="shared" si="88"/>
        <v>2582665.0404860461</v>
      </c>
      <c r="S389" s="64">
        <f t="shared" si="89"/>
        <v>0</v>
      </c>
    </row>
    <row r="390" spans="1:19" ht="14.45" customHeight="1">
      <c r="A390" s="51">
        <v>482255</v>
      </c>
      <c r="B390" s="50" t="s">
        <v>418</v>
      </c>
      <c r="C390" s="24" t="s">
        <v>416</v>
      </c>
      <c r="D390" s="92" t="s">
        <v>495</v>
      </c>
      <c r="E390" s="34">
        <f>VLOOKUP($A390,'CAF BLS Adjustment'!$B:$H,7,FALSE)</f>
        <v>0</v>
      </c>
      <c r="F390" s="5">
        <f>SUMIFS('HCLS Adjustment'!$F:$F,'HCLS Adjustment'!$B:$B,Main!$A390)</f>
        <v>0</v>
      </c>
      <c r="G390" s="29">
        <f>VLOOKUP(A390,'SVS Adjustment'!$B$3:$E$452,4,FALSE)</f>
        <v>0</v>
      </c>
      <c r="H390" s="29">
        <f t="shared" si="82"/>
        <v>0</v>
      </c>
      <c r="I390" s="94">
        <f>'Demand Calcs'!$B$11</f>
        <v>0.91418535290292247</v>
      </c>
      <c r="J390" s="29">
        <f t="shared" si="83"/>
        <v>0</v>
      </c>
      <c r="K390" s="72">
        <f>IFERROR(VLOOKUP($A390,'NECA 5 year Projections'!$A:$C,3,FALSE),0)</f>
        <v>0</v>
      </c>
      <c r="L390" s="72">
        <f t="shared" si="84"/>
        <v>0</v>
      </c>
      <c r="M390" s="29">
        <f t="shared" si="85"/>
        <v>0</v>
      </c>
      <c r="N390" s="29">
        <f>VLOOKUP($A390,'CAF BLS Adjustment'!$B389:$I1016,8,FALSE)</f>
        <v>1118718</v>
      </c>
      <c r="O390" s="34">
        <f t="shared" si="81"/>
        <v>1022715.6096288516</v>
      </c>
      <c r="P390" s="64">
        <f t="shared" si="86"/>
        <v>1022715.6096288516</v>
      </c>
      <c r="Q390" s="64">
        <f t="shared" si="87"/>
        <v>0</v>
      </c>
      <c r="R390" s="64">
        <f t="shared" si="88"/>
        <v>0</v>
      </c>
      <c r="S390" s="64">
        <f t="shared" si="89"/>
        <v>0</v>
      </c>
    </row>
    <row r="391" spans="1:19" ht="14.45" customHeight="1">
      <c r="A391" s="51">
        <v>482257</v>
      </c>
      <c r="B391" s="50" t="s">
        <v>419</v>
      </c>
      <c r="C391" s="24" t="s">
        <v>416</v>
      </c>
      <c r="D391" s="92" t="s">
        <v>495</v>
      </c>
      <c r="E391" s="34">
        <f>VLOOKUP($A391,'CAF BLS Adjustment'!$B:$H,7,FALSE)</f>
        <v>9193948</v>
      </c>
      <c r="F391" s="5">
        <f>SUMIFS('HCLS Adjustment'!$F:$F,'HCLS Adjustment'!$B:$B,Main!$A391)</f>
        <v>8968416</v>
      </c>
      <c r="G391" s="29">
        <f>VLOOKUP(A391,'SVS Adjustment'!$B$3:$E$452,4,FALSE)</f>
        <v>0</v>
      </c>
      <c r="H391" s="29">
        <f t="shared" si="82"/>
        <v>18162364</v>
      </c>
      <c r="I391" s="94">
        <f>'Demand Calcs'!$B$11</f>
        <v>0.91418535290292247</v>
      </c>
      <c r="J391" s="29">
        <f t="shared" si="83"/>
        <v>16603767.142891334</v>
      </c>
      <c r="K391" s="72">
        <f>IFERROR(VLOOKUP($A391,'NECA 5 year Projections'!$A:$C,3,FALSE),0)</f>
        <v>7290532.0822758004</v>
      </c>
      <c r="L391" s="72">
        <f t="shared" si="84"/>
        <v>7290532.0822758004</v>
      </c>
      <c r="M391" s="29">
        <f t="shared" si="85"/>
        <v>16603767.142891334</v>
      </c>
      <c r="N391" s="29">
        <f>VLOOKUP($A391,'CAF BLS Adjustment'!$B389:$I1017,8,FALSE)</f>
        <v>-138984</v>
      </c>
      <c r="O391" s="34">
        <f t="shared" si="81"/>
        <v>-138984</v>
      </c>
      <c r="P391" s="64">
        <f t="shared" si="86"/>
        <v>16464783.142891334</v>
      </c>
      <c r="Q391" s="64">
        <f t="shared" si="87"/>
        <v>8404972.5969511196</v>
      </c>
      <c r="R391" s="64">
        <f t="shared" si="88"/>
        <v>8198794.5459402166</v>
      </c>
      <c r="S391" s="64">
        <f t="shared" si="89"/>
        <v>0</v>
      </c>
    </row>
    <row r="392" spans="1:19" ht="14.45" customHeight="1">
      <c r="A392" s="51">
        <v>483310</v>
      </c>
      <c r="B392" s="50" t="s">
        <v>420</v>
      </c>
      <c r="C392" s="24" t="s">
        <v>416</v>
      </c>
      <c r="D392" s="92" t="s">
        <v>495</v>
      </c>
      <c r="E392" s="34">
        <f>VLOOKUP($A392,'CAF BLS Adjustment'!$B:$H,7,FALSE)</f>
        <v>5800102</v>
      </c>
      <c r="F392" s="5">
        <f>SUMIFS('HCLS Adjustment'!$F:$F,'HCLS Adjustment'!$B:$B,Main!$A392)</f>
        <v>5089308</v>
      </c>
      <c r="G392" s="29">
        <f>VLOOKUP(A392,'SVS Adjustment'!$B$3:$E$452,4,FALSE)</f>
        <v>0</v>
      </c>
      <c r="H392" s="29">
        <f t="shared" si="82"/>
        <v>10889410</v>
      </c>
      <c r="I392" s="94">
        <f>'Demand Calcs'!$B$11</f>
        <v>0.91418535290292247</v>
      </c>
      <c r="J392" s="29">
        <f t="shared" si="83"/>
        <v>9954939.1237546131</v>
      </c>
      <c r="K392" s="72">
        <f>IFERROR(VLOOKUP($A392,'NECA 5 year Projections'!$A:$C,3,FALSE),0)</f>
        <v>4374432.9851356698</v>
      </c>
      <c r="L392" s="72">
        <f t="shared" si="84"/>
        <v>4374432.9851356698</v>
      </c>
      <c r="M392" s="29">
        <f t="shared" si="85"/>
        <v>9954939.1237546131</v>
      </c>
      <c r="N392" s="29">
        <f>VLOOKUP($A392,'CAF BLS Adjustment'!$B390:$I1018,8,FALSE)</f>
        <v>174936</v>
      </c>
      <c r="O392" s="34">
        <f t="shared" si="81"/>
        <v>159923.92889542563</v>
      </c>
      <c r="P392" s="64">
        <f t="shared" si="86"/>
        <v>10114863.052650038</v>
      </c>
      <c r="Q392" s="64">
        <f t="shared" si="87"/>
        <v>5302368.2937429463</v>
      </c>
      <c r="R392" s="64">
        <f t="shared" si="88"/>
        <v>4652570.8300116668</v>
      </c>
      <c r="S392" s="64">
        <f t="shared" si="89"/>
        <v>0</v>
      </c>
    </row>
    <row r="393" spans="1:19" ht="14.45" customHeight="1">
      <c r="A393" s="51">
        <v>491231</v>
      </c>
      <c r="B393" s="50" t="s">
        <v>422</v>
      </c>
      <c r="C393" s="24" t="s">
        <v>421</v>
      </c>
      <c r="D393" s="92" t="s">
        <v>495</v>
      </c>
      <c r="E393" s="34">
        <f>VLOOKUP($A393,'CAF BLS Adjustment'!$B:$H,7,FALSE)</f>
        <v>1871579</v>
      </c>
      <c r="F393" s="5">
        <f>SUMIFS('HCLS Adjustment'!$F:$F,'HCLS Adjustment'!$B:$B,Main!$A393)</f>
        <v>965412</v>
      </c>
      <c r="G393" s="29">
        <f>VLOOKUP(A393,'SVS Adjustment'!$B$3:$E$452,4,FALSE)</f>
        <v>0</v>
      </c>
      <c r="H393" s="29">
        <f t="shared" si="82"/>
        <v>2836991</v>
      </c>
      <c r="I393" s="94">
        <f>'Demand Calcs'!$B$11</f>
        <v>0.91418535290292247</v>
      </c>
      <c r="J393" s="29">
        <f t="shared" si="83"/>
        <v>2593535.6185174151</v>
      </c>
      <c r="K393" s="72">
        <f>IFERROR(VLOOKUP($A393,'NECA 5 year Projections'!$A:$C,3,FALSE),0)</f>
        <v>1471817.03896254</v>
      </c>
      <c r="L393" s="72">
        <f t="shared" si="84"/>
        <v>1471817.03896254</v>
      </c>
      <c r="M393" s="29">
        <f t="shared" si="85"/>
        <v>2593535.6185174151</v>
      </c>
      <c r="N393" s="29">
        <f>VLOOKUP($A393,'CAF BLS Adjustment'!$B391:$I1019,8,FALSE)</f>
        <v>175206</v>
      </c>
      <c r="O393" s="34">
        <f t="shared" si="81"/>
        <v>160170.75894070943</v>
      </c>
      <c r="P393" s="64">
        <f t="shared" si="86"/>
        <v>2753706.3774581244</v>
      </c>
      <c r="Q393" s="64">
        <f t="shared" si="87"/>
        <v>1710970.1086006989</v>
      </c>
      <c r="R393" s="64">
        <f t="shared" si="88"/>
        <v>882565.50991671614</v>
      </c>
      <c r="S393" s="64">
        <f t="shared" si="89"/>
        <v>0</v>
      </c>
    </row>
    <row r="394" spans="1:19" ht="14.45" customHeight="1">
      <c r="A394" s="51">
        <v>492066</v>
      </c>
      <c r="B394" s="50" t="s">
        <v>423</v>
      </c>
      <c r="C394" s="24" t="s">
        <v>421</v>
      </c>
      <c r="D394" s="92" t="s">
        <v>495</v>
      </c>
      <c r="E394" s="34">
        <f>VLOOKUP($A394,'CAF BLS Adjustment'!$B:$H,7,FALSE)</f>
        <v>302765</v>
      </c>
      <c r="F394" s="5">
        <f>SUMIFS('HCLS Adjustment'!$F:$F,'HCLS Adjustment'!$B:$B,Main!$A394)</f>
        <v>429660</v>
      </c>
      <c r="G394" s="29">
        <f>VLOOKUP(A394,'SVS Adjustment'!$B$3:$E$452,4,FALSE)</f>
        <v>0</v>
      </c>
      <c r="H394" s="29">
        <f t="shared" si="82"/>
        <v>732425</v>
      </c>
      <c r="I394" s="94">
        <f>'Demand Calcs'!$B$11</f>
        <v>0.91418535290292247</v>
      </c>
      <c r="J394" s="29">
        <f t="shared" si="83"/>
        <v>669572.20709992293</v>
      </c>
      <c r="K394" s="72">
        <f>IFERROR(VLOOKUP($A394,'NECA 5 year Projections'!$A:$C,3,FALSE),0)</f>
        <v>384169.38125688297</v>
      </c>
      <c r="L394" s="72">
        <f t="shared" si="84"/>
        <v>384169.38125688297</v>
      </c>
      <c r="M394" s="29">
        <f t="shared" si="85"/>
        <v>669572.20709992293</v>
      </c>
      <c r="N394" s="29">
        <f>VLOOKUP($A394,'CAF BLS Adjustment'!$B392:$I1020,8,FALSE)</f>
        <v>4662</v>
      </c>
      <c r="O394" s="34">
        <f t="shared" si="81"/>
        <v>4261.9321152334242</v>
      </c>
      <c r="P394" s="64">
        <f t="shared" si="86"/>
        <v>673834.13921515632</v>
      </c>
      <c r="Q394" s="64">
        <f t="shared" si="87"/>
        <v>276783.32837165328</v>
      </c>
      <c r="R394" s="64">
        <f t="shared" si="88"/>
        <v>392788.87872826966</v>
      </c>
      <c r="S394" s="64">
        <f t="shared" si="89"/>
        <v>0</v>
      </c>
    </row>
    <row r="395" spans="1:19" ht="14.45" customHeight="1">
      <c r="A395" s="51">
        <v>492259</v>
      </c>
      <c r="B395" s="50" t="s">
        <v>424</v>
      </c>
      <c r="C395" s="24" t="s">
        <v>421</v>
      </c>
      <c r="D395" s="92" t="s">
        <v>495</v>
      </c>
      <c r="E395" s="34">
        <f>VLOOKUP($A395,'CAF BLS Adjustment'!$B:$H,7,FALSE)</f>
        <v>531943</v>
      </c>
      <c r="F395" s="5">
        <f>SUMIFS('HCLS Adjustment'!$F:$F,'HCLS Adjustment'!$B:$B,Main!$A395)</f>
        <v>802452</v>
      </c>
      <c r="G395" s="29">
        <f>VLOOKUP(A395,'SVS Adjustment'!$B$3:$E$452,4,FALSE)</f>
        <v>0</v>
      </c>
      <c r="H395" s="29">
        <f t="shared" si="82"/>
        <v>1334395</v>
      </c>
      <c r="I395" s="94">
        <f>'Demand Calcs'!$B$11</f>
        <v>0.91418535290292247</v>
      </c>
      <c r="J395" s="29">
        <f t="shared" si="83"/>
        <v>1219884.3639868952</v>
      </c>
      <c r="K395" s="72">
        <f>IFERROR(VLOOKUP($A395,'NECA 5 year Projections'!$A:$C,3,FALSE),0)</f>
        <v>597745.40330592904</v>
      </c>
      <c r="L395" s="72">
        <f t="shared" si="84"/>
        <v>597745.40330592904</v>
      </c>
      <c r="M395" s="29">
        <f t="shared" si="85"/>
        <v>1219884.3639868952</v>
      </c>
      <c r="N395" s="29">
        <f>VLOOKUP($A395,'CAF BLS Adjustment'!$B394:$I1022,8,FALSE)</f>
        <v>-10615</v>
      </c>
      <c r="O395" s="34">
        <f t="shared" si="81"/>
        <v>-10615</v>
      </c>
      <c r="P395" s="64">
        <f t="shared" si="86"/>
        <v>1209269.3639868952</v>
      </c>
      <c r="Q395" s="64">
        <f t="shared" si="87"/>
        <v>486294.49917923927</v>
      </c>
      <c r="R395" s="64">
        <f t="shared" si="88"/>
        <v>733589.86480765592</v>
      </c>
      <c r="S395" s="64">
        <f t="shared" si="89"/>
        <v>0</v>
      </c>
    </row>
    <row r="396" spans="1:19" ht="14.45" customHeight="1">
      <c r="A396" s="51">
        <v>492262</v>
      </c>
      <c r="B396" s="50" t="s">
        <v>425</v>
      </c>
      <c r="C396" s="24" t="s">
        <v>421</v>
      </c>
      <c r="D396" s="92" t="s">
        <v>495</v>
      </c>
      <c r="E396" s="34">
        <f>VLOOKUP($A396,'CAF BLS Adjustment'!$B:$H,7,FALSE)</f>
        <v>15638360</v>
      </c>
      <c r="F396" s="5">
        <f>SUMIFS('HCLS Adjustment'!$F:$F,'HCLS Adjustment'!$B:$B,Main!$A396)</f>
        <v>5707236</v>
      </c>
      <c r="G396" s="29">
        <f>VLOOKUP(A396,'SVS Adjustment'!$B$3:$E$452,4,FALSE)</f>
        <v>0</v>
      </c>
      <c r="H396" s="29">
        <f t="shared" si="82"/>
        <v>21345596</v>
      </c>
      <c r="I396" s="94">
        <f>'Demand Calcs'!$B$11</f>
        <v>0.91418535290292247</v>
      </c>
      <c r="J396" s="29">
        <f t="shared" si="83"/>
        <v>19513831.212183211</v>
      </c>
      <c r="K396" s="72">
        <f>IFERROR(VLOOKUP($A396,'NECA 5 year Projections'!$A:$C,3,FALSE),0)</f>
        <v>6429512.35014911</v>
      </c>
      <c r="L396" s="72">
        <f t="shared" si="84"/>
        <v>6429512.35014911</v>
      </c>
      <c r="M396" s="29">
        <f t="shared" si="85"/>
        <v>19513831.212183211</v>
      </c>
      <c r="N396" s="29">
        <f>VLOOKUP($A396,'CAF BLS Adjustment'!$B394:$I1023,8,FALSE)</f>
        <v>519336</v>
      </c>
      <c r="O396" s="34">
        <f t="shared" si="81"/>
        <v>474769.36443519214</v>
      </c>
      <c r="P396" s="64">
        <f t="shared" si="86"/>
        <v>19988600.576618403</v>
      </c>
      <c r="Q396" s="64">
        <f t="shared" si="87"/>
        <v>14296359.655422946</v>
      </c>
      <c r="R396" s="64">
        <f t="shared" si="88"/>
        <v>5217471.5567602636</v>
      </c>
      <c r="S396" s="64">
        <f t="shared" si="89"/>
        <v>0</v>
      </c>
    </row>
    <row r="397" spans="1:19" ht="14.45" customHeight="1">
      <c r="A397" s="51">
        <v>492263</v>
      </c>
      <c r="B397" s="50" t="s">
        <v>426</v>
      </c>
      <c r="C397" s="24" t="s">
        <v>421</v>
      </c>
      <c r="D397" s="92" t="s">
        <v>495</v>
      </c>
      <c r="E397" s="34">
        <f>VLOOKUP($A397,'CAF BLS Adjustment'!$B:$H,7,FALSE)</f>
        <v>1153799</v>
      </c>
      <c r="F397" s="5">
        <f>SUMIFS('HCLS Adjustment'!$F:$F,'HCLS Adjustment'!$B:$B,Main!$A397)</f>
        <v>1703412</v>
      </c>
      <c r="G397" s="29">
        <f>VLOOKUP(A397,'SVS Adjustment'!$B$3:$E$452,4,FALSE)</f>
        <v>0</v>
      </c>
      <c r="H397" s="29">
        <f t="shared" si="82"/>
        <v>2857211</v>
      </c>
      <c r="I397" s="94">
        <f>'Demand Calcs'!$B$11</f>
        <v>0.91418535290292247</v>
      </c>
      <c r="J397" s="29">
        <f t="shared" si="83"/>
        <v>2612020.4463531119</v>
      </c>
      <c r="K397" s="72">
        <f>IFERROR(VLOOKUP($A397,'NECA 5 year Projections'!$A:$C,3,FALSE),0)</f>
        <v>1567652.1181213299</v>
      </c>
      <c r="L397" s="72">
        <f t="shared" si="84"/>
        <v>1567652.1181213299</v>
      </c>
      <c r="M397" s="29">
        <f t="shared" si="85"/>
        <v>2612020.4463531119</v>
      </c>
      <c r="N397" s="29">
        <f>VLOOKUP($A397,'CAF BLS Adjustment'!$B395:$I1024,8,FALSE)</f>
        <v>105234</v>
      </c>
      <c r="O397" s="34">
        <f t="shared" si="81"/>
        <v>96203.38142738615</v>
      </c>
      <c r="P397" s="64">
        <f t="shared" si="86"/>
        <v>2708223.8277804982</v>
      </c>
      <c r="Q397" s="64">
        <f t="shared" si="87"/>
        <v>1054786.145994039</v>
      </c>
      <c r="R397" s="64">
        <f t="shared" si="88"/>
        <v>1557234.3003590731</v>
      </c>
      <c r="S397" s="64">
        <f t="shared" si="89"/>
        <v>0</v>
      </c>
    </row>
    <row r="398" spans="1:19" ht="14.45" customHeight="1">
      <c r="A398" s="51">
        <v>492264</v>
      </c>
      <c r="B398" s="50" t="s">
        <v>427</v>
      </c>
      <c r="C398" s="24" t="s">
        <v>421</v>
      </c>
      <c r="D398" s="92" t="s">
        <v>495</v>
      </c>
      <c r="E398" s="34">
        <f>VLOOKUP($A398,'CAF BLS Adjustment'!$B:$H,7,FALSE)</f>
        <v>2130224</v>
      </c>
      <c r="F398" s="5">
        <f>SUMIFS('HCLS Adjustment'!$F:$F,'HCLS Adjustment'!$B:$B,Main!$A398)</f>
        <v>1533876</v>
      </c>
      <c r="G398" s="29">
        <f>VLOOKUP(A398,'SVS Adjustment'!$B$3:$E$452,4,FALSE)</f>
        <v>0</v>
      </c>
      <c r="H398" s="29">
        <f t="shared" si="82"/>
        <v>3664100</v>
      </c>
      <c r="I398" s="94">
        <f>'Demand Calcs'!$B$11</f>
        <v>0.91418535290292247</v>
      </c>
      <c r="J398" s="29">
        <f t="shared" si="83"/>
        <v>3349666.5515715983</v>
      </c>
      <c r="K398" s="72">
        <f>IFERROR(VLOOKUP($A398,'NECA 5 year Projections'!$A:$C,3,FALSE),0)</f>
        <v>1648508.7441817999</v>
      </c>
      <c r="L398" s="72">
        <f t="shared" si="84"/>
        <v>1648508.7441817999</v>
      </c>
      <c r="M398" s="29">
        <f t="shared" si="85"/>
        <v>3349666.5515715983</v>
      </c>
      <c r="N398" s="29">
        <f>VLOOKUP($A398,'CAF BLS Adjustment'!$B396:$I1025,8,FALSE)</f>
        <v>462551</v>
      </c>
      <c r="O398" s="34">
        <f t="shared" si="81"/>
        <v>422857.34917059971</v>
      </c>
      <c r="P398" s="64">
        <f t="shared" si="86"/>
        <v>3772523.9007421979</v>
      </c>
      <c r="Q398" s="64">
        <f t="shared" si="87"/>
        <v>1947419.5792022753</v>
      </c>
      <c r="R398" s="64">
        <f t="shared" si="88"/>
        <v>1402246.972369323</v>
      </c>
      <c r="S398" s="64">
        <f t="shared" si="89"/>
        <v>0</v>
      </c>
    </row>
    <row r="399" spans="1:19" ht="14.45" customHeight="1">
      <c r="A399" s="51">
        <v>492265</v>
      </c>
      <c r="B399" s="50" t="s">
        <v>428</v>
      </c>
      <c r="C399" s="24" t="s">
        <v>421</v>
      </c>
      <c r="D399" s="92" t="s">
        <v>495</v>
      </c>
      <c r="E399" s="34">
        <f>VLOOKUP($A399,'CAF BLS Adjustment'!$B:$H,7,FALSE)</f>
        <v>1611558</v>
      </c>
      <c r="F399" s="5">
        <f>SUMIFS('HCLS Adjustment'!$F:$F,'HCLS Adjustment'!$B:$B,Main!$A399)</f>
        <v>989184</v>
      </c>
      <c r="G399" s="29">
        <f>VLOOKUP(A399,'SVS Adjustment'!$B$3:$E$452,4,FALSE)</f>
        <v>0</v>
      </c>
      <c r="H399" s="29">
        <f t="shared" si="82"/>
        <v>2600742</v>
      </c>
      <c r="I399" s="94">
        <f>'Demand Calcs'!$B$11</f>
        <v>0.91418535290292247</v>
      </c>
      <c r="J399" s="29">
        <f t="shared" si="83"/>
        <v>2377560.2430794523</v>
      </c>
      <c r="K399" s="72">
        <f>IFERROR(VLOOKUP($A399,'NECA 5 year Projections'!$A:$C,3,FALSE),0)</f>
        <v>1539926.9090177601</v>
      </c>
      <c r="L399" s="72">
        <f t="shared" si="84"/>
        <v>1539926.9090177601</v>
      </c>
      <c r="M399" s="29">
        <f t="shared" si="85"/>
        <v>2377560.2430794523</v>
      </c>
      <c r="N399" s="29">
        <f>VLOOKUP($A399,'CAF BLS Adjustment'!$B397:$I1026,8,FALSE)</f>
        <v>-19992</v>
      </c>
      <c r="O399" s="34">
        <f t="shared" si="81"/>
        <v>-19992</v>
      </c>
      <c r="P399" s="64">
        <f t="shared" si="86"/>
        <v>2357568.2430794523</v>
      </c>
      <c r="Q399" s="64">
        <f t="shared" si="87"/>
        <v>1473262.718953528</v>
      </c>
      <c r="R399" s="64">
        <f t="shared" si="88"/>
        <v>904297.52412592445</v>
      </c>
      <c r="S399" s="64">
        <f t="shared" si="89"/>
        <v>0</v>
      </c>
    </row>
    <row r="400" spans="1:19" ht="14.45" customHeight="1">
      <c r="A400" s="51">
        <v>492270</v>
      </c>
      <c r="B400" s="50" t="s">
        <v>429</v>
      </c>
      <c r="C400" s="24" t="s">
        <v>421</v>
      </c>
      <c r="D400" s="92" t="s">
        <v>495</v>
      </c>
      <c r="E400" s="34">
        <f>VLOOKUP($A400,'CAF BLS Adjustment'!$B:$H,7,FALSE)</f>
        <v>2720176</v>
      </c>
      <c r="F400" s="5">
        <f>SUMIFS('HCLS Adjustment'!$F:$F,'HCLS Adjustment'!$B:$B,Main!$A400)</f>
        <v>3169416</v>
      </c>
      <c r="G400" s="29">
        <f>VLOOKUP(A400,'SVS Adjustment'!$B$3:$E$452,4,FALSE)</f>
        <v>0</v>
      </c>
      <c r="H400" s="29">
        <f t="shared" si="82"/>
        <v>5889592</v>
      </c>
      <c r="I400" s="94">
        <f>'Demand Calcs'!$B$11</f>
        <v>0.91418535290292247</v>
      </c>
      <c r="J400" s="29">
        <f t="shared" si="83"/>
        <v>5384178.7409742288</v>
      </c>
      <c r="K400" s="72">
        <f>IFERROR(VLOOKUP($A400,'NECA 5 year Projections'!$A:$C,3,FALSE),0)</f>
        <v>2782327.3640955398</v>
      </c>
      <c r="L400" s="72">
        <f t="shared" si="84"/>
        <v>2782327.3640955398</v>
      </c>
      <c r="M400" s="29">
        <f t="shared" si="85"/>
        <v>5384178.7409742288</v>
      </c>
      <c r="N400" s="29">
        <f>VLOOKUP($A400,'CAF BLS Adjustment'!$B398:$I1027,8,FALSE)</f>
        <v>190692</v>
      </c>
      <c r="O400" s="34">
        <f t="shared" si="81"/>
        <v>174327.83331576409</v>
      </c>
      <c r="P400" s="64">
        <f t="shared" si="86"/>
        <v>5558506.5742899925</v>
      </c>
      <c r="Q400" s="64">
        <f t="shared" si="87"/>
        <v>2486745.0565180602</v>
      </c>
      <c r="R400" s="64">
        <f t="shared" si="88"/>
        <v>2897433.6844561687</v>
      </c>
      <c r="S400" s="64">
        <f t="shared" si="89"/>
        <v>0</v>
      </c>
    </row>
    <row r="401" spans="1:19" ht="14.45" customHeight="1">
      <c r="A401" s="51">
        <v>493403</v>
      </c>
      <c r="B401" s="50" t="s">
        <v>430</v>
      </c>
      <c r="C401" s="24" t="s">
        <v>421</v>
      </c>
      <c r="D401" s="92" t="s">
        <v>495</v>
      </c>
      <c r="E401" s="34">
        <f>VLOOKUP($A401,'CAF BLS Adjustment'!$B:$H,7,FALSE)</f>
        <v>4456313</v>
      </c>
      <c r="F401" s="5">
        <f>SUMIFS('HCLS Adjustment'!$F:$F,'HCLS Adjustment'!$B:$B,Main!$A401)</f>
        <v>4013280</v>
      </c>
      <c r="G401" s="29">
        <f>VLOOKUP(A401,'SVS Adjustment'!$B$3:$E$452,4,FALSE)</f>
        <v>0</v>
      </c>
      <c r="H401" s="29">
        <f t="shared" si="82"/>
        <v>8469593</v>
      </c>
      <c r="I401" s="94">
        <f>'Demand Calcs'!$B$11</f>
        <v>0.91418535290292247</v>
      </c>
      <c r="J401" s="29">
        <f t="shared" si="83"/>
        <v>7742777.8656491218</v>
      </c>
      <c r="K401" s="72">
        <f>IFERROR(VLOOKUP($A401,'NECA 5 year Projections'!$A:$C,3,FALSE),0)</f>
        <v>3878348.7241914999</v>
      </c>
      <c r="L401" s="72">
        <f t="shared" si="84"/>
        <v>3878348.7241914999</v>
      </c>
      <c r="M401" s="29">
        <f t="shared" si="85"/>
        <v>7742777.8656491218</v>
      </c>
      <c r="N401" s="29">
        <f>VLOOKUP($A401,'CAF BLS Adjustment'!$B399:$I1028,8,FALSE)</f>
        <v>-232572</v>
      </c>
      <c r="O401" s="34">
        <f t="shared" si="81"/>
        <v>-232572</v>
      </c>
      <c r="P401" s="64">
        <f t="shared" si="86"/>
        <v>7510205.8656491218</v>
      </c>
      <c r="Q401" s="64">
        <f t="shared" si="87"/>
        <v>4073896.0725508812</v>
      </c>
      <c r="R401" s="64">
        <f t="shared" si="88"/>
        <v>3668881.7930982406</v>
      </c>
      <c r="S401" s="64">
        <f t="shared" si="89"/>
        <v>0</v>
      </c>
    </row>
    <row r="402" spans="1:19" ht="14.45" customHeight="1">
      <c r="A402" s="51">
        <v>500758</v>
      </c>
      <c r="B402" s="50" t="s">
        <v>432</v>
      </c>
      <c r="C402" s="24" t="s">
        <v>431</v>
      </c>
      <c r="D402" s="92" t="s">
        <v>495</v>
      </c>
      <c r="E402" s="34">
        <f>VLOOKUP($A402,'CAF BLS Adjustment'!$B:$H,7,FALSE)</f>
        <v>1060116</v>
      </c>
      <c r="F402" s="5">
        <f>SUMIFS('HCLS Adjustment'!$F:$F,'HCLS Adjustment'!$B:$B,Main!$A402)</f>
        <v>0</v>
      </c>
      <c r="G402" s="29">
        <f>VLOOKUP(A402,'SVS Adjustment'!$B$3:$E$452,4,FALSE)</f>
        <v>0</v>
      </c>
      <c r="H402" s="29">
        <f t="shared" si="82"/>
        <v>1060116</v>
      </c>
      <c r="I402" s="94">
        <f>'Demand Calcs'!$B$11</f>
        <v>0.91418535290292247</v>
      </c>
      <c r="J402" s="29">
        <f t="shared" si="83"/>
        <v>969142.51957803452</v>
      </c>
      <c r="K402" s="72">
        <f>IFERROR(VLOOKUP($A402,'NECA 5 year Projections'!$A:$C,3,FALSE),0)</f>
        <v>1736885.6013340901</v>
      </c>
      <c r="L402" s="72">
        <f t="shared" si="84"/>
        <v>1060116</v>
      </c>
      <c r="M402" s="29">
        <f t="shared" si="85"/>
        <v>1060116</v>
      </c>
      <c r="N402" s="29">
        <f>VLOOKUP($A402,'CAF BLS Adjustment'!$B400:$I1029,8,FALSE)</f>
        <v>196434</v>
      </c>
      <c r="O402" s="34">
        <f t="shared" si="81"/>
        <v>179577.08561213268</v>
      </c>
      <c r="P402" s="64">
        <f t="shared" si="86"/>
        <v>1239693.0856121327</v>
      </c>
      <c r="Q402" s="64">
        <f t="shared" si="87"/>
        <v>1060116</v>
      </c>
      <c r="R402" s="64">
        <f t="shared" si="88"/>
        <v>0</v>
      </c>
      <c r="S402" s="64">
        <f t="shared" si="89"/>
        <v>0</v>
      </c>
    </row>
    <row r="403" spans="1:19" ht="14.45" customHeight="1">
      <c r="A403" s="51">
        <v>502278</v>
      </c>
      <c r="B403" s="50" t="s">
        <v>433</v>
      </c>
      <c r="C403" s="24" t="s">
        <v>431</v>
      </c>
      <c r="D403" s="92" t="s">
        <v>495</v>
      </c>
      <c r="E403" s="34">
        <f>VLOOKUP($A403,'CAF BLS Adjustment'!$B:$H,7,FALSE)</f>
        <v>2057633</v>
      </c>
      <c r="F403" s="5">
        <f>SUMIFS('HCLS Adjustment'!$F:$F,'HCLS Adjustment'!$B:$B,Main!$A403)</f>
        <v>288372</v>
      </c>
      <c r="G403" s="29">
        <f>VLOOKUP(A403,'SVS Adjustment'!$B$3:$E$452,4,FALSE)</f>
        <v>0</v>
      </c>
      <c r="H403" s="29">
        <f t="shared" si="82"/>
        <v>2346005</v>
      </c>
      <c r="I403" s="94">
        <f>'Demand Calcs'!$B$11</f>
        <v>0.91418535290292247</v>
      </c>
      <c r="J403" s="29">
        <f t="shared" si="83"/>
        <v>2144683.4088370204</v>
      </c>
      <c r="K403" s="72">
        <f>IFERROR(VLOOKUP($A403,'NECA 5 year Projections'!$A:$C,3,FALSE),0)</f>
        <v>1605794.7920375499</v>
      </c>
      <c r="L403" s="72">
        <f t="shared" si="84"/>
        <v>1605794.7920375499</v>
      </c>
      <c r="M403" s="29">
        <f t="shared" si="85"/>
        <v>2144683.4088370204</v>
      </c>
      <c r="N403" s="29">
        <f>VLOOKUP($A403,'CAF BLS Adjustment'!$B401:$I1030,8,FALSE)</f>
        <v>256896</v>
      </c>
      <c r="O403" s="34">
        <f t="shared" si="81"/>
        <v>234850.56041934917</v>
      </c>
      <c r="P403" s="64">
        <f t="shared" si="86"/>
        <v>2379533.9692563694</v>
      </c>
      <c r="Q403" s="64">
        <f t="shared" si="87"/>
        <v>1881057.9502496989</v>
      </c>
      <c r="R403" s="64">
        <f t="shared" si="88"/>
        <v>263625.45858732151</v>
      </c>
      <c r="S403" s="64">
        <f t="shared" si="89"/>
        <v>0</v>
      </c>
    </row>
    <row r="404" spans="1:19" ht="14.45" customHeight="1">
      <c r="A404" s="51">
        <v>502282</v>
      </c>
      <c r="B404" s="50" t="s">
        <v>434</v>
      </c>
      <c r="C404" s="24" t="s">
        <v>431</v>
      </c>
      <c r="D404" s="92" t="s">
        <v>495</v>
      </c>
      <c r="E404" s="34">
        <f>VLOOKUP($A404,'CAF BLS Adjustment'!$B:$H,7,FALSE)</f>
        <v>704816</v>
      </c>
      <c r="F404" s="5">
        <f>SUMIFS('HCLS Adjustment'!$F:$F,'HCLS Adjustment'!$B:$B,Main!$A404)</f>
        <v>7512</v>
      </c>
      <c r="G404" s="29">
        <f>VLOOKUP(A404,'SVS Adjustment'!$B$3:$E$452,4,FALSE)</f>
        <v>0</v>
      </c>
      <c r="H404" s="29">
        <f t="shared" si="82"/>
        <v>712328</v>
      </c>
      <c r="I404" s="94">
        <f>'Demand Calcs'!$B$11</f>
        <v>0.91418535290292247</v>
      </c>
      <c r="J404" s="29">
        <f t="shared" si="83"/>
        <v>651199.82406263298</v>
      </c>
      <c r="K404" s="72">
        <f>IFERROR(VLOOKUP($A404,'NECA 5 year Projections'!$A:$C,3,FALSE),0)</f>
        <v>587268.79574989295</v>
      </c>
      <c r="L404" s="72">
        <f t="shared" si="84"/>
        <v>587268.79574989295</v>
      </c>
      <c r="M404" s="29">
        <f t="shared" si="85"/>
        <v>651199.82406263298</v>
      </c>
      <c r="N404" s="29">
        <f>VLOOKUP($A404,'CAF BLS Adjustment'!$B402:$I1031,8,FALSE)</f>
        <v>-2622</v>
      </c>
      <c r="O404" s="34">
        <f t="shared" si="81"/>
        <v>-2622</v>
      </c>
      <c r="P404" s="64">
        <f t="shared" si="86"/>
        <v>648577.82406263298</v>
      </c>
      <c r="Q404" s="64">
        <f t="shared" si="87"/>
        <v>644332.46369162621</v>
      </c>
      <c r="R404" s="64">
        <f t="shared" si="88"/>
        <v>6867.3603710067537</v>
      </c>
      <c r="S404" s="64">
        <f t="shared" si="89"/>
        <v>0</v>
      </c>
    </row>
    <row r="405" spans="1:19" ht="14.45" customHeight="1">
      <c r="A405" s="51">
        <v>502286</v>
      </c>
      <c r="B405" s="50" t="s">
        <v>435</v>
      </c>
      <c r="C405" s="24" t="s">
        <v>431</v>
      </c>
      <c r="D405" s="92" t="s">
        <v>495</v>
      </c>
      <c r="E405" s="34">
        <f>VLOOKUP($A405,'CAF BLS Adjustment'!$B:$H,7,FALSE)</f>
        <v>3680730</v>
      </c>
      <c r="F405" s="5">
        <f>SUMIFS('HCLS Adjustment'!$F:$F,'HCLS Adjustment'!$B:$B,Main!$A405)</f>
        <v>1766148</v>
      </c>
      <c r="G405" s="29">
        <f>VLOOKUP(A405,'SVS Adjustment'!$B$3:$E$452,4,FALSE)</f>
        <v>0</v>
      </c>
      <c r="H405" s="29">
        <f t="shared" si="82"/>
        <v>5446878</v>
      </c>
      <c r="I405" s="94">
        <f>'Demand Calcs'!$B$11</f>
        <v>0.91418535290292247</v>
      </c>
      <c r="J405" s="29">
        <f t="shared" si="83"/>
        <v>4979456.0866491646</v>
      </c>
      <c r="K405" s="72">
        <f>IFERROR(VLOOKUP($A405,'NECA 5 year Projections'!$A:$C,3,FALSE),0)</f>
        <v>3632985.3362536002</v>
      </c>
      <c r="L405" s="72">
        <f t="shared" si="84"/>
        <v>3632985.3362536002</v>
      </c>
      <c r="M405" s="29">
        <f t="shared" si="85"/>
        <v>4979456.0866491646</v>
      </c>
      <c r="N405" s="29">
        <f>VLOOKUP($A405,'CAF BLS Adjustment'!$B404:$I1033,8,FALSE)</f>
        <v>-434400</v>
      </c>
      <c r="O405" s="34">
        <f t="shared" si="81"/>
        <v>-434400</v>
      </c>
      <c r="P405" s="64">
        <f t="shared" si="86"/>
        <v>4545056.0866491646</v>
      </c>
      <c r="Q405" s="64">
        <f t="shared" si="87"/>
        <v>3364869.4539903738</v>
      </c>
      <c r="R405" s="64">
        <f t="shared" si="88"/>
        <v>1614586.6326587906</v>
      </c>
      <c r="S405" s="64">
        <f t="shared" si="89"/>
        <v>0</v>
      </c>
    </row>
    <row r="406" spans="1:19" ht="14.45" customHeight="1">
      <c r="A406" s="51">
        <v>512296</v>
      </c>
      <c r="B406" s="50" t="s">
        <v>437</v>
      </c>
      <c r="C406" s="24" t="s">
        <v>436</v>
      </c>
      <c r="D406" s="92" t="s">
        <v>495</v>
      </c>
      <c r="E406" s="34">
        <f>VLOOKUP($A406,'CAF BLS Adjustment'!$B:$H,7,FALSE)</f>
        <v>1899028</v>
      </c>
      <c r="F406" s="5">
        <f>SUMIFS('HCLS Adjustment'!$F:$F,'HCLS Adjustment'!$B:$B,Main!$A406)</f>
        <v>2645784</v>
      </c>
      <c r="G406" s="29">
        <f>VLOOKUP(A406,'SVS Adjustment'!$B$3:$E$452,4,FALSE)</f>
        <v>0</v>
      </c>
      <c r="H406" s="29">
        <f t="shared" si="82"/>
        <v>4544812</v>
      </c>
      <c r="I406" s="94">
        <f>'Demand Calcs'!$B$11</f>
        <v>0.91418535290292247</v>
      </c>
      <c r="J406" s="29">
        <f t="shared" si="83"/>
        <v>4154800.5620974367</v>
      </c>
      <c r="K406" s="72">
        <f>IFERROR(VLOOKUP($A406,'NECA 5 year Projections'!$A:$C,3,FALSE),0)</f>
        <v>2730290.9989270899</v>
      </c>
      <c r="L406" s="72">
        <f t="shared" si="84"/>
        <v>2730290.9989270899</v>
      </c>
      <c r="M406" s="29">
        <f t="shared" si="85"/>
        <v>4154800.5620974367</v>
      </c>
      <c r="N406" s="29">
        <f>VLOOKUP($A406,'CAF BLS Adjustment'!$B405:$I1039,8,FALSE)</f>
        <v>60396</v>
      </c>
      <c r="O406" s="34">
        <f t="shared" si="81"/>
        <v>55213.138573924902</v>
      </c>
      <c r="P406" s="64">
        <f t="shared" si="86"/>
        <v>4210013.7006713618</v>
      </c>
      <c r="Q406" s="64">
        <f t="shared" si="87"/>
        <v>1736063.5823525309</v>
      </c>
      <c r="R406" s="64">
        <f t="shared" si="88"/>
        <v>2418736.9797449056</v>
      </c>
      <c r="S406" s="64">
        <f t="shared" si="89"/>
        <v>0</v>
      </c>
    </row>
    <row r="407" spans="1:19" ht="14.45" customHeight="1">
      <c r="A407" s="51">
        <v>520581</v>
      </c>
      <c r="B407" s="50" t="s">
        <v>439</v>
      </c>
      <c r="C407" s="24" t="s">
        <v>438</v>
      </c>
      <c r="D407" s="92" t="s">
        <v>495</v>
      </c>
      <c r="E407" s="34">
        <f>VLOOKUP($A407,'CAF BLS Adjustment'!$B:$H,7,FALSE)</f>
        <v>100462</v>
      </c>
      <c r="F407" s="5">
        <f>SUMIFS('HCLS Adjustment'!$F:$F,'HCLS Adjustment'!$B:$B,Main!$A407)</f>
        <v>117924</v>
      </c>
      <c r="G407" s="29">
        <f>VLOOKUP(A407,'SVS Adjustment'!$B$3:$E$452,4,FALSE)</f>
        <v>0</v>
      </c>
      <c r="H407" s="29">
        <f t="shared" si="82"/>
        <v>218386</v>
      </c>
      <c r="I407" s="94">
        <f>'Demand Calcs'!$B$11</f>
        <v>0.91418535290292247</v>
      </c>
      <c r="J407" s="29">
        <f t="shared" si="83"/>
        <v>199645.28247905761</v>
      </c>
      <c r="K407" s="72">
        <f>IFERROR(VLOOKUP($A407,'NECA 5 year Projections'!$A:$C,3,FALSE),0)</f>
        <v>99329.224735609998</v>
      </c>
      <c r="L407" s="72">
        <f t="shared" si="84"/>
        <v>99329.224735609998</v>
      </c>
      <c r="M407" s="29">
        <f t="shared" si="85"/>
        <v>199645.28247905761</v>
      </c>
      <c r="N407" s="29">
        <f>VLOOKUP($A407,'CAF BLS Adjustment'!$B406:$I1041,8,FALSE)</f>
        <v>-10239</v>
      </c>
      <c r="O407" s="34">
        <f t="shared" si="81"/>
        <v>-10239</v>
      </c>
      <c r="P407" s="64">
        <f t="shared" si="86"/>
        <v>189406.28247905761</v>
      </c>
      <c r="Q407" s="64">
        <f t="shared" si="87"/>
        <v>91840.88892333339</v>
      </c>
      <c r="R407" s="64">
        <f t="shared" si="88"/>
        <v>107804.39355572422</v>
      </c>
      <c r="S407" s="64">
        <f t="shared" si="89"/>
        <v>0</v>
      </c>
    </row>
    <row r="408" spans="1:19" ht="14.45" customHeight="1">
      <c r="A408" s="51">
        <v>522417</v>
      </c>
      <c r="B408" s="50" t="s">
        <v>440</v>
      </c>
      <c r="C408" s="24" t="s">
        <v>438</v>
      </c>
      <c r="D408" s="92" t="s">
        <v>495</v>
      </c>
      <c r="E408" s="34">
        <f>VLOOKUP($A408,'CAF BLS Adjustment'!$B:$H,7,FALSE)</f>
        <v>34991</v>
      </c>
      <c r="F408" s="5">
        <f>SUMIFS('HCLS Adjustment'!$F:$F,'HCLS Adjustment'!$B:$B,Main!$A408)</f>
        <v>0</v>
      </c>
      <c r="G408" s="29">
        <f>VLOOKUP(A408,'SVS Adjustment'!$B$3:$E$452,4,FALSE)</f>
        <v>0</v>
      </c>
      <c r="H408" s="29">
        <f t="shared" si="82"/>
        <v>34991</v>
      </c>
      <c r="I408" s="94">
        <f>'Demand Calcs'!$B$11</f>
        <v>0.91418535290292247</v>
      </c>
      <c r="J408" s="29">
        <f t="shared" si="83"/>
        <v>31988.25968342616</v>
      </c>
      <c r="K408" s="72">
        <f>IFERROR(VLOOKUP($A408,'NECA 5 year Projections'!$A:$C,3,FALSE),0)</f>
        <v>31437.2770954404</v>
      </c>
      <c r="L408" s="72">
        <f t="shared" si="84"/>
        <v>31437.2770954404</v>
      </c>
      <c r="M408" s="29">
        <f t="shared" si="85"/>
        <v>31988.25968342616</v>
      </c>
      <c r="N408" s="29">
        <f>VLOOKUP($A408,'CAF BLS Adjustment'!$B406:$I1042,8,FALSE)</f>
        <v>-17336</v>
      </c>
      <c r="O408" s="34">
        <f t="shared" si="81"/>
        <v>-17336</v>
      </c>
      <c r="P408" s="64">
        <f t="shared" si="86"/>
        <v>14652.25968342616</v>
      </c>
      <c r="Q408" s="64">
        <f t="shared" si="87"/>
        <v>31988.25968342616</v>
      </c>
      <c r="R408" s="64">
        <f t="shared" si="88"/>
        <v>0</v>
      </c>
      <c r="S408" s="64">
        <f t="shared" si="89"/>
        <v>0</v>
      </c>
    </row>
    <row r="409" spans="1:19" ht="14.45" customHeight="1">
      <c r="A409" s="51">
        <v>522419</v>
      </c>
      <c r="B409" s="50" t="s">
        <v>441</v>
      </c>
      <c r="C409" s="24" t="s">
        <v>438</v>
      </c>
      <c r="D409" s="92" t="s">
        <v>495</v>
      </c>
      <c r="E409" s="34">
        <f>VLOOKUP($A409,'CAF BLS Adjustment'!$B:$H,7,FALSE)</f>
        <v>1144008</v>
      </c>
      <c r="F409" s="5">
        <f>SUMIFS('HCLS Adjustment'!$F:$F,'HCLS Adjustment'!$B:$B,Main!$A409)</f>
        <v>206184</v>
      </c>
      <c r="G409" s="29">
        <f>VLOOKUP(A409,'SVS Adjustment'!$B$3:$E$452,4,FALSE)</f>
        <v>0</v>
      </c>
      <c r="H409" s="29">
        <f t="shared" si="82"/>
        <v>1350192</v>
      </c>
      <c r="I409" s="94">
        <f>'Demand Calcs'!$B$11</f>
        <v>0.91418535290292247</v>
      </c>
      <c r="J409" s="29">
        <f t="shared" si="83"/>
        <v>1234325.7500067027</v>
      </c>
      <c r="K409" s="72">
        <f>IFERROR(VLOOKUP($A409,'NECA 5 year Projections'!$A:$C,3,FALSE),0)</f>
        <v>486808.37559986499</v>
      </c>
      <c r="L409" s="72">
        <f t="shared" si="84"/>
        <v>486808.37559986499</v>
      </c>
      <c r="M409" s="29">
        <f t="shared" si="85"/>
        <v>1234325.7500067027</v>
      </c>
      <c r="N409" s="29">
        <f>VLOOKUP($A409,'CAF BLS Adjustment'!$B407:$I1043,8,FALSE)</f>
        <v>-159018</v>
      </c>
      <c r="O409" s="34">
        <f t="shared" si="81"/>
        <v>-159018</v>
      </c>
      <c r="P409" s="64">
        <f t="shared" si="86"/>
        <v>1075307.7500067027</v>
      </c>
      <c r="Q409" s="64">
        <f t="shared" si="87"/>
        <v>1045835.3572037666</v>
      </c>
      <c r="R409" s="64">
        <f t="shared" si="88"/>
        <v>188490.39280293617</v>
      </c>
      <c r="S409" s="64">
        <f t="shared" si="89"/>
        <v>0</v>
      </c>
    </row>
    <row r="410" spans="1:19" ht="14.45" customHeight="1">
      <c r="A410" s="51">
        <v>522426</v>
      </c>
      <c r="B410" s="50" t="s">
        <v>442</v>
      </c>
      <c r="C410" s="24" t="s">
        <v>438</v>
      </c>
      <c r="D410" s="92" t="s">
        <v>495</v>
      </c>
      <c r="E410" s="34">
        <f>VLOOKUP($A410,'CAF BLS Adjustment'!$B:$H,7,FALSE)</f>
        <v>786887</v>
      </c>
      <c r="F410" s="5">
        <f>SUMIFS('HCLS Adjustment'!$F:$F,'HCLS Adjustment'!$B:$B,Main!$A410)</f>
        <v>177264</v>
      </c>
      <c r="G410" s="29">
        <f>VLOOKUP(A410,'SVS Adjustment'!$B$3:$E$452,4,FALSE)</f>
        <v>0</v>
      </c>
      <c r="H410" s="29">
        <f t="shared" si="82"/>
        <v>964151</v>
      </c>
      <c r="I410" s="94">
        <f>'Demand Calcs'!$B$11</f>
        <v>0.91418535290292247</v>
      </c>
      <c r="J410" s="29">
        <f t="shared" si="83"/>
        <v>881412.72218670556</v>
      </c>
      <c r="K410" s="72">
        <f>IFERROR(VLOOKUP($A410,'NECA 5 year Projections'!$A:$C,3,FALSE),0)</f>
        <v>668608.43884303304</v>
      </c>
      <c r="L410" s="72">
        <f t="shared" si="84"/>
        <v>668608.43884303304</v>
      </c>
      <c r="M410" s="29">
        <f t="shared" si="85"/>
        <v>881412.72218670556</v>
      </c>
      <c r="N410" s="29">
        <f>VLOOKUP($A410,'CAF BLS Adjustment'!$B409:$I1045,8,FALSE)</f>
        <v>11214</v>
      </c>
      <c r="O410" s="34">
        <f t="shared" si="81"/>
        <v>10251.674547453373</v>
      </c>
      <c r="P410" s="64">
        <f t="shared" si="86"/>
        <v>891664.39673415897</v>
      </c>
      <c r="Q410" s="64">
        <f t="shared" si="87"/>
        <v>719360.56978972198</v>
      </c>
      <c r="R410" s="64">
        <f t="shared" si="88"/>
        <v>162052.15239698364</v>
      </c>
      <c r="S410" s="64">
        <f t="shared" si="89"/>
        <v>0</v>
      </c>
    </row>
    <row r="411" spans="1:19" ht="14.45" customHeight="1">
      <c r="A411" s="51">
        <v>522431</v>
      </c>
      <c r="B411" s="50" t="s">
        <v>443</v>
      </c>
      <c r="C411" s="24" t="s">
        <v>438</v>
      </c>
      <c r="D411" s="92" t="s">
        <v>495</v>
      </c>
      <c r="E411" s="34">
        <f>VLOOKUP($A411,'CAF BLS Adjustment'!$B:$H,7,FALSE)</f>
        <v>3121194</v>
      </c>
      <c r="F411" s="5">
        <f>SUMIFS('HCLS Adjustment'!$F:$F,'HCLS Adjustment'!$B:$B,Main!$A411)</f>
        <v>637152</v>
      </c>
      <c r="G411" s="29">
        <f>VLOOKUP(A411,'SVS Adjustment'!$B$3:$E$452,4,FALSE)</f>
        <v>0</v>
      </c>
      <c r="H411" s="29">
        <f t="shared" si="82"/>
        <v>3758346</v>
      </c>
      <c r="I411" s="94">
        <f>'Demand Calcs'!$B$11</f>
        <v>0.91418535290292247</v>
      </c>
      <c r="J411" s="29">
        <f t="shared" si="83"/>
        <v>3435824.8643412869</v>
      </c>
      <c r="K411" s="72">
        <f>IFERROR(VLOOKUP($A411,'NECA 5 year Projections'!$A:$C,3,FALSE),0)</f>
        <v>2583170.7691800902</v>
      </c>
      <c r="L411" s="72">
        <f t="shared" si="84"/>
        <v>2583170.7691800902</v>
      </c>
      <c r="M411" s="29">
        <f t="shared" si="85"/>
        <v>3435824.8643412869</v>
      </c>
      <c r="N411" s="29">
        <f>VLOOKUP($A411,'CAF BLS Adjustment'!$B409:$I1046,8,FALSE)</f>
        <v>619320</v>
      </c>
      <c r="O411" s="34">
        <f t="shared" si="81"/>
        <v>566173.27275983791</v>
      </c>
      <c r="P411" s="64">
        <f t="shared" si="86"/>
        <v>4001998.137101125</v>
      </c>
      <c r="Q411" s="64">
        <f t="shared" si="87"/>
        <v>2853349.8383684838</v>
      </c>
      <c r="R411" s="64">
        <f t="shared" si="88"/>
        <v>582475.02597280289</v>
      </c>
      <c r="S411" s="64">
        <f t="shared" si="89"/>
        <v>0</v>
      </c>
    </row>
    <row r="412" spans="1:19" ht="14.45" customHeight="1">
      <c r="A412" s="51">
        <v>522442</v>
      </c>
      <c r="B412" s="50" t="s">
        <v>444</v>
      </c>
      <c r="C412" s="24" t="s">
        <v>438</v>
      </c>
      <c r="D412" s="92" t="s">
        <v>495</v>
      </c>
      <c r="E412" s="34">
        <f>VLOOKUP($A412,'CAF BLS Adjustment'!$B:$H,7,FALSE)</f>
        <v>592002</v>
      </c>
      <c r="F412" s="5">
        <f>SUMIFS('HCLS Adjustment'!$F:$F,'HCLS Adjustment'!$B:$B,Main!$A412)</f>
        <v>412356</v>
      </c>
      <c r="G412" s="29">
        <f>VLOOKUP(A412,'SVS Adjustment'!$B$3:$E$452,4,FALSE)</f>
        <v>0</v>
      </c>
      <c r="H412" s="29">
        <f t="shared" si="82"/>
        <v>1004358</v>
      </c>
      <c r="I412" s="94">
        <f>'Demand Calcs'!$B$11</f>
        <v>0.91418535290292247</v>
      </c>
      <c r="J412" s="29">
        <f t="shared" si="83"/>
        <v>918169.37267087342</v>
      </c>
      <c r="K412" s="72">
        <f>IFERROR(VLOOKUP($A412,'NECA 5 year Projections'!$A:$C,3,FALSE),0)</f>
        <v>701621.87006732798</v>
      </c>
      <c r="L412" s="72">
        <f t="shared" si="84"/>
        <v>701621.87006732798</v>
      </c>
      <c r="M412" s="29">
        <f t="shared" si="85"/>
        <v>918169.37267087342</v>
      </c>
      <c r="N412" s="29">
        <f>VLOOKUP($A412,'CAF BLS Adjustment'!$B410:$I1047,8,FALSE)</f>
        <v>30696</v>
      </c>
      <c r="O412" s="34">
        <f t="shared" si="81"/>
        <v>28061.83359270811</v>
      </c>
      <c r="P412" s="64">
        <f t="shared" si="86"/>
        <v>946231.20626358152</v>
      </c>
      <c r="Q412" s="64">
        <f t="shared" si="87"/>
        <v>541199.55728923599</v>
      </c>
      <c r="R412" s="64">
        <f t="shared" si="88"/>
        <v>376969.81538163748</v>
      </c>
      <c r="S412" s="64">
        <f t="shared" si="89"/>
        <v>0</v>
      </c>
    </row>
    <row r="413" spans="1:19" ht="14.45" customHeight="1">
      <c r="A413" s="51">
        <v>522446</v>
      </c>
      <c r="B413" s="50" t="s">
        <v>445</v>
      </c>
      <c r="C413" s="24" t="s">
        <v>438</v>
      </c>
      <c r="D413" s="92" t="s">
        <v>495</v>
      </c>
      <c r="E413" s="34">
        <f>VLOOKUP($A413,'CAF BLS Adjustment'!$B:$H,7,FALSE)</f>
        <v>862018</v>
      </c>
      <c r="F413" s="5">
        <f>SUMIFS('HCLS Adjustment'!$F:$F,'HCLS Adjustment'!$B:$B,Main!$A413)</f>
        <v>118476</v>
      </c>
      <c r="G413" s="29">
        <f>VLOOKUP(A413,'SVS Adjustment'!$B$3:$E$452,4,FALSE)</f>
        <v>0</v>
      </c>
      <c r="H413" s="29">
        <f t="shared" si="82"/>
        <v>980494</v>
      </c>
      <c r="I413" s="94">
        <f>'Demand Calcs'!$B$11</f>
        <v>0.91418535290292247</v>
      </c>
      <c r="J413" s="29">
        <f t="shared" si="83"/>
        <v>896353.25340919802</v>
      </c>
      <c r="K413" s="72">
        <f>IFERROR(VLOOKUP($A413,'NECA 5 year Projections'!$A:$C,3,FALSE),0)</f>
        <v>860937.60770757997</v>
      </c>
      <c r="L413" s="72">
        <f t="shared" si="84"/>
        <v>860937.60770757997</v>
      </c>
      <c r="M413" s="29">
        <f t="shared" si="85"/>
        <v>896353.25340919802</v>
      </c>
      <c r="N413" s="29">
        <f>VLOOKUP($A413,'CAF BLS Adjustment'!$B411:$I1048,8,FALSE)</f>
        <v>-47736</v>
      </c>
      <c r="O413" s="34">
        <f t="shared" si="81"/>
        <v>-47736</v>
      </c>
      <c r="P413" s="64">
        <f t="shared" si="86"/>
        <v>848617.25340919802</v>
      </c>
      <c r="Q413" s="64">
        <f t="shared" si="87"/>
        <v>788044.22953867144</v>
      </c>
      <c r="R413" s="64">
        <f t="shared" si="88"/>
        <v>108309.02387052664</v>
      </c>
      <c r="S413" s="64">
        <f t="shared" si="89"/>
        <v>0</v>
      </c>
    </row>
    <row r="414" spans="1:19" ht="14.45" customHeight="1">
      <c r="A414" s="51">
        <v>522447</v>
      </c>
      <c r="B414" s="50" t="s">
        <v>446</v>
      </c>
      <c r="C414" s="24" t="s">
        <v>438</v>
      </c>
      <c r="D414" s="92" t="s">
        <v>495</v>
      </c>
      <c r="E414" s="34">
        <f>VLOOKUP($A414,'CAF BLS Adjustment'!$B:$H,7,FALSE)</f>
        <v>3670653</v>
      </c>
      <c r="F414" s="5">
        <f>SUMIFS('HCLS Adjustment'!$F:$F,'HCLS Adjustment'!$B:$B,Main!$A414)</f>
        <v>219744</v>
      </c>
      <c r="G414" s="29">
        <f>VLOOKUP(A414,'SVS Adjustment'!$B$3:$E$452,4,FALSE)</f>
        <v>0</v>
      </c>
      <c r="H414" s="29">
        <f t="shared" si="82"/>
        <v>3890397</v>
      </c>
      <c r="I414" s="94">
        <f>'Demand Calcs'!$B$11</f>
        <v>0.91418535290292247</v>
      </c>
      <c r="J414" s="29">
        <f t="shared" si="83"/>
        <v>3556543.954377471</v>
      </c>
      <c r="K414" s="72">
        <f>IFERROR(VLOOKUP($A414,'NECA 5 year Projections'!$A:$C,3,FALSE),0)</f>
        <v>3462325.9072567099</v>
      </c>
      <c r="L414" s="72">
        <f t="shared" si="84"/>
        <v>3462325.9072567099</v>
      </c>
      <c r="M414" s="29">
        <f t="shared" si="85"/>
        <v>3556543.954377471</v>
      </c>
      <c r="N414" s="29">
        <f>VLOOKUP($A414,'CAF BLS Adjustment'!$B412:$I1049,8,FALSE)</f>
        <v>-68807</v>
      </c>
      <c r="O414" s="34">
        <f t="shared" si="81"/>
        <v>-68807</v>
      </c>
      <c r="P414" s="64">
        <f t="shared" si="86"/>
        <v>3487736.954377471</v>
      </c>
      <c r="Q414" s="64">
        <f t="shared" si="87"/>
        <v>3355657.2081891713</v>
      </c>
      <c r="R414" s="64">
        <f t="shared" si="88"/>
        <v>200886.74618829979</v>
      </c>
      <c r="S414" s="64">
        <f t="shared" si="89"/>
        <v>0</v>
      </c>
    </row>
    <row r="415" spans="1:19" ht="14.45" customHeight="1">
      <c r="A415" s="51">
        <v>522451</v>
      </c>
      <c r="B415" s="50" t="s">
        <v>447</v>
      </c>
      <c r="C415" s="24" t="s">
        <v>438</v>
      </c>
      <c r="D415" s="92" t="s">
        <v>495</v>
      </c>
      <c r="E415" s="34">
        <f>VLOOKUP($A415,'CAF BLS Adjustment'!$B:$H,7,FALSE)</f>
        <v>1007168</v>
      </c>
      <c r="F415" s="5">
        <f>SUMIFS('HCLS Adjustment'!$F:$F,'HCLS Adjustment'!$B:$B,Main!$A415)</f>
        <v>951600</v>
      </c>
      <c r="G415" s="29">
        <f>VLOOKUP(A415,'SVS Adjustment'!$B$3:$E$452,4,FALSE)</f>
        <v>0</v>
      </c>
      <c r="H415" s="29">
        <f t="shared" si="82"/>
        <v>1958768</v>
      </c>
      <c r="I415" s="94">
        <f>'Demand Calcs'!$B$11</f>
        <v>0.91418535290292247</v>
      </c>
      <c r="J415" s="29">
        <f t="shared" si="83"/>
        <v>1790677.0153349517</v>
      </c>
      <c r="K415" s="72">
        <f>IFERROR(VLOOKUP($A415,'NECA 5 year Projections'!$A:$C,3,FALSE),0)</f>
        <v>1042603.56868207</v>
      </c>
      <c r="L415" s="72">
        <f t="shared" si="84"/>
        <v>1042603.56868207</v>
      </c>
      <c r="M415" s="29">
        <f t="shared" si="85"/>
        <v>1790677.0153349517</v>
      </c>
      <c r="N415" s="29">
        <f>VLOOKUP($A415,'CAF BLS Adjustment'!$B413:$I1050,8,FALSE)</f>
        <v>22176</v>
      </c>
      <c r="O415" s="34">
        <f t="shared" si="81"/>
        <v>20272.974385975209</v>
      </c>
      <c r="P415" s="64">
        <f t="shared" si="86"/>
        <v>1810949.9897209269</v>
      </c>
      <c r="Q415" s="64">
        <f t="shared" si="87"/>
        <v>920738.23351253057</v>
      </c>
      <c r="R415" s="64">
        <f t="shared" si="88"/>
        <v>869938.78182242101</v>
      </c>
      <c r="S415" s="64">
        <f t="shared" si="89"/>
        <v>0</v>
      </c>
    </row>
    <row r="416" spans="1:19" ht="14.45" customHeight="1">
      <c r="A416" s="51">
        <v>522452</v>
      </c>
      <c r="B416" s="50" t="s">
        <v>448</v>
      </c>
      <c r="C416" s="24" t="s">
        <v>438</v>
      </c>
      <c r="D416" s="92" t="s">
        <v>495</v>
      </c>
      <c r="E416" s="34">
        <f>VLOOKUP($A416,'CAF BLS Adjustment'!$B:$H,7,FALSE)</f>
        <v>6244858</v>
      </c>
      <c r="F416" s="5">
        <f>SUMIFS('HCLS Adjustment'!$F:$F,'HCLS Adjustment'!$B:$B,Main!$A416)</f>
        <v>478308</v>
      </c>
      <c r="G416" s="29">
        <f>VLOOKUP(A416,'SVS Adjustment'!$B$3:$E$452,4,FALSE)</f>
        <v>0</v>
      </c>
      <c r="H416" s="29">
        <f t="shared" si="82"/>
        <v>6723166</v>
      </c>
      <c r="I416" s="94">
        <f>'Demand Calcs'!$B$11</f>
        <v>0.91418535290292247</v>
      </c>
      <c r="J416" s="29">
        <f t="shared" si="83"/>
        <v>6146219.8823349299</v>
      </c>
      <c r="K416" s="72">
        <f>IFERROR(VLOOKUP($A416,'NECA 5 year Projections'!$A:$C,3,FALSE),0)</f>
        <v>2557244.9504638799</v>
      </c>
      <c r="L416" s="72">
        <f t="shared" si="84"/>
        <v>2557244.9504638799</v>
      </c>
      <c r="M416" s="29">
        <f t="shared" si="85"/>
        <v>6146219.8823349299</v>
      </c>
      <c r="N416" s="29">
        <f>VLOOKUP($A416,'CAF BLS Adjustment'!$B414:$I1051,8,FALSE)</f>
        <v>3147066</v>
      </c>
      <c r="O416" s="34">
        <f t="shared" si="81"/>
        <v>2877001.6418187884</v>
      </c>
      <c r="P416" s="64">
        <f t="shared" si="86"/>
        <v>9023221.5241537187</v>
      </c>
      <c r="Q416" s="64">
        <f t="shared" si="87"/>
        <v>5708957.7145586386</v>
      </c>
      <c r="R416" s="64">
        <f t="shared" si="88"/>
        <v>437262.16777629108</v>
      </c>
      <c r="S416" s="64">
        <f t="shared" si="89"/>
        <v>0</v>
      </c>
    </row>
    <row r="417" spans="1:19" ht="14.45" customHeight="1">
      <c r="A417" s="51">
        <v>532359</v>
      </c>
      <c r="B417" s="50" t="s">
        <v>450</v>
      </c>
      <c r="C417" s="24" t="s">
        <v>449</v>
      </c>
      <c r="D417" s="92" t="s">
        <v>495</v>
      </c>
      <c r="E417" s="34">
        <f>VLOOKUP($A417,'CAF BLS Adjustment'!$B:$H,7,FALSE)</f>
        <v>1045415</v>
      </c>
      <c r="F417" s="5">
        <f>SUMIFS('HCLS Adjustment'!$F:$F,'HCLS Adjustment'!$B:$B,Main!$A417)</f>
        <v>84384</v>
      </c>
      <c r="G417" s="29">
        <f>VLOOKUP(A417,'SVS Adjustment'!$B$3:$E$452,4,FALSE)</f>
        <v>0</v>
      </c>
      <c r="H417" s="29">
        <f t="shared" si="82"/>
        <v>1129799</v>
      </c>
      <c r="I417" s="94">
        <f>'Demand Calcs'!$B$11</f>
        <v>0.91418535290292247</v>
      </c>
      <c r="J417" s="29">
        <f t="shared" si="83"/>
        <v>1032845.6975243689</v>
      </c>
      <c r="K417" s="72">
        <f>IFERROR(VLOOKUP($A417,'NECA 5 year Projections'!$A:$C,3,FALSE),0)</f>
        <v>664379.74135043495</v>
      </c>
      <c r="L417" s="72">
        <f t="shared" si="84"/>
        <v>664379.74135043495</v>
      </c>
      <c r="M417" s="29">
        <f t="shared" si="85"/>
        <v>1032845.6975243689</v>
      </c>
      <c r="N417" s="29">
        <f>VLOOKUP($A417,'CAF BLS Adjustment'!$B415:$I1052,8,FALSE)</f>
        <v>169248</v>
      </c>
      <c r="O417" s="34">
        <f t="shared" si="81"/>
        <v>154724.04260811381</v>
      </c>
      <c r="P417" s="64">
        <f t="shared" si="86"/>
        <v>1187569.7401324827</v>
      </c>
      <c r="Q417" s="64">
        <f t="shared" si="87"/>
        <v>955703.0807050087</v>
      </c>
      <c r="R417" s="64">
        <f t="shared" si="88"/>
        <v>77142.616819360221</v>
      </c>
      <c r="S417" s="64">
        <f t="shared" si="89"/>
        <v>0</v>
      </c>
    </row>
    <row r="418" spans="1:19" ht="14.45" customHeight="1">
      <c r="A418" s="51">
        <v>532362</v>
      </c>
      <c r="B418" s="50" t="s">
        <v>451</v>
      </c>
      <c r="C418" s="24" t="s">
        <v>449</v>
      </c>
      <c r="D418" s="92" t="s">
        <v>495</v>
      </c>
      <c r="E418" s="34">
        <f>VLOOKUP($A418,'CAF BLS Adjustment'!$B:$H,7,FALSE)</f>
        <v>3756087</v>
      </c>
      <c r="F418" s="5">
        <f>SUMIFS('HCLS Adjustment'!$F:$F,'HCLS Adjustment'!$B:$B,Main!$A418)</f>
        <v>695172</v>
      </c>
      <c r="G418" s="29">
        <f>VLOOKUP(A418,'SVS Adjustment'!$B$3:$E$452,4,FALSE)</f>
        <v>0</v>
      </c>
      <c r="H418" s="29">
        <f t="shared" si="82"/>
        <v>4451259</v>
      </c>
      <c r="I418" s="94">
        <f>'Demand Calcs'!$B$11</f>
        <v>0.91418535290292247</v>
      </c>
      <c r="J418" s="29">
        <f t="shared" si="83"/>
        <v>4069275.7797773099</v>
      </c>
      <c r="K418" s="72">
        <f>IFERROR(VLOOKUP($A418,'NECA 5 year Projections'!$A:$C,3,FALSE),0)</f>
        <v>2815264.3168234001</v>
      </c>
      <c r="L418" s="72">
        <f t="shared" si="84"/>
        <v>2815264.3168234001</v>
      </c>
      <c r="M418" s="29">
        <f t="shared" si="85"/>
        <v>4069275.7797773099</v>
      </c>
      <c r="N418" s="29">
        <f>VLOOKUP($A418,'CAF BLS Adjustment'!$B416:$I1053,8,FALSE)</f>
        <v>13032</v>
      </c>
      <c r="O418" s="34">
        <f t="shared" si="81"/>
        <v>11913.663519030886</v>
      </c>
      <c r="P418" s="64">
        <f t="shared" si="86"/>
        <v>4081189.4432963408</v>
      </c>
      <c r="Q418" s="64">
        <f t="shared" si="87"/>
        <v>3433759.7196290791</v>
      </c>
      <c r="R418" s="64">
        <f t="shared" si="88"/>
        <v>635516.0601482304</v>
      </c>
      <c r="S418" s="64">
        <f t="shared" si="89"/>
        <v>0</v>
      </c>
    </row>
    <row r="419" spans="1:19" ht="14.45" customHeight="1">
      <c r="A419" s="51">
        <v>532363</v>
      </c>
      <c r="B419" s="50" t="s">
        <v>452</v>
      </c>
      <c r="C419" s="24" t="s">
        <v>449</v>
      </c>
      <c r="D419" s="92" t="s">
        <v>495</v>
      </c>
      <c r="E419" s="34">
        <f>VLOOKUP($A419,'CAF BLS Adjustment'!$B:$H,7,FALSE)</f>
        <v>673449</v>
      </c>
      <c r="F419" s="5">
        <f>SUMIFS('HCLS Adjustment'!$F:$F,'HCLS Adjustment'!$B:$B,Main!$A419)</f>
        <v>0</v>
      </c>
      <c r="G419" s="29">
        <f>VLOOKUP(A419,'SVS Adjustment'!$B$3:$E$452,4,FALSE)</f>
        <v>0</v>
      </c>
      <c r="H419" s="29">
        <f t="shared" si="82"/>
        <v>673449</v>
      </c>
      <c r="I419" s="94">
        <f>'Demand Calcs'!$B$11</f>
        <v>0.91418535290292247</v>
      </c>
      <c r="J419" s="29">
        <f t="shared" si="83"/>
        <v>615657.21172712022</v>
      </c>
      <c r="K419" s="72">
        <f>IFERROR(VLOOKUP($A419,'NECA 5 year Projections'!$A:$C,3,FALSE),0)</f>
        <v>582944.51228388702</v>
      </c>
      <c r="L419" s="72">
        <f t="shared" si="84"/>
        <v>582944.51228388702</v>
      </c>
      <c r="M419" s="29">
        <f t="shared" si="85"/>
        <v>615657.21172712022</v>
      </c>
      <c r="N419" s="29">
        <f>VLOOKUP($A419,'CAF BLS Adjustment'!$B417:$I1054,8,FALSE)</f>
        <v>4926</v>
      </c>
      <c r="O419" s="34">
        <f t="shared" si="81"/>
        <v>4503.2770483997965</v>
      </c>
      <c r="P419" s="64">
        <f t="shared" si="86"/>
        <v>620160.48877552</v>
      </c>
      <c r="Q419" s="64">
        <f t="shared" si="87"/>
        <v>615657.21172712022</v>
      </c>
      <c r="R419" s="64">
        <f t="shared" si="88"/>
        <v>0</v>
      </c>
      <c r="S419" s="64">
        <f t="shared" si="89"/>
        <v>0</v>
      </c>
    </row>
    <row r="420" spans="1:19" ht="14.45" customHeight="1">
      <c r="A420" s="51">
        <v>532364</v>
      </c>
      <c r="B420" s="50" t="s">
        <v>453</v>
      </c>
      <c r="C420" s="24" t="s">
        <v>449</v>
      </c>
      <c r="D420" s="92" t="s">
        <v>495</v>
      </c>
      <c r="E420" s="34">
        <f>VLOOKUP($A420,'CAF BLS Adjustment'!$B:$H,7,FALSE)</f>
        <v>1322069</v>
      </c>
      <c r="F420" s="5">
        <f>SUMIFS('HCLS Adjustment'!$F:$F,'HCLS Adjustment'!$B:$B,Main!$A420)</f>
        <v>422604</v>
      </c>
      <c r="G420" s="29">
        <f>VLOOKUP(A420,'SVS Adjustment'!$B$3:$E$452,4,FALSE)</f>
        <v>0</v>
      </c>
      <c r="H420" s="29">
        <f t="shared" si="82"/>
        <v>1744673</v>
      </c>
      <c r="I420" s="94">
        <f>'Demand Calcs'!$B$11</f>
        <v>0.91418535290292247</v>
      </c>
      <c r="J420" s="29">
        <f t="shared" si="83"/>
        <v>1594954.5022052005</v>
      </c>
      <c r="K420" s="72">
        <f>IFERROR(VLOOKUP($A420,'NECA 5 year Projections'!$A:$C,3,FALSE),0)</f>
        <v>1510628.7778342699</v>
      </c>
      <c r="L420" s="72">
        <f t="shared" si="84"/>
        <v>1510628.7778342699</v>
      </c>
      <c r="M420" s="29">
        <f t="shared" si="85"/>
        <v>1594954.5022052005</v>
      </c>
      <c r="N420" s="29">
        <f>VLOOKUP($A420,'CAF BLS Adjustment'!$B418:$I1055,8,FALSE)</f>
        <v>76800</v>
      </c>
      <c r="O420" s="34">
        <f t="shared" si="81"/>
        <v>70209.435102944452</v>
      </c>
      <c r="P420" s="64">
        <f t="shared" si="86"/>
        <v>1665163.937308145</v>
      </c>
      <c r="Q420" s="64">
        <f t="shared" si="87"/>
        <v>1208616.1153270139</v>
      </c>
      <c r="R420" s="64">
        <f t="shared" si="88"/>
        <v>386338.38687818666</v>
      </c>
      <c r="S420" s="64">
        <f t="shared" si="89"/>
        <v>0</v>
      </c>
    </row>
    <row r="421" spans="1:19" ht="14.45" customHeight="1">
      <c r="A421" s="51">
        <v>532369</v>
      </c>
      <c r="B421" s="50" t="s">
        <v>454</v>
      </c>
      <c r="C421" s="24" t="s">
        <v>449</v>
      </c>
      <c r="D421" s="92" t="s">
        <v>495</v>
      </c>
      <c r="E421" s="34">
        <f>VLOOKUP($A421,'CAF BLS Adjustment'!$B:$H,7,FALSE)</f>
        <v>461270</v>
      </c>
      <c r="F421" s="5">
        <f>SUMIFS('HCLS Adjustment'!$F:$F,'HCLS Adjustment'!$B:$B,Main!$A421)</f>
        <v>382404</v>
      </c>
      <c r="G421" s="29">
        <f>VLOOKUP(A421,'SVS Adjustment'!$B$3:$E$452,4,FALSE)</f>
        <v>0</v>
      </c>
      <c r="H421" s="29">
        <f t="shared" si="82"/>
        <v>843674</v>
      </c>
      <c r="I421" s="94">
        <f>'Demand Calcs'!$B$11</f>
        <v>0.91418535290292247</v>
      </c>
      <c r="J421" s="29">
        <f t="shared" si="83"/>
        <v>771274.41342502018</v>
      </c>
      <c r="K421" s="72">
        <f>IFERROR(VLOOKUP($A421,'NECA 5 year Projections'!$A:$C,3,FALSE),0)</f>
        <v>433493.11565691099</v>
      </c>
      <c r="L421" s="72">
        <f t="shared" si="84"/>
        <v>433493.11565691099</v>
      </c>
      <c r="M421" s="29">
        <f t="shared" si="85"/>
        <v>771274.41342502018</v>
      </c>
      <c r="N421" s="29">
        <f>VLOOKUP($A421,'CAF BLS Adjustment'!$B419:$I1056,8,FALSE)</f>
        <v>22420</v>
      </c>
      <c r="O421" s="34">
        <f t="shared" si="81"/>
        <v>20496.03561208352</v>
      </c>
      <c r="P421" s="64">
        <f t="shared" si="86"/>
        <v>791770.44903710368</v>
      </c>
      <c r="Q421" s="64">
        <f t="shared" si="87"/>
        <v>421686.27773353097</v>
      </c>
      <c r="R421" s="64">
        <f t="shared" si="88"/>
        <v>349588.13569148915</v>
      </c>
      <c r="S421" s="64">
        <f t="shared" si="89"/>
        <v>0</v>
      </c>
    </row>
    <row r="422" spans="1:19" ht="14.45" customHeight="1">
      <c r="A422" s="51">
        <v>532373</v>
      </c>
      <c r="B422" s="50" t="s">
        <v>455</v>
      </c>
      <c r="C422" s="24" t="s">
        <v>449</v>
      </c>
      <c r="D422" s="92" t="s">
        <v>495</v>
      </c>
      <c r="E422" s="34">
        <f>VLOOKUP($A422,'CAF BLS Adjustment'!$B:$H,7,FALSE)</f>
        <v>710602</v>
      </c>
      <c r="F422" s="5">
        <f>SUMIFS('HCLS Adjustment'!$F:$F,'HCLS Adjustment'!$B:$B,Main!$A422)</f>
        <v>265536</v>
      </c>
      <c r="G422" s="29">
        <f>VLOOKUP(A422,'SVS Adjustment'!$B$3:$E$452,4,FALSE)</f>
        <v>0</v>
      </c>
      <c r="H422" s="29">
        <f t="shared" si="82"/>
        <v>976138</v>
      </c>
      <c r="I422" s="94">
        <f>'Demand Calcs'!$B$11</f>
        <v>0.91418535290292247</v>
      </c>
      <c r="J422" s="29">
        <f t="shared" si="83"/>
        <v>892371.06201195298</v>
      </c>
      <c r="K422" s="72">
        <f>IFERROR(VLOOKUP($A422,'NECA 5 year Projections'!$A:$C,3,FALSE),0)</f>
        <v>541140.06861632306</v>
      </c>
      <c r="L422" s="72">
        <f t="shared" si="84"/>
        <v>541140.06861632306</v>
      </c>
      <c r="M422" s="29">
        <f t="shared" si="85"/>
        <v>892371.06201195298</v>
      </c>
      <c r="N422" s="29">
        <f>VLOOKUP($A422,'CAF BLS Adjustment'!$B420:$I1057,8,FALSE)</f>
        <v>75990</v>
      </c>
      <c r="O422" s="34">
        <f t="shared" si="81"/>
        <v>69468.944967093077</v>
      </c>
      <c r="P422" s="64">
        <f t="shared" si="86"/>
        <v>961840.00697904604</v>
      </c>
      <c r="Q422" s="64">
        <f t="shared" si="87"/>
        <v>649621.94014352257</v>
      </c>
      <c r="R422" s="64">
        <f t="shared" si="88"/>
        <v>242749.12186843046</v>
      </c>
      <c r="S422" s="64">
        <f t="shared" si="89"/>
        <v>0</v>
      </c>
    </row>
    <row r="423" spans="1:19" ht="14.45" customHeight="1">
      <c r="A423" s="51">
        <v>532383</v>
      </c>
      <c r="B423" s="50" t="s">
        <v>456</v>
      </c>
      <c r="C423" s="24" t="s">
        <v>449</v>
      </c>
      <c r="D423" s="92" t="s">
        <v>495</v>
      </c>
      <c r="E423" s="34">
        <f>VLOOKUP($A423,'CAF BLS Adjustment'!$B:$H,7,FALSE)</f>
        <v>8187865</v>
      </c>
      <c r="F423" s="5">
        <f>SUMIFS('HCLS Adjustment'!$F:$F,'HCLS Adjustment'!$B:$B,Main!$A423)</f>
        <v>900384</v>
      </c>
      <c r="G423" s="29">
        <f>VLOOKUP(A423,'SVS Adjustment'!$B$3:$E$452,4,FALSE)</f>
        <v>0</v>
      </c>
      <c r="H423" s="29">
        <f t="shared" si="82"/>
        <v>9088249</v>
      </c>
      <c r="I423" s="94">
        <f>'Demand Calcs'!$B$11</f>
        <v>0.91418535290292247</v>
      </c>
      <c r="J423" s="29">
        <f t="shared" si="83"/>
        <v>8308344.1193346325</v>
      </c>
      <c r="K423" s="72">
        <f>IFERROR(VLOOKUP($A423,'NECA 5 year Projections'!$A:$C,3,FALSE),0)</f>
        <v>4766862.4437080799</v>
      </c>
      <c r="L423" s="72">
        <f t="shared" si="84"/>
        <v>4766862.4437080799</v>
      </c>
      <c r="M423" s="29">
        <f t="shared" si="85"/>
        <v>8308344.1193346325</v>
      </c>
      <c r="N423" s="29">
        <f>VLOOKUP($A423,'CAF BLS Adjustment'!$B422:$I1059,8,FALSE)</f>
        <v>1197732</v>
      </c>
      <c r="O423" s="34">
        <f t="shared" si="81"/>
        <v>1094949.0511031232</v>
      </c>
      <c r="P423" s="64">
        <f t="shared" si="86"/>
        <v>9403293.1704377551</v>
      </c>
      <c r="Q423" s="64">
        <f t="shared" si="87"/>
        <v>7485226.2545464877</v>
      </c>
      <c r="R423" s="64">
        <f t="shared" si="88"/>
        <v>823117.86478814494</v>
      </c>
      <c r="S423" s="64">
        <f t="shared" si="89"/>
        <v>0</v>
      </c>
    </row>
    <row r="424" spans="1:19" ht="14.45" customHeight="1">
      <c r="A424" s="51">
        <v>532384</v>
      </c>
      <c r="B424" s="50" t="s">
        <v>457</v>
      </c>
      <c r="C424" s="24" t="s">
        <v>449</v>
      </c>
      <c r="D424" s="92" t="s">
        <v>495</v>
      </c>
      <c r="E424" s="34">
        <f>VLOOKUP($A424,'CAF BLS Adjustment'!$B:$H,7,FALSE)</f>
        <v>585890</v>
      </c>
      <c r="F424" s="5">
        <f>SUMIFS('HCLS Adjustment'!$F:$F,'HCLS Adjustment'!$B:$B,Main!$A424)</f>
        <v>232500</v>
      </c>
      <c r="G424" s="29">
        <f>VLOOKUP(A424,'SVS Adjustment'!$B$3:$E$452,4,FALSE)</f>
        <v>0</v>
      </c>
      <c r="H424" s="29">
        <f t="shared" si="82"/>
        <v>818390</v>
      </c>
      <c r="I424" s="94">
        <f>'Demand Calcs'!$B$11</f>
        <v>0.91418535290292247</v>
      </c>
      <c r="J424" s="29">
        <f t="shared" si="83"/>
        <v>748160.15096222272</v>
      </c>
      <c r="K424" s="72">
        <f>IFERROR(VLOOKUP($A424,'NECA 5 year Projections'!$A:$C,3,FALSE),0)</f>
        <v>405959.082889351</v>
      </c>
      <c r="L424" s="72">
        <f t="shared" si="84"/>
        <v>405959.082889351</v>
      </c>
      <c r="M424" s="29">
        <f t="shared" si="85"/>
        <v>748160.15096222272</v>
      </c>
      <c r="N424" s="29">
        <f>VLOOKUP($A424,'CAF BLS Adjustment'!$B422:$I1060,8,FALSE)</f>
        <v>60636</v>
      </c>
      <c r="O424" s="34">
        <f t="shared" si="81"/>
        <v>55432.54305862161</v>
      </c>
      <c r="P424" s="64">
        <f t="shared" si="86"/>
        <v>803592.6940208443</v>
      </c>
      <c r="Q424" s="64">
        <f t="shared" si="87"/>
        <v>535612.05641229323</v>
      </c>
      <c r="R424" s="64">
        <f t="shared" si="88"/>
        <v>212548.09454992946</v>
      </c>
      <c r="S424" s="64">
        <f t="shared" si="89"/>
        <v>0</v>
      </c>
    </row>
    <row r="425" spans="1:19" ht="14.45" customHeight="1">
      <c r="A425" s="51">
        <v>532386</v>
      </c>
      <c r="B425" s="50" t="s">
        <v>458</v>
      </c>
      <c r="C425" s="24" t="s">
        <v>449</v>
      </c>
      <c r="D425" s="92" t="s">
        <v>495</v>
      </c>
      <c r="E425" s="34">
        <f>VLOOKUP($A425,'CAF BLS Adjustment'!$B:$H,7,FALSE)</f>
        <v>550620</v>
      </c>
      <c r="F425" s="5">
        <f>SUMIFS('HCLS Adjustment'!$F:$F,'HCLS Adjustment'!$B:$B,Main!$A425)</f>
        <v>14520</v>
      </c>
      <c r="G425" s="29">
        <f>VLOOKUP(A425,'SVS Adjustment'!$B$3:$E$452,4,FALSE)</f>
        <v>0</v>
      </c>
      <c r="H425" s="29">
        <f t="shared" si="82"/>
        <v>565140</v>
      </c>
      <c r="I425" s="94">
        <f>'Demand Calcs'!$B$11</f>
        <v>0.91418535290292247</v>
      </c>
      <c r="J425" s="29">
        <f t="shared" si="83"/>
        <v>516642.71033955761</v>
      </c>
      <c r="K425" s="72">
        <f>IFERROR(VLOOKUP($A425,'NECA 5 year Projections'!$A:$C,3,FALSE),0)</f>
        <v>326639.22930503299</v>
      </c>
      <c r="L425" s="72">
        <f t="shared" si="84"/>
        <v>326639.22930503299</v>
      </c>
      <c r="M425" s="29">
        <f t="shared" si="85"/>
        <v>516642.71033955761</v>
      </c>
      <c r="N425" s="29">
        <f>VLOOKUP($A425,'CAF BLS Adjustment'!$B423:$I1061,8,FALSE)</f>
        <v>-14214</v>
      </c>
      <c r="O425" s="34">
        <f t="shared" si="81"/>
        <v>-14214</v>
      </c>
      <c r="P425" s="64">
        <f t="shared" si="86"/>
        <v>502428.71033955761</v>
      </c>
      <c r="Q425" s="64">
        <f t="shared" si="87"/>
        <v>503368.73901540722</v>
      </c>
      <c r="R425" s="64">
        <f t="shared" si="88"/>
        <v>13273.971324150434</v>
      </c>
      <c r="S425" s="64">
        <f t="shared" si="89"/>
        <v>0</v>
      </c>
    </row>
    <row r="426" spans="1:19" ht="14.45" customHeight="1">
      <c r="A426" s="51">
        <v>532387</v>
      </c>
      <c r="B426" s="50" t="s">
        <v>459</v>
      </c>
      <c r="C426" s="24" t="s">
        <v>449</v>
      </c>
      <c r="D426" s="92" t="s">
        <v>495</v>
      </c>
      <c r="E426" s="34">
        <f>VLOOKUP($A426,'CAF BLS Adjustment'!$B:$H,7,FALSE)</f>
        <v>359333</v>
      </c>
      <c r="F426" s="5">
        <f>SUMIFS('HCLS Adjustment'!$F:$F,'HCLS Adjustment'!$B:$B,Main!$A426)</f>
        <v>0</v>
      </c>
      <c r="G426" s="29">
        <f>VLOOKUP(A426,'SVS Adjustment'!$B$3:$E$452,4,FALSE)</f>
        <v>0</v>
      </c>
      <c r="H426" s="29">
        <f t="shared" si="82"/>
        <v>359333</v>
      </c>
      <c r="I426" s="94">
        <f>'Demand Calcs'!$B$11</f>
        <v>0.91418535290292247</v>
      </c>
      <c r="J426" s="29">
        <f t="shared" si="83"/>
        <v>328496.96541466581</v>
      </c>
      <c r="K426" s="72">
        <f>IFERROR(VLOOKUP($A426,'NECA 5 year Projections'!$A:$C,3,FALSE),0)</f>
        <v>329094.84762087901</v>
      </c>
      <c r="L426" s="72">
        <f t="shared" si="84"/>
        <v>329094.84762087901</v>
      </c>
      <c r="M426" s="29">
        <f t="shared" si="85"/>
        <v>329094.84762087901</v>
      </c>
      <c r="N426" s="29">
        <f>VLOOKUP($A426,'CAF BLS Adjustment'!$B424:$I1062,8,FALSE)</f>
        <v>58980</v>
      </c>
      <c r="O426" s="34">
        <f t="shared" si="81"/>
        <v>53918.652114214368</v>
      </c>
      <c r="P426" s="64">
        <f t="shared" si="86"/>
        <v>383013.49973509338</v>
      </c>
      <c r="Q426" s="64">
        <f t="shared" si="87"/>
        <v>329094.84762087901</v>
      </c>
      <c r="R426" s="64">
        <f t="shared" si="88"/>
        <v>0</v>
      </c>
      <c r="S426" s="64">
        <f t="shared" si="89"/>
        <v>0</v>
      </c>
    </row>
    <row r="427" spans="1:19" ht="14.45" customHeight="1">
      <c r="A427" s="51">
        <v>532390</v>
      </c>
      <c r="B427" s="50" t="s">
        <v>460</v>
      </c>
      <c r="C427" s="24" t="s">
        <v>449</v>
      </c>
      <c r="D427" s="92" t="s">
        <v>495</v>
      </c>
      <c r="E427" s="34">
        <f>VLOOKUP($A427,'CAF BLS Adjustment'!$B:$H,7,FALSE)</f>
        <v>531795</v>
      </c>
      <c r="F427" s="5">
        <f>SUMIFS('HCLS Adjustment'!$F:$F,'HCLS Adjustment'!$B:$B,Main!$A427)</f>
        <v>654708</v>
      </c>
      <c r="G427" s="29">
        <f>VLOOKUP(A427,'SVS Adjustment'!$B$3:$E$452,4,FALSE)</f>
        <v>0</v>
      </c>
      <c r="H427" s="29">
        <f t="shared" si="82"/>
        <v>1186503</v>
      </c>
      <c r="I427" s="94">
        <f>'Demand Calcs'!$B$11</f>
        <v>0.91418535290292247</v>
      </c>
      <c r="J427" s="29">
        <f t="shared" si="83"/>
        <v>1084683.6637753763</v>
      </c>
      <c r="K427" s="72">
        <f>IFERROR(VLOOKUP($A427,'NECA 5 year Projections'!$A:$C,3,FALSE),0)</f>
        <v>629990.017010084</v>
      </c>
      <c r="L427" s="72">
        <f t="shared" si="84"/>
        <v>629990.017010084</v>
      </c>
      <c r="M427" s="29">
        <f t="shared" si="85"/>
        <v>1084683.6637753763</v>
      </c>
      <c r="N427" s="29">
        <f>VLOOKUP($A427,'CAF BLS Adjustment'!$B426:$I1065,8,FALSE)</f>
        <v>-8628</v>
      </c>
      <c r="O427" s="34">
        <f t="shared" si="81"/>
        <v>-8628</v>
      </c>
      <c r="P427" s="64">
        <f t="shared" si="86"/>
        <v>1076055.6637753763</v>
      </c>
      <c r="Q427" s="64">
        <f t="shared" si="87"/>
        <v>486159.19974700973</v>
      </c>
      <c r="R427" s="64">
        <f t="shared" si="88"/>
        <v>598524.46402836661</v>
      </c>
      <c r="S427" s="64">
        <f t="shared" si="89"/>
        <v>0</v>
      </c>
    </row>
    <row r="428" spans="1:19" ht="14.45" customHeight="1">
      <c r="A428" s="51">
        <v>532391</v>
      </c>
      <c r="B428" s="50" t="s">
        <v>461</v>
      </c>
      <c r="C428" s="24" t="s">
        <v>449</v>
      </c>
      <c r="D428" s="92" t="s">
        <v>495</v>
      </c>
      <c r="E428" s="34">
        <f>VLOOKUP($A428,'CAF BLS Adjustment'!$B:$H,7,FALSE)</f>
        <v>1050744</v>
      </c>
      <c r="F428" s="5">
        <f>SUMIFS('HCLS Adjustment'!$F:$F,'HCLS Adjustment'!$B:$B,Main!$A428)</f>
        <v>514836</v>
      </c>
      <c r="G428" s="29">
        <f>VLOOKUP(A428,'SVS Adjustment'!$B$3:$E$452,4,FALSE)</f>
        <v>0</v>
      </c>
      <c r="H428" s="29">
        <f t="shared" si="82"/>
        <v>1565580</v>
      </c>
      <c r="I428" s="94">
        <f>'Demand Calcs'!$B$11</f>
        <v>0.91418535290292247</v>
      </c>
      <c r="J428" s="29">
        <f t="shared" si="83"/>
        <v>1431230.3047977574</v>
      </c>
      <c r="K428" s="72">
        <f>IFERROR(VLOOKUP($A428,'NECA 5 year Projections'!$A:$C,3,FALSE),0)</f>
        <v>780670.57252023905</v>
      </c>
      <c r="L428" s="72">
        <f t="shared" si="84"/>
        <v>780670.57252023905</v>
      </c>
      <c r="M428" s="29">
        <f t="shared" si="85"/>
        <v>1431230.3047977574</v>
      </c>
      <c r="N428" s="29">
        <f>VLOOKUP($A428,'CAF BLS Adjustment'!$B426:$I1066,8,FALSE)</f>
        <v>-48786</v>
      </c>
      <c r="O428" s="34">
        <f t="shared" si="81"/>
        <v>-48786</v>
      </c>
      <c r="P428" s="64">
        <f t="shared" si="86"/>
        <v>1382444.3047977574</v>
      </c>
      <c r="Q428" s="64">
        <f t="shared" si="87"/>
        <v>960574.77445062844</v>
      </c>
      <c r="R428" s="64">
        <f t="shared" si="88"/>
        <v>470655.53034712898</v>
      </c>
      <c r="S428" s="64">
        <f t="shared" si="89"/>
        <v>0</v>
      </c>
    </row>
    <row r="429" spans="1:19" ht="14.45" customHeight="1">
      <c r="A429" s="51">
        <v>532397</v>
      </c>
      <c r="B429" s="50" t="s">
        <v>462</v>
      </c>
      <c r="C429" s="24" t="s">
        <v>449</v>
      </c>
      <c r="D429" s="92" t="s">
        <v>495</v>
      </c>
      <c r="E429" s="34">
        <f>VLOOKUP($A429,'CAF BLS Adjustment'!$B:$H,7,FALSE)</f>
        <v>2423749</v>
      </c>
      <c r="F429" s="5">
        <f>SUMIFS('HCLS Adjustment'!$F:$F,'HCLS Adjustment'!$B:$B,Main!$A429)</f>
        <v>97776</v>
      </c>
      <c r="G429" s="29">
        <f>VLOOKUP(A429,'SVS Adjustment'!$B$3:$E$452,4,FALSE)</f>
        <v>0</v>
      </c>
      <c r="H429" s="29">
        <f t="shared" si="82"/>
        <v>2521525</v>
      </c>
      <c r="I429" s="94">
        <f>'Demand Calcs'!$B$11</f>
        <v>0.91418535290292247</v>
      </c>
      <c r="J429" s="29">
        <f t="shared" si="83"/>
        <v>2305141.2219785415</v>
      </c>
      <c r="K429" s="72">
        <f>IFERROR(VLOOKUP($A429,'NECA 5 year Projections'!$A:$C,3,FALSE),0)</f>
        <v>3137143.2869241899</v>
      </c>
      <c r="L429" s="72">
        <f t="shared" si="84"/>
        <v>2521525</v>
      </c>
      <c r="M429" s="29">
        <f t="shared" si="85"/>
        <v>2521525</v>
      </c>
      <c r="N429" s="29">
        <f>VLOOKUP($A429,'CAF BLS Adjustment'!$B428:$I1069,8,FALSE)</f>
        <v>-27114</v>
      </c>
      <c r="O429" s="34">
        <f t="shared" si="81"/>
        <v>-27114</v>
      </c>
      <c r="P429" s="64">
        <f t="shared" si="86"/>
        <v>2494411</v>
      </c>
      <c r="Q429" s="64">
        <f t="shared" si="87"/>
        <v>2423749</v>
      </c>
      <c r="R429" s="64">
        <f t="shared" si="88"/>
        <v>97776</v>
      </c>
      <c r="S429" s="64">
        <f t="shared" si="89"/>
        <v>0</v>
      </c>
    </row>
    <row r="430" spans="1:19" ht="14.45" customHeight="1">
      <c r="A430" s="51">
        <v>532399</v>
      </c>
      <c r="B430" s="50" t="s">
        <v>463</v>
      </c>
      <c r="C430" s="24" t="s">
        <v>449</v>
      </c>
      <c r="D430" s="92" t="s">
        <v>495</v>
      </c>
      <c r="E430" s="34">
        <f>VLOOKUP($A430,'CAF BLS Adjustment'!$B:$H,7,FALSE)</f>
        <v>2593809</v>
      </c>
      <c r="F430" s="5">
        <f>SUMIFS('HCLS Adjustment'!$F:$F,'HCLS Adjustment'!$B:$B,Main!$A430)</f>
        <v>800880</v>
      </c>
      <c r="G430" s="29">
        <f>VLOOKUP(A430,'SVS Adjustment'!$B$3:$E$452,4,FALSE)</f>
        <v>0</v>
      </c>
      <c r="H430" s="29">
        <f t="shared" si="82"/>
        <v>3394689</v>
      </c>
      <c r="I430" s="94">
        <f>'Demand Calcs'!$B$11</f>
        <v>0.91418535290292247</v>
      </c>
      <c r="J430" s="29">
        <f t="shared" si="83"/>
        <v>3103374.9614606691</v>
      </c>
      <c r="K430" s="72">
        <f>IFERROR(VLOOKUP($A430,'NECA 5 year Projections'!$A:$C,3,FALSE),0)</f>
        <v>2042895.5987209501</v>
      </c>
      <c r="L430" s="72">
        <f t="shared" si="84"/>
        <v>2042895.5987209501</v>
      </c>
      <c r="M430" s="29">
        <f t="shared" si="85"/>
        <v>3103374.9614606691</v>
      </c>
      <c r="N430" s="29">
        <f>VLOOKUP($A430,'CAF BLS Adjustment'!$B428:$I1070,8,FALSE)</f>
        <v>-96630</v>
      </c>
      <c r="O430" s="34">
        <f t="shared" si="81"/>
        <v>-96630</v>
      </c>
      <c r="P430" s="64">
        <f t="shared" si="86"/>
        <v>3006744.9614606691</v>
      </c>
      <c r="Q430" s="64">
        <f t="shared" si="87"/>
        <v>2371222.1960277767</v>
      </c>
      <c r="R430" s="64">
        <f t="shared" si="88"/>
        <v>732152.7654328926</v>
      </c>
      <c r="S430" s="64">
        <f t="shared" si="89"/>
        <v>0</v>
      </c>
    </row>
    <row r="431" spans="1:19" ht="14.45" customHeight="1">
      <c r="A431" s="51">
        <v>542301</v>
      </c>
      <c r="B431" s="50" t="s">
        <v>465</v>
      </c>
      <c r="C431" s="24" t="s">
        <v>464</v>
      </c>
      <c r="D431" s="92" t="s">
        <v>495</v>
      </c>
      <c r="E431" s="34">
        <f>VLOOKUP($A431,'CAF BLS Adjustment'!$B:$H,7,FALSE)</f>
        <v>1448566</v>
      </c>
      <c r="F431" s="5">
        <f>SUMIFS('HCLS Adjustment'!$F:$F,'HCLS Adjustment'!$B:$B,Main!$A431)</f>
        <v>1317528</v>
      </c>
      <c r="G431" s="29">
        <f>VLOOKUP(A431,'SVS Adjustment'!$B$3:$E$452,4,FALSE)</f>
        <v>0</v>
      </c>
      <c r="H431" s="29">
        <f t="shared" ref="H431:H440" si="90">SUM(E431:G431)</f>
        <v>2766094</v>
      </c>
      <c r="I431" s="94">
        <f>'Demand Calcs'!$B$11</f>
        <v>0.91418535290292247</v>
      </c>
      <c r="J431" s="29">
        <f t="shared" ref="J431:J440" si="91">I431*H431</f>
        <v>2528722.6195526565</v>
      </c>
      <c r="K431" s="72">
        <f>IFERROR(VLOOKUP($A431,'NECA 5 year Projections'!$A:$C,3,FALSE),0)</f>
        <v>1878037.96154492</v>
      </c>
      <c r="L431" s="72">
        <f t="shared" ref="L431:L440" si="92">MIN(H431,K431)</f>
        <v>1878037.96154492</v>
      </c>
      <c r="M431" s="29">
        <f t="shared" ref="M431:M440" si="93">MAX(J431,L431)</f>
        <v>2528722.6195526565</v>
      </c>
      <c r="N431" s="29">
        <f>VLOOKUP($A431,'CAF BLS Adjustment'!$B430:$I1072,8,FALSE)</f>
        <v>70704</v>
      </c>
      <c r="O431" s="34">
        <f t="shared" ref="O431:O440" si="94">IF(N431&lt;0,N431,N431*I431)</f>
        <v>64636.56119164823</v>
      </c>
      <c r="P431" s="64">
        <f t="shared" ref="P431:P440" si="95">O431+M431</f>
        <v>2593359.1807443048</v>
      </c>
      <c r="Q431" s="64">
        <f t="shared" ref="Q431:Q440" si="96">IFERROR((E431/H431)*$M431,0)</f>
        <v>1324257.8199131747</v>
      </c>
      <c r="R431" s="64">
        <f t="shared" ref="R431:R440" si="97">IFERROR((F431/$H431)*$M431,0)</f>
        <v>1204464.7996394816</v>
      </c>
      <c r="S431" s="64">
        <f t="shared" ref="S431:S440" si="98">IFERROR((G431/$H431)*$M431,0)</f>
        <v>0</v>
      </c>
    </row>
    <row r="432" spans="1:19" ht="14.45" customHeight="1">
      <c r="A432" s="51">
        <v>542318</v>
      </c>
      <c r="B432" s="50" t="s">
        <v>466</v>
      </c>
      <c r="C432" s="24" t="s">
        <v>464</v>
      </c>
      <c r="D432" s="92" t="s">
        <v>495</v>
      </c>
      <c r="E432" s="34">
        <f>VLOOKUP($A432,'CAF BLS Adjustment'!$B:$H,7,FALSE)</f>
        <v>1781750</v>
      </c>
      <c r="F432" s="5">
        <f>SUMIFS('HCLS Adjustment'!$F:$F,'HCLS Adjustment'!$B:$B,Main!$A432)</f>
        <v>1358484</v>
      </c>
      <c r="G432" s="29">
        <f>VLOOKUP(A432,'SVS Adjustment'!$B$3:$E$452,4,FALSE)</f>
        <v>0</v>
      </c>
      <c r="H432" s="29">
        <f t="shared" si="90"/>
        <v>3140234</v>
      </c>
      <c r="I432" s="94">
        <f>'Demand Calcs'!$B$11</f>
        <v>0.91418535290292247</v>
      </c>
      <c r="J432" s="29">
        <f t="shared" si="91"/>
        <v>2870755.9274877557</v>
      </c>
      <c r="K432" s="72">
        <f>IFERROR(VLOOKUP($A432,'NECA 5 year Projections'!$A:$C,3,FALSE),0)</f>
        <v>1555864.83964228</v>
      </c>
      <c r="L432" s="72">
        <f t="shared" si="92"/>
        <v>1555864.83964228</v>
      </c>
      <c r="M432" s="29">
        <f t="shared" si="93"/>
        <v>2870755.9274877557</v>
      </c>
      <c r="N432" s="29">
        <f>VLOOKUP($A432,'CAF BLS Adjustment'!$B431:$I1074,8,FALSE)</f>
        <v>-42186</v>
      </c>
      <c r="O432" s="34">
        <f t="shared" si="94"/>
        <v>-42186</v>
      </c>
      <c r="P432" s="64">
        <f t="shared" si="95"/>
        <v>2828569.9274877557</v>
      </c>
      <c r="Q432" s="64">
        <f t="shared" si="96"/>
        <v>1628849.7525347818</v>
      </c>
      <c r="R432" s="64">
        <f t="shared" si="97"/>
        <v>1241906.1749529736</v>
      </c>
      <c r="S432" s="64">
        <f t="shared" si="98"/>
        <v>0</v>
      </c>
    </row>
    <row r="433" spans="1:19" ht="14.45" customHeight="1">
      <c r="A433" s="51">
        <v>542324</v>
      </c>
      <c r="B433" s="50" t="s">
        <v>467</v>
      </c>
      <c r="C433" s="24" t="s">
        <v>464</v>
      </c>
      <c r="D433" s="92" t="s">
        <v>495</v>
      </c>
      <c r="E433" s="34">
        <f>VLOOKUP($A433,'CAF BLS Adjustment'!$B:$H,7,FALSE)</f>
        <v>2680624</v>
      </c>
      <c r="F433" s="5">
        <f>SUMIFS('HCLS Adjustment'!$F:$F,'HCLS Adjustment'!$B:$B,Main!$A433)</f>
        <v>2178048</v>
      </c>
      <c r="G433" s="29">
        <f>VLOOKUP(A433,'SVS Adjustment'!$B$3:$E$452,4,FALSE)</f>
        <v>0</v>
      </c>
      <c r="H433" s="29">
        <f t="shared" si="90"/>
        <v>4858672</v>
      </c>
      <c r="I433" s="94">
        <f>'Demand Calcs'!$B$11</f>
        <v>0.91418535290292247</v>
      </c>
      <c r="J433" s="29">
        <f t="shared" si="91"/>
        <v>4441726.7769595478</v>
      </c>
      <c r="K433" s="72">
        <f>IFERROR(VLOOKUP($A433,'NECA 5 year Projections'!$A:$C,3,FALSE),0)</f>
        <v>2542604.8741082102</v>
      </c>
      <c r="L433" s="72">
        <f t="shared" si="92"/>
        <v>2542604.8741082102</v>
      </c>
      <c r="M433" s="29">
        <f t="shared" si="93"/>
        <v>4441726.7769595478</v>
      </c>
      <c r="N433" s="29">
        <f>VLOOKUP($A433,'CAF BLS Adjustment'!$B431:$I1075,8,FALSE)</f>
        <v>121344</v>
      </c>
      <c r="O433" s="34">
        <f t="shared" si="94"/>
        <v>110930.90746265222</v>
      </c>
      <c r="P433" s="64">
        <f t="shared" si="95"/>
        <v>4552657.6844221996</v>
      </c>
      <c r="Q433" s="64">
        <f t="shared" si="96"/>
        <v>2450587.1974400436</v>
      </c>
      <c r="R433" s="64">
        <f t="shared" si="97"/>
        <v>1991139.5795195044</v>
      </c>
      <c r="S433" s="64">
        <f t="shared" si="98"/>
        <v>0</v>
      </c>
    </row>
    <row r="434" spans="1:19" ht="14.45" customHeight="1">
      <c r="A434" s="51">
        <v>542332</v>
      </c>
      <c r="B434" s="50" t="s">
        <v>468</v>
      </c>
      <c r="C434" s="24" t="s">
        <v>464</v>
      </c>
      <c r="D434" s="92" t="s">
        <v>495</v>
      </c>
      <c r="E434" s="34">
        <f>VLOOKUP($A434,'CAF BLS Adjustment'!$B:$H,7,FALSE)</f>
        <v>3645919</v>
      </c>
      <c r="F434" s="5">
        <f>SUMIFS('HCLS Adjustment'!$F:$F,'HCLS Adjustment'!$B:$B,Main!$A434)</f>
        <v>3387888</v>
      </c>
      <c r="G434" s="29">
        <f>VLOOKUP(A434,'SVS Adjustment'!$B$3:$E$452,4,FALSE)</f>
        <v>0</v>
      </c>
      <c r="H434" s="29">
        <f t="shared" si="90"/>
        <v>7033807</v>
      </c>
      <c r="I434" s="94">
        <f>'Demand Calcs'!$B$11</f>
        <v>0.91418535290292247</v>
      </c>
      <c r="J434" s="29">
        <f t="shared" si="91"/>
        <v>6430203.3345460463</v>
      </c>
      <c r="K434" s="72">
        <f>IFERROR(VLOOKUP($A434,'NECA 5 year Projections'!$A:$C,3,FALSE),0)</f>
        <v>4330060.5863809204</v>
      </c>
      <c r="L434" s="72">
        <f t="shared" si="92"/>
        <v>4330060.5863809204</v>
      </c>
      <c r="M434" s="29">
        <f t="shared" si="93"/>
        <v>6430203.3345460463</v>
      </c>
      <c r="N434" s="29">
        <f>VLOOKUP($A434,'CAF BLS Adjustment'!$B432:$I1076,8,FALSE)</f>
        <v>194604</v>
      </c>
      <c r="O434" s="34">
        <f t="shared" si="94"/>
        <v>177904.12641632033</v>
      </c>
      <c r="P434" s="64">
        <f t="shared" si="95"/>
        <v>6608107.4609623663</v>
      </c>
      <c r="Q434" s="64">
        <f t="shared" si="96"/>
        <v>3333045.7476704703</v>
      </c>
      <c r="R434" s="64">
        <f t="shared" si="97"/>
        <v>3097157.5868755761</v>
      </c>
      <c r="S434" s="64">
        <f t="shared" si="98"/>
        <v>0</v>
      </c>
    </row>
    <row r="435" spans="1:19" ht="14.45" customHeight="1">
      <c r="A435" s="51">
        <v>542338</v>
      </c>
      <c r="B435" s="50" t="s">
        <v>469</v>
      </c>
      <c r="C435" s="24" t="s">
        <v>464</v>
      </c>
      <c r="D435" s="92" t="s">
        <v>495</v>
      </c>
      <c r="E435" s="34">
        <f>VLOOKUP($A435,'CAF BLS Adjustment'!$B:$H,7,FALSE)</f>
        <v>5375428</v>
      </c>
      <c r="F435" s="5">
        <f>SUMIFS('HCLS Adjustment'!$F:$F,'HCLS Adjustment'!$B:$B,Main!$A435)</f>
        <v>3194940</v>
      </c>
      <c r="G435" s="29">
        <f>VLOOKUP(A435,'SVS Adjustment'!$B$3:$E$452,4,FALSE)</f>
        <v>0</v>
      </c>
      <c r="H435" s="29">
        <f t="shared" si="90"/>
        <v>8570368</v>
      </c>
      <c r="I435" s="94">
        <f>'Demand Calcs'!$B$11</f>
        <v>0.91418535290292247</v>
      </c>
      <c r="J435" s="29">
        <f t="shared" si="91"/>
        <v>7834904.8945879135</v>
      </c>
      <c r="K435" s="72">
        <f>IFERROR(VLOOKUP($A435,'NECA 5 year Projections'!$A:$C,3,FALSE),0)</f>
        <v>5177907.8068881799</v>
      </c>
      <c r="L435" s="72">
        <f t="shared" si="92"/>
        <v>5177907.8068881799</v>
      </c>
      <c r="M435" s="29">
        <f t="shared" si="93"/>
        <v>7834904.8945879135</v>
      </c>
      <c r="N435" s="29">
        <f>VLOOKUP($A435,'CAF BLS Adjustment'!$B433:$I1077,8,FALSE)</f>
        <v>92934</v>
      </c>
      <c r="O435" s="34">
        <f t="shared" si="94"/>
        <v>84958.901586680193</v>
      </c>
      <c r="P435" s="64">
        <f t="shared" si="95"/>
        <v>7919863.7961745933</v>
      </c>
      <c r="Q435" s="64">
        <f t="shared" si="96"/>
        <v>4914137.5431842506</v>
      </c>
      <c r="R435" s="64">
        <f t="shared" si="97"/>
        <v>2920767.3514036629</v>
      </c>
      <c r="S435" s="64">
        <f t="shared" si="98"/>
        <v>0</v>
      </c>
    </row>
    <row r="436" spans="1:19" ht="14.45" customHeight="1">
      <c r="A436" s="51">
        <v>542339</v>
      </c>
      <c r="B436" s="50" t="s">
        <v>470</v>
      </c>
      <c r="C436" s="24" t="s">
        <v>464</v>
      </c>
      <c r="D436" s="92" t="s">
        <v>495</v>
      </c>
      <c r="E436" s="34">
        <f>VLOOKUP($A436,'CAF BLS Adjustment'!$B:$H,7,FALSE)</f>
        <v>3797270</v>
      </c>
      <c r="F436" s="5">
        <f>SUMIFS('HCLS Adjustment'!$F:$F,'HCLS Adjustment'!$B:$B,Main!$A436)</f>
        <v>4878720</v>
      </c>
      <c r="G436" s="29">
        <f>VLOOKUP(A436,'SVS Adjustment'!$B$3:$E$452,4,FALSE)</f>
        <v>0</v>
      </c>
      <c r="H436" s="29">
        <f t="shared" si="90"/>
        <v>8675990</v>
      </c>
      <c r="I436" s="94">
        <f>'Demand Calcs'!$B$11</f>
        <v>0.91418535290292247</v>
      </c>
      <c r="J436" s="29">
        <f t="shared" si="91"/>
        <v>7931462.9799322262</v>
      </c>
      <c r="K436" s="72">
        <f>IFERROR(VLOOKUP($A436,'NECA 5 year Projections'!$A:$C,3,FALSE),0)</f>
        <v>4071954.65187144</v>
      </c>
      <c r="L436" s="72">
        <f t="shared" si="92"/>
        <v>4071954.65187144</v>
      </c>
      <c r="M436" s="29">
        <f t="shared" si="93"/>
        <v>7931462.9799322262</v>
      </c>
      <c r="N436" s="29">
        <f>VLOOKUP($A436,'CAF BLS Adjustment'!$B434:$I1078,8,FALSE)</f>
        <v>-100536</v>
      </c>
      <c r="O436" s="34">
        <f t="shared" si="94"/>
        <v>-100536</v>
      </c>
      <c r="P436" s="64">
        <f t="shared" si="95"/>
        <v>7830926.9799322262</v>
      </c>
      <c r="Q436" s="64">
        <f t="shared" si="96"/>
        <v>3471408.6150176805</v>
      </c>
      <c r="R436" s="64">
        <f t="shared" si="97"/>
        <v>4460054.3649145458</v>
      </c>
      <c r="S436" s="64">
        <f t="shared" si="98"/>
        <v>0</v>
      </c>
    </row>
    <row r="437" spans="1:19" ht="14.45" customHeight="1">
      <c r="A437" s="51">
        <v>542343</v>
      </c>
      <c r="B437" s="50" t="s">
        <v>471</v>
      </c>
      <c r="C437" s="24" t="s">
        <v>464</v>
      </c>
      <c r="D437" s="92" t="s">
        <v>495</v>
      </c>
      <c r="E437" s="34">
        <f>VLOOKUP($A437,'CAF BLS Adjustment'!$B:$H,7,FALSE)</f>
        <v>3088133</v>
      </c>
      <c r="F437" s="5">
        <f>SUMIFS('HCLS Adjustment'!$F:$F,'HCLS Adjustment'!$B:$B,Main!$A437)</f>
        <v>1680276</v>
      </c>
      <c r="G437" s="29">
        <f>VLOOKUP(A437,'SVS Adjustment'!$B$3:$E$452,4,FALSE)</f>
        <v>0</v>
      </c>
      <c r="H437" s="29">
        <f t="shared" si="90"/>
        <v>4768409</v>
      </c>
      <c r="I437" s="94">
        <f>'Demand Calcs'!$B$11</f>
        <v>0.91418535290292247</v>
      </c>
      <c r="J437" s="29">
        <f t="shared" si="91"/>
        <v>4359209.6644504713</v>
      </c>
      <c r="K437" s="72">
        <f>IFERROR(VLOOKUP($A437,'NECA 5 year Projections'!$A:$C,3,FALSE),0)</f>
        <v>2891085.13698996</v>
      </c>
      <c r="L437" s="72">
        <f t="shared" si="92"/>
        <v>2891085.13698996</v>
      </c>
      <c r="M437" s="29">
        <f t="shared" si="93"/>
        <v>4359209.6644504713</v>
      </c>
      <c r="N437" s="29">
        <f>VLOOKUP($A437,'CAF BLS Adjustment'!$B435:$I1079,8,FALSE)</f>
        <v>126162</v>
      </c>
      <c r="O437" s="34">
        <f t="shared" si="94"/>
        <v>115335.45249293851</v>
      </c>
      <c r="P437" s="64">
        <f t="shared" si="95"/>
        <v>4474545.1169434097</v>
      </c>
      <c r="Q437" s="64">
        <f t="shared" si="96"/>
        <v>2823125.9564161608</v>
      </c>
      <c r="R437" s="64">
        <f t="shared" si="97"/>
        <v>1536083.708034311</v>
      </c>
      <c r="S437" s="64">
        <f t="shared" si="98"/>
        <v>0</v>
      </c>
    </row>
    <row r="438" spans="1:19" ht="14.45" customHeight="1">
      <c r="A438" s="51">
        <v>552349</v>
      </c>
      <c r="B438" s="50" t="s">
        <v>473</v>
      </c>
      <c r="C438" s="24" t="s">
        <v>472</v>
      </c>
      <c r="D438" s="92" t="s">
        <v>495</v>
      </c>
      <c r="E438" s="34">
        <f>VLOOKUP($A438,'CAF BLS Adjustment'!$B:$H,7,FALSE)</f>
        <v>4318014</v>
      </c>
      <c r="F438" s="5">
        <f>SUMIFS('HCLS Adjustment'!$F:$F,'HCLS Adjustment'!$B:$B,Main!$A438)</f>
        <v>1546932</v>
      </c>
      <c r="G438" s="29">
        <f>VLOOKUP(A438,'SVS Adjustment'!$B$3:$E$452,4,FALSE)</f>
        <v>0</v>
      </c>
      <c r="H438" s="29">
        <f t="shared" si="90"/>
        <v>5864946</v>
      </c>
      <c r="I438" s="94">
        <f>'Demand Calcs'!$B$11</f>
        <v>0.91418535290292247</v>
      </c>
      <c r="J438" s="29">
        <f t="shared" si="91"/>
        <v>5361647.7287665838</v>
      </c>
      <c r="K438" s="72">
        <f>IFERROR(VLOOKUP($A438,'NECA 5 year Projections'!$A:$C,3,FALSE),0)</f>
        <v>2607250.37299868</v>
      </c>
      <c r="L438" s="72">
        <f t="shared" si="92"/>
        <v>2607250.37299868</v>
      </c>
      <c r="M438" s="29">
        <f t="shared" si="93"/>
        <v>5361647.7287665838</v>
      </c>
      <c r="N438" s="29">
        <f>VLOOKUP($A438,'CAF BLS Adjustment'!$B437:$I1081,8,FALSE)</f>
        <v>235290</v>
      </c>
      <c r="O438" s="34">
        <f t="shared" si="94"/>
        <v>215098.67168452861</v>
      </c>
      <c r="P438" s="64">
        <f t="shared" si="95"/>
        <v>5576746.4004511125</v>
      </c>
      <c r="Q438" s="64">
        <f t="shared" si="96"/>
        <v>3947465.15242976</v>
      </c>
      <c r="R438" s="64">
        <f t="shared" si="97"/>
        <v>1414182.5763368239</v>
      </c>
      <c r="S438" s="64">
        <f t="shared" si="98"/>
        <v>0</v>
      </c>
    </row>
    <row r="439" spans="1:19" ht="14.45" customHeight="1">
      <c r="A439" s="51">
        <v>553304</v>
      </c>
      <c r="B439" s="50" t="s">
        <v>474</v>
      </c>
      <c r="C439" s="24" t="s">
        <v>472</v>
      </c>
      <c r="D439" s="92" t="s">
        <v>495</v>
      </c>
      <c r="E439" s="34">
        <f>VLOOKUP($A439,'CAF BLS Adjustment'!$B:$H,7,FALSE)</f>
        <v>472833</v>
      </c>
      <c r="F439" s="5">
        <f>SUMIFS('HCLS Adjustment'!$F:$F,'HCLS Adjustment'!$B:$B,Main!$A439)</f>
        <v>618024</v>
      </c>
      <c r="G439" s="29">
        <f>VLOOKUP(A439,'SVS Adjustment'!$B$3:$E$452,4,FALSE)</f>
        <v>0</v>
      </c>
      <c r="H439" s="29">
        <f t="shared" si="90"/>
        <v>1090857</v>
      </c>
      <c r="I439" s="94">
        <f>'Demand Calcs'!$B$11</f>
        <v>0.91418535290292247</v>
      </c>
      <c r="J439" s="29">
        <f t="shared" si="91"/>
        <v>997245.49151162326</v>
      </c>
      <c r="K439" s="72">
        <f>IFERROR(VLOOKUP($A439,'NECA 5 year Projections'!$A:$C,3,FALSE),0)</f>
        <v>672402.72112282203</v>
      </c>
      <c r="L439" s="72">
        <f t="shared" si="92"/>
        <v>672402.72112282203</v>
      </c>
      <c r="M439" s="29">
        <f t="shared" si="93"/>
        <v>997245.49151162326</v>
      </c>
      <c r="N439" s="29">
        <f>VLOOKUP($A439,'CAF BLS Adjustment'!$B437:$I1082,8,FALSE)</f>
        <v>-28476</v>
      </c>
      <c r="O439" s="34">
        <f t="shared" si="94"/>
        <v>-28476</v>
      </c>
      <c r="P439" s="64">
        <f t="shared" si="95"/>
        <v>968769.49151162326</v>
      </c>
      <c r="Q439" s="64">
        <f t="shared" si="96"/>
        <v>432257.00296914752</v>
      </c>
      <c r="R439" s="64">
        <f t="shared" si="97"/>
        <v>564988.48854247574</v>
      </c>
      <c r="S439" s="64">
        <f t="shared" si="98"/>
        <v>0</v>
      </c>
    </row>
    <row r="440" spans="1:19" ht="14.45" customHeight="1">
      <c r="A440" s="51">
        <v>663800</v>
      </c>
      <c r="B440" s="50" t="s">
        <v>476</v>
      </c>
      <c r="C440" s="24" t="s">
        <v>475</v>
      </c>
      <c r="D440" s="92" t="s">
        <v>495</v>
      </c>
      <c r="E440" s="34">
        <f>VLOOKUP($A440,'CAF BLS Adjustment'!$B:$H,7,FALSE)</f>
        <v>6466471</v>
      </c>
      <c r="F440" s="5">
        <f>SUMIFS('HCLS Adjustment'!$F:$F,'HCLS Adjustment'!$B:$B,Main!$A440)</f>
        <v>0</v>
      </c>
      <c r="G440" s="29">
        <f>VLOOKUP(A440,'SVS Adjustment'!$B$3:$E$452,4,FALSE)</f>
        <v>0</v>
      </c>
      <c r="H440" s="29">
        <f t="shared" si="90"/>
        <v>6466471</v>
      </c>
      <c r="I440" s="94">
        <f>'Demand Calcs'!$B$11</f>
        <v>0.91418535290292247</v>
      </c>
      <c r="J440" s="29">
        <f t="shared" si="91"/>
        <v>5911553.0731715141</v>
      </c>
      <c r="K440" s="72">
        <f>IFERROR(VLOOKUP($A440,'NECA 5 year Projections'!$A:$C,3,FALSE),0)</f>
        <v>7416807.6271232497</v>
      </c>
      <c r="L440" s="72">
        <f t="shared" si="92"/>
        <v>6466471</v>
      </c>
      <c r="M440" s="29">
        <f t="shared" si="93"/>
        <v>6466471</v>
      </c>
      <c r="N440" s="29">
        <f>VLOOKUP($A440,'CAF BLS Adjustment'!$B438:$I1083,8,FALSE)</f>
        <v>-104136</v>
      </c>
      <c r="O440" s="34">
        <f t="shared" si="94"/>
        <v>-104136</v>
      </c>
      <c r="P440" s="64">
        <f t="shared" si="95"/>
        <v>6362335</v>
      </c>
      <c r="Q440" s="64">
        <f t="shared" si="96"/>
        <v>6466471</v>
      </c>
      <c r="R440" s="64">
        <f t="shared" si="97"/>
        <v>0</v>
      </c>
      <c r="S440" s="64">
        <f t="shared" si="98"/>
        <v>0</v>
      </c>
    </row>
    <row r="441" spans="1:19" ht="14.45" customHeight="1">
      <c r="A441" s="96"/>
      <c r="B441" s="30"/>
      <c r="E441" s="45"/>
      <c r="F441" s="46"/>
      <c r="G441" s="46"/>
      <c r="H441" s="46"/>
      <c r="I441" s="46"/>
      <c r="J441" s="46"/>
      <c r="N441" s="46"/>
      <c r="O441" s="46"/>
      <c r="P441" s="65"/>
      <c r="Q441" s="65"/>
      <c r="S441" s="34"/>
    </row>
    <row r="442" spans="1:19">
      <c r="C442" s="28" t="s">
        <v>480</v>
      </c>
      <c r="E442" s="46">
        <f>SUM(E4:E440)</f>
        <v>884085290</v>
      </c>
      <c r="F442" s="46">
        <f>SUM(F4:F440)</f>
        <v>363168456</v>
      </c>
      <c r="G442" s="46">
        <f>SUM(G4:G440)</f>
        <v>598824</v>
      </c>
      <c r="H442" s="46">
        <f>SUM(H4:H440)</f>
        <v>1247852570</v>
      </c>
      <c r="I442" s="46"/>
      <c r="J442" s="46">
        <f t="shared" ref="J442:S442" si="99">SUM(J4:J440)</f>
        <v>1140768542.0762684</v>
      </c>
      <c r="K442" s="46">
        <f t="shared" si="99"/>
        <v>703725662.27152359</v>
      </c>
      <c r="L442" s="46">
        <f t="shared" si="99"/>
        <v>678782835.50752509</v>
      </c>
      <c r="M442" s="80">
        <f t="shared" si="99"/>
        <v>1145626532.9300864</v>
      </c>
      <c r="N442" s="46">
        <f t="shared" si="99"/>
        <v>48183561</v>
      </c>
      <c r="O442" s="46">
        <f t="shared" si="99"/>
        <v>42968603.351246953</v>
      </c>
      <c r="P442" s="34">
        <f t="shared" si="99"/>
        <v>1188595136.2813325</v>
      </c>
      <c r="Q442" s="34">
        <f t="shared" si="99"/>
        <v>812806996.97278059</v>
      </c>
      <c r="R442" s="52">
        <f t="shared" si="99"/>
        <v>332271061.69078535</v>
      </c>
      <c r="S442" s="52">
        <f t="shared" si="99"/>
        <v>548474.26651965722</v>
      </c>
    </row>
    <row r="443" spans="1:19">
      <c r="E443" s="46"/>
      <c r="F443" s="46"/>
      <c r="G443" s="46"/>
      <c r="H443" s="46"/>
      <c r="I443" s="46"/>
      <c r="J443" s="46"/>
      <c r="N443" s="46"/>
      <c r="O443" s="46"/>
      <c r="P443" s="45"/>
      <c r="Q443" s="45"/>
      <c r="S443" s="52" t="s">
        <v>557</v>
      </c>
    </row>
    <row r="444" spans="1:19" ht="46.35" customHeight="1">
      <c r="B444" s="41"/>
      <c r="E444" s="42"/>
      <c r="F444" s="49"/>
      <c r="G444" s="42"/>
      <c r="H444" s="42"/>
      <c r="I444" s="77"/>
      <c r="J444" s="77"/>
      <c r="K444" s="28"/>
      <c r="L444" s="28"/>
      <c r="M444" s="81"/>
      <c r="N444" s="42"/>
      <c r="O444" s="53"/>
    </row>
    <row r="445" spans="1:19">
      <c r="F445" s="49"/>
      <c r="Q445" s="75"/>
      <c r="S445" s="74"/>
    </row>
    <row r="446" spans="1:19">
      <c r="R446" s="74"/>
    </row>
    <row r="447" spans="1:19">
      <c r="R447" s="52" t="s">
        <v>557</v>
      </c>
    </row>
    <row r="452" spans="14:15">
      <c r="N452" s="48"/>
      <c r="O452" s="48"/>
    </row>
  </sheetData>
  <mergeCells count="2">
    <mergeCell ref="A1:S1"/>
    <mergeCell ref="Q2:S2"/>
  </mergeCells>
  <pageMargins left="0.7" right="0.7" top="0.75" bottom="0.75" header="0.3" footer="0.3"/>
  <pageSetup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4"/>
  <sheetViews>
    <sheetView zoomScale="90" zoomScaleNormal="90" workbookViewId="0">
      <pane ySplit="2" topLeftCell="A3" activePane="bottomLeft" state="frozen"/>
      <selection pane="bottomLeft" sqref="A1:I1"/>
    </sheetView>
  </sheetViews>
  <sheetFormatPr defaultColWidth="9.140625" defaultRowHeight="15"/>
  <cols>
    <col min="1" max="1" width="9.140625" style="12"/>
    <col min="2" max="2" width="26" style="12" bestFit="1" customWidth="1"/>
    <col min="3" max="3" width="18" style="12" customWidth="1"/>
    <col min="4" max="4" width="16" style="12" customWidth="1"/>
    <col min="5" max="5" width="18.42578125" style="12" customWidth="1"/>
    <col min="6" max="6" width="17.85546875" style="12" customWidth="1"/>
    <col min="7" max="7" width="13.85546875" style="12" customWidth="1"/>
    <col min="8" max="8" width="19.42578125" style="12" customWidth="1"/>
    <col min="9" max="9" width="17.5703125" style="12" customWidth="1"/>
    <col min="10" max="16384" width="9.140625" style="12"/>
  </cols>
  <sheetData>
    <row r="1" spans="1:9" s="14" customFormat="1" ht="27" customHeight="1">
      <c r="A1" s="116" t="s">
        <v>584</v>
      </c>
      <c r="B1" s="116"/>
      <c r="C1" s="116"/>
      <c r="D1" s="116"/>
      <c r="E1" s="116"/>
      <c r="F1" s="116"/>
      <c r="G1" s="116"/>
      <c r="H1" s="116"/>
      <c r="I1" s="116"/>
    </row>
    <row r="2" spans="1:9" ht="90">
      <c r="A2" s="87" t="s">
        <v>1</v>
      </c>
      <c r="B2" s="87" t="s">
        <v>2</v>
      </c>
      <c r="C2" s="87" t="s">
        <v>571</v>
      </c>
      <c r="D2" s="87" t="s">
        <v>572</v>
      </c>
      <c r="E2" s="88" t="s">
        <v>488</v>
      </c>
      <c r="F2" s="88" t="s">
        <v>489</v>
      </c>
      <c r="G2" s="89" t="s">
        <v>483</v>
      </c>
      <c r="H2" s="88" t="s">
        <v>487</v>
      </c>
      <c r="I2" s="90" t="s">
        <v>490</v>
      </c>
    </row>
    <row r="3" spans="1:9">
      <c r="A3" s="66">
        <v>100002</v>
      </c>
      <c r="B3" s="15" t="s">
        <v>4</v>
      </c>
      <c r="C3" s="1">
        <f>VLOOKUP(A3,Main!_xlnm.Print_Area,17,FALSE)+VLOOKUP(A3,Main!_xlnm.Print_Area,15,FALSE)</f>
        <v>530879.91450935509</v>
      </c>
      <c r="D3" s="1">
        <f>VLOOKUP(A3,Main!_xlnm.Print_Area,14,FALSE)</f>
        <v>-44022</v>
      </c>
      <c r="E3" s="59">
        <f>VLOOKUP(A3,'CAF BLS Adjustment'!B3:J441,5)</f>
        <v>461588</v>
      </c>
      <c r="F3" s="59">
        <f>VLOOKUP(A3,'CAF BLS Adjustment'!$B$3:$J$441,6)</f>
        <v>167280</v>
      </c>
      <c r="G3" s="1">
        <f>MIN(D3,C3)</f>
        <v>-44022</v>
      </c>
      <c r="H3" s="1">
        <f>MAX(MIN(C3-G3,E3),0)</f>
        <v>461588</v>
      </c>
      <c r="I3" s="1">
        <f>MIN(MAX(C3-G3-H3,0),F3)</f>
        <v>113313.91450935509</v>
      </c>
    </row>
    <row r="4" spans="1:9">
      <c r="A4" s="66">
        <v>100019</v>
      </c>
      <c r="B4" s="15" t="s">
        <v>5</v>
      </c>
      <c r="C4" s="1">
        <f>VLOOKUP(A4,Main!_xlnm.Print_Area,17,FALSE)+VLOOKUP(A4,Main!_xlnm.Print_Area,15,FALSE)</f>
        <v>1574782.0882080446</v>
      </c>
      <c r="D4" s="1">
        <f>VLOOKUP(A4,Main!_xlnm.Print_Area,14,FALSE)</f>
        <v>37470</v>
      </c>
      <c r="E4" s="1">
        <f>VLOOKUP(A4,'CAF BLS Adjustment'!B4:J443,5)</f>
        <v>707243</v>
      </c>
      <c r="F4" s="1">
        <f>VLOOKUP(A4,'CAF BLS Adjustment'!$B$3:$J$441,6)</f>
        <v>977894</v>
      </c>
      <c r="G4" s="1">
        <f t="shared" ref="G4:G54" si="0">MIN(D4,C4)</f>
        <v>37470</v>
      </c>
      <c r="H4" s="1">
        <f t="shared" ref="H4:H54" si="1">MAX(MIN(C4-G4,E4),0)</f>
        <v>707243</v>
      </c>
      <c r="I4" s="1">
        <f t="shared" ref="I4:I54" si="2">MIN(MAX(C4-G4-H4,0),F4)</f>
        <v>830069.08820804465</v>
      </c>
    </row>
    <row r="5" spans="1:9">
      <c r="A5" s="66">
        <v>100029</v>
      </c>
      <c r="B5" s="15" t="s">
        <v>6</v>
      </c>
      <c r="C5" s="1">
        <f>VLOOKUP(A5,Main!_xlnm.Print_Area,17,FALSE)+VLOOKUP(A5,Main!_xlnm.Print_Area,15,FALSE)</f>
        <v>891369.11486517137</v>
      </c>
      <c r="D5" s="1">
        <f>VLOOKUP(A5,Main!_xlnm.Print_Area,14,FALSE)</f>
        <v>15816</v>
      </c>
      <c r="E5" s="1">
        <f>VLOOKUP(A5,'CAF BLS Adjustment'!B5:J445,5)</f>
        <v>751086</v>
      </c>
      <c r="F5" s="1">
        <f>VLOOKUP(A5,'CAF BLS Adjustment'!$B$3:$J$441,6)</f>
        <v>208140</v>
      </c>
      <c r="G5" s="1">
        <f t="shared" si="0"/>
        <v>15816</v>
      </c>
      <c r="H5" s="1">
        <f t="shared" si="1"/>
        <v>751086</v>
      </c>
      <c r="I5" s="1">
        <f t="shared" si="2"/>
        <v>124467.11486517137</v>
      </c>
    </row>
    <row r="6" spans="1:9">
      <c r="A6" s="66">
        <v>120039</v>
      </c>
      <c r="B6" s="15" t="s">
        <v>8</v>
      </c>
      <c r="C6" s="1">
        <f>VLOOKUP(A6,Main!_xlnm.Print_Area,17,FALSE)+VLOOKUP(A6,Main!_xlnm.Print_Area,15,FALSE)</f>
        <v>1112380.795244697</v>
      </c>
      <c r="D6" s="1">
        <f>VLOOKUP(A6,Main!_xlnm.Print_Area,14,FALSE)</f>
        <v>-16650</v>
      </c>
      <c r="E6" s="1">
        <f>VLOOKUP(A6,'CAF BLS Adjustment'!B6:J447,5)</f>
        <v>942587</v>
      </c>
      <c r="F6" s="1">
        <f>VLOOKUP(A6,'CAF BLS Adjustment'!$B$3:$J$441,6)</f>
        <v>292426</v>
      </c>
      <c r="G6" s="1">
        <f t="shared" si="0"/>
        <v>-16650</v>
      </c>
      <c r="H6" s="1">
        <f t="shared" si="1"/>
        <v>942587</v>
      </c>
      <c r="I6" s="1">
        <f t="shared" si="2"/>
        <v>186443.79524469702</v>
      </c>
    </row>
    <row r="7" spans="1:9">
      <c r="A7" s="66">
        <v>120042</v>
      </c>
      <c r="B7" s="15" t="s">
        <v>9</v>
      </c>
      <c r="C7" s="1">
        <f>VLOOKUP(A7,Main!_xlnm.Print_Area,17,FALSE)+VLOOKUP(A7,Main!_xlnm.Print_Area,15,FALSE)</f>
        <v>-954</v>
      </c>
      <c r="D7" s="1">
        <f>VLOOKUP(A7,Main!_xlnm.Print_Area,14,FALSE)</f>
        <v>-954</v>
      </c>
      <c r="E7" s="1">
        <f>VLOOKUP(A7,'CAF BLS Adjustment'!B7:J448,5)</f>
        <v>0</v>
      </c>
      <c r="F7" s="1">
        <f>VLOOKUP(A7,'CAF BLS Adjustment'!$B$3:$J$441,6)</f>
        <v>0</v>
      </c>
      <c r="G7" s="1">
        <f t="shared" si="0"/>
        <v>-954</v>
      </c>
      <c r="H7" s="1">
        <f t="shared" si="1"/>
        <v>0</v>
      </c>
      <c r="I7" s="1">
        <f t="shared" si="2"/>
        <v>0</v>
      </c>
    </row>
    <row r="8" spans="1:9">
      <c r="A8" s="66">
        <v>120043</v>
      </c>
      <c r="B8" s="15" t="s">
        <v>10</v>
      </c>
      <c r="C8" s="1">
        <f>VLOOKUP(A8,Main!_xlnm.Print_Area,17,FALSE)+VLOOKUP(A8,Main!_xlnm.Print_Area,15,FALSE)</f>
        <v>371431.68051375163</v>
      </c>
      <c r="D8" s="1">
        <f>VLOOKUP(A8,Main!_xlnm.Print_Area,14,FALSE)</f>
        <v>3186</v>
      </c>
      <c r="E8" s="1">
        <f>VLOOKUP(A8,'CAF BLS Adjustment'!B8:J449,5)</f>
        <v>403112</v>
      </c>
      <c r="F8" s="1">
        <f>VLOOKUP(A8,'CAF BLS Adjustment'!$B$3:$J$441,6)</f>
        <v>0</v>
      </c>
      <c r="G8" s="1">
        <f t="shared" si="0"/>
        <v>3186</v>
      </c>
      <c r="H8" s="1">
        <f t="shared" si="1"/>
        <v>368245.68051375163</v>
      </c>
      <c r="I8" s="1">
        <f t="shared" si="2"/>
        <v>0</v>
      </c>
    </row>
    <row r="9" spans="1:9">
      <c r="A9" s="66">
        <v>140053</v>
      </c>
      <c r="B9" s="15" t="s">
        <v>12</v>
      </c>
      <c r="C9" s="1">
        <f>VLOOKUP(A9,Main!_xlnm.Print_Area,17,FALSE)+VLOOKUP(A9,Main!_xlnm.Print_Area,15,FALSE)</f>
        <v>248133.67359702862</v>
      </c>
      <c r="D9" s="1">
        <f>VLOOKUP(A9,Main!_xlnm.Print_Area,14,FALSE)</f>
        <v>8910</v>
      </c>
      <c r="E9" s="1">
        <f>VLOOKUP(A9,'CAF BLS Adjustment'!B9:J450,5)</f>
        <v>261678</v>
      </c>
      <c r="F9" s="1">
        <f>VLOOKUP(A9,'CAF BLS Adjustment'!$B$3:$J$441,6)</f>
        <v>838</v>
      </c>
      <c r="G9" s="1">
        <f t="shared" si="0"/>
        <v>8910</v>
      </c>
      <c r="H9" s="1">
        <f t="shared" si="1"/>
        <v>239223.67359702862</v>
      </c>
      <c r="I9" s="1">
        <f t="shared" si="2"/>
        <v>0</v>
      </c>
    </row>
    <row r="10" spans="1:9">
      <c r="A10" s="66">
        <v>140068</v>
      </c>
      <c r="B10" s="15" t="s">
        <v>13</v>
      </c>
      <c r="C10" s="1">
        <f>VLOOKUP(A10,Main!_xlnm.Print_Area,17,FALSE)+VLOOKUP(A10,Main!_xlnm.Print_Area,15,FALSE)</f>
        <v>293055.27157998335</v>
      </c>
      <c r="D10" s="1">
        <f>VLOOKUP(A10,Main!_xlnm.Print_Area,14,FALSE)</f>
        <v>-64404</v>
      </c>
      <c r="E10" s="1">
        <f>VLOOKUP(A10,'CAF BLS Adjustment'!B10:J452,5)</f>
        <v>391014</v>
      </c>
      <c r="F10" s="1">
        <f>VLOOKUP(A10,'CAF BLS Adjustment'!$B$3:$J$441,6)</f>
        <v>0</v>
      </c>
      <c r="G10" s="1">
        <f t="shared" si="0"/>
        <v>-64404</v>
      </c>
      <c r="H10" s="1">
        <f t="shared" si="1"/>
        <v>357459.27157998335</v>
      </c>
      <c r="I10" s="1">
        <f t="shared" si="2"/>
        <v>0</v>
      </c>
    </row>
    <row r="11" spans="1:9">
      <c r="A11" s="66">
        <v>140069</v>
      </c>
      <c r="B11" s="15" t="s">
        <v>14</v>
      </c>
      <c r="C11" s="1">
        <f>VLOOKUP(A11,Main!_xlnm.Print_Area,17,FALSE)+VLOOKUP(A11,Main!_xlnm.Print_Area,15,FALSE)</f>
        <v>3522987.8668138161</v>
      </c>
      <c r="D11" s="1">
        <f>VLOOKUP(A11,Main!_xlnm.Print_Area,14,FALSE)</f>
        <v>63955</v>
      </c>
      <c r="E11" s="1">
        <f>VLOOKUP(A11,'CAF BLS Adjustment'!B11:J453,5)</f>
        <v>2234719</v>
      </c>
      <c r="F11" s="1">
        <f>VLOOKUP(A11,'CAF BLS Adjustment'!$B$3:$J$441,6)</f>
        <v>1555017</v>
      </c>
      <c r="G11" s="1">
        <f t="shared" si="0"/>
        <v>63955</v>
      </c>
      <c r="H11" s="1">
        <f t="shared" si="1"/>
        <v>2234719</v>
      </c>
      <c r="I11" s="1">
        <f t="shared" si="2"/>
        <v>1224313.8668138161</v>
      </c>
    </row>
    <row r="12" spans="1:9">
      <c r="A12" s="66">
        <v>147332</v>
      </c>
      <c r="B12" s="15" t="s">
        <v>15</v>
      </c>
      <c r="C12" s="1">
        <f>VLOOKUP(A12,Main!_xlnm.Print_Area,17,FALSE)+VLOOKUP(A12,Main!_xlnm.Print_Area,15,FALSE)</f>
        <v>2546104.0256673996</v>
      </c>
      <c r="D12" s="1">
        <f>VLOOKUP(A12,Main!_xlnm.Print_Area,14,FALSE)</f>
        <v>205980</v>
      </c>
      <c r="E12" s="1">
        <f>VLOOKUP(A12,'CAF BLS Adjustment'!B12:J454,5)</f>
        <v>2314653</v>
      </c>
      <c r="F12" s="1">
        <f>VLOOKUP(A12,'CAF BLS Adjustment'!$B$3:$J$441,6)</f>
        <v>264474</v>
      </c>
      <c r="G12" s="1">
        <f t="shared" si="0"/>
        <v>205980</v>
      </c>
      <c r="H12" s="1">
        <f t="shared" si="1"/>
        <v>2314653</v>
      </c>
      <c r="I12" s="1">
        <f t="shared" si="2"/>
        <v>25471.025667399634</v>
      </c>
    </row>
    <row r="13" spans="1:9">
      <c r="A13" s="66">
        <v>150076</v>
      </c>
      <c r="B13" s="15" t="s">
        <v>17</v>
      </c>
      <c r="C13" s="1">
        <f>VLOOKUP(A13,Main!_xlnm.Print_Area,17,FALSE)+VLOOKUP(A13,Main!_xlnm.Print_Area,15,FALSE)</f>
        <v>168806.79430999319</v>
      </c>
      <c r="D13" s="1">
        <f>VLOOKUP(A13,Main!_xlnm.Print_Area,14,FALSE)</f>
        <v>-1452</v>
      </c>
      <c r="E13" s="1">
        <f>VLOOKUP(A13,'CAF BLS Adjustment'!B13:J455,5)</f>
        <v>186241</v>
      </c>
      <c r="F13" s="1">
        <f>VLOOKUP(A13,'CAF BLS Adjustment'!$B$3:$J$441,6)</f>
        <v>0</v>
      </c>
      <c r="G13" s="1">
        <f t="shared" si="0"/>
        <v>-1452</v>
      </c>
      <c r="H13" s="1">
        <f t="shared" si="1"/>
        <v>170258.79430999319</v>
      </c>
      <c r="I13" s="1">
        <f t="shared" si="2"/>
        <v>0</v>
      </c>
    </row>
    <row r="14" spans="1:9">
      <c r="A14" s="66">
        <v>150077</v>
      </c>
      <c r="B14" s="15" t="s">
        <v>18</v>
      </c>
      <c r="C14" s="1">
        <f>VLOOKUP(A14,Main!_xlnm.Print_Area,17,FALSE)+VLOOKUP(A14,Main!_xlnm.Print_Area,15,FALSE)</f>
        <v>527513</v>
      </c>
      <c r="D14" s="1">
        <f>VLOOKUP(A14,Main!_xlnm.Print_Area,14,FALSE)</f>
        <v>-37884</v>
      </c>
      <c r="E14" s="1">
        <f>VLOOKUP(A14,'CAF BLS Adjustment'!B14:J456,5)</f>
        <v>565397</v>
      </c>
      <c r="F14" s="1">
        <f>VLOOKUP(A14,'CAF BLS Adjustment'!$B$3:$J$441,6)</f>
        <v>0</v>
      </c>
      <c r="G14" s="1">
        <f t="shared" si="0"/>
        <v>-37884</v>
      </c>
      <c r="H14" s="1">
        <f t="shared" si="1"/>
        <v>565397</v>
      </c>
      <c r="I14" s="1">
        <f t="shared" si="2"/>
        <v>0</v>
      </c>
    </row>
    <row r="15" spans="1:9">
      <c r="A15" s="66">
        <v>150085</v>
      </c>
      <c r="B15" s="15" t="s">
        <v>19</v>
      </c>
      <c r="C15" s="1">
        <f>VLOOKUP(A15,Main!_xlnm.Print_Area,17,FALSE)+VLOOKUP(A15,Main!_xlnm.Print_Area,15,FALSE)</f>
        <v>276657.17079295276</v>
      </c>
      <c r="D15" s="1">
        <f>VLOOKUP(A15,Main!_xlnm.Print_Area,14,FALSE)</f>
        <v>61968</v>
      </c>
      <c r="E15" s="1">
        <f>VLOOKUP(A15,'CAF BLS Adjustment'!B15:J457,5)</f>
        <v>240659</v>
      </c>
      <c r="F15" s="1">
        <f>VLOOKUP(A15,'CAF BLS Adjustment'!$B$3:$J$441,6)</f>
        <v>0</v>
      </c>
      <c r="G15" s="1">
        <f t="shared" si="0"/>
        <v>61968</v>
      </c>
      <c r="H15" s="1">
        <f t="shared" si="1"/>
        <v>214689.17079295276</v>
      </c>
      <c r="I15" s="1">
        <f t="shared" si="2"/>
        <v>0</v>
      </c>
    </row>
    <row r="16" spans="1:9">
      <c r="A16" s="66">
        <v>150091</v>
      </c>
      <c r="B16" s="15" t="s">
        <v>20</v>
      </c>
      <c r="C16" s="1">
        <f>VLOOKUP(A16,Main!_xlnm.Print_Area,17,FALSE)+VLOOKUP(A16,Main!_xlnm.Print_Area,15,FALSE)</f>
        <v>703685.94772884855</v>
      </c>
      <c r="D16" s="1">
        <f>VLOOKUP(A16,Main!_xlnm.Print_Area,14,FALSE)</f>
        <v>85950</v>
      </c>
      <c r="E16" s="1">
        <f>VLOOKUP(A16,'CAF BLS Adjustment'!B16:J458,5)</f>
        <v>412779</v>
      </c>
      <c r="F16" s="1">
        <f>VLOOKUP(A16,'CAF BLS Adjustment'!$B$3:$J$441,6)</f>
        <v>271012</v>
      </c>
      <c r="G16" s="1">
        <f t="shared" si="0"/>
        <v>85950</v>
      </c>
      <c r="H16" s="1">
        <f t="shared" si="1"/>
        <v>412779</v>
      </c>
      <c r="I16" s="1">
        <f t="shared" si="2"/>
        <v>204956.94772884855</v>
      </c>
    </row>
    <row r="17" spans="1:9">
      <c r="A17" s="66">
        <v>150097</v>
      </c>
      <c r="B17" s="15" t="s">
        <v>21</v>
      </c>
      <c r="C17" s="1">
        <f>VLOOKUP(A17,Main!_xlnm.Print_Area,17,FALSE)+VLOOKUP(A17,Main!_xlnm.Print_Area,15,FALSE)</f>
        <v>395801.394508044</v>
      </c>
      <c r="D17" s="1">
        <f>VLOOKUP(A17,Main!_xlnm.Print_Area,14,FALSE)</f>
        <v>-27684</v>
      </c>
      <c r="E17" s="1">
        <f>VLOOKUP(A17,'CAF BLS Adjustment'!B17:J459,5)</f>
        <v>463238</v>
      </c>
      <c r="F17" s="1">
        <f>VLOOKUP(A17,'CAF BLS Adjustment'!$B$3:$J$441,6)</f>
        <v>0</v>
      </c>
      <c r="G17" s="1">
        <f t="shared" si="0"/>
        <v>-27684</v>
      </c>
      <c r="H17" s="1">
        <f t="shared" si="1"/>
        <v>423485.394508044</v>
      </c>
      <c r="I17" s="1">
        <f t="shared" si="2"/>
        <v>0</v>
      </c>
    </row>
    <row r="18" spans="1:9">
      <c r="A18" s="66">
        <v>150111</v>
      </c>
      <c r="B18" s="15" t="s">
        <v>22</v>
      </c>
      <c r="C18" s="1">
        <f>VLOOKUP(A18,Main!_xlnm.Print_Area,17,FALSE)+VLOOKUP(A18,Main!_xlnm.Print_Area,15,FALSE)</f>
        <v>387987</v>
      </c>
      <c r="D18" s="1">
        <f>VLOOKUP(A18,Main!_xlnm.Print_Area,14,FALSE)</f>
        <v>-9858</v>
      </c>
      <c r="E18" s="1">
        <f>VLOOKUP(A18,'CAF BLS Adjustment'!B18:J461,5)</f>
        <v>337627</v>
      </c>
      <c r="F18" s="1">
        <f>VLOOKUP(A18,'CAF BLS Adjustment'!$B$3:$J$441,6)</f>
        <v>60218</v>
      </c>
      <c r="G18" s="1">
        <f t="shared" si="0"/>
        <v>-9858</v>
      </c>
      <c r="H18" s="1">
        <f t="shared" si="1"/>
        <v>337627</v>
      </c>
      <c r="I18" s="1">
        <f t="shared" si="2"/>
        <v>60218</v>
      </c>
    </row>
    <row r="19" spans="1:9">
      <c r="A19" s="66">
        <v>150112</v>
      </c>
      <c r="B19" s="15" t="s">
        <v>23</v>
      </c>
      <c r="C19" s="1">
        <f>VLOOKUP(A19,Main!_xlnm.Print_Area,17,FALSE)+VLOOKUP(A19,Main!_xlnm.Print_Area,15,FALSE)</f>
        <v>592905.27299288218</v>
      </c>
      <c r="D19" s="1">
        <f>VLOOKUP(A19,Main!_xlnm.Print_Area,14,FALSE)</f>
        <v>-28440</v>
      </c>
      <c r="E19" s="1">
        <f>VLOOKUP(A19,'CAF BLS Adjustment'!B19:J462,5)</f>
        <v>542099</v>
      </c>
      <c r="F19" s="1">
        <f>VLOOKUP(A19,'CAF BLS Adjustment'!$B$3:$J$441,6)</f>
        <v>137572</v>
      </c>
      <c r="G19" s="1">
        <f t="shared" si="0"/>
        <v>-28440</v>
      </c>
      <c r="H19" s="1">
        <f t="shared" si="1"/>
        <v>542099</v>
      </c>
      <c r="I19" s="1">
        <f t="shared" si="2"/>
        <v>79246.272992882179</v>
      </c>
    </row>
    <row r="20" spans="1:9">
      <c r="A20" s="66">
        <v>150125</v>
      </c>
      <c r="B20" s="15" t="s">
        <v>24</v>
      </c>
      <c r="C20" s="1">
        <f>VLOOKUP(A20,Main!_xlnm.Print_Area,17,FALSE)+VLOOKUP(A20,Main!_xlnm.Print_Area,15,FALSE)</f>
        <v>1534858.6996614211</v>
      </c>
      <c r="D20" s="1">
        <f>VLOOKUP(A20,Main!_xlnm.Print_Area,14,FALSE)</f>
        <v>63078</v>
      </c>
      <c r="E20" s="1">
        <f>VLOOKUP(A20,'CAF BLS Adjustment'!B20:J463,5)</f>
        <v>834185</v>
      </c>
      <c r="F20" s="1">
        <f>VLOOKUP(A20,'CAF BLS Adjustment'!$B$3:$J$441,6)</f>
        <v>781673</v>
      </c>
      <c r="G20" s="1">
        <f t="shared" si="0"/>
        <v>63078</v>
      </c>
      <c r="H20" s="1">
        <f t="shared" si="1"/>
        <v>834185</v>
      </c>
      <c r="I20" s="1">
        <f t="shared" si="2"/>
        <v>637595.69966142112</v>
      </c>
    </row>
    <row r="21" spans="1:9">
      <c r="A21" s="66">
        <v>150131</v>
      </c>
      <c r="B21" s="15" t="s">
        <v>25</v>
      </c>
      <c r="C21" s="1">
        <f>VLOOKUP(A21,Main!_xlnm.Print_Area,17,FALSE)+VLOOKUP(A21,Main!_xlnm.Print_Area,15,FALSE)</f>
        <v>734278.99999999988</v>
      </c>
      <c r="D21" s="1">
        <f>VLOOKUP(A21,Main!_xlnm.Print_Area,14,FALSE)</f>
        <v>-251196</v>
      </c>
      <c r="E21" s="1">
        <f>VLOOKUP(A21,'CAF BLS Adjustment'!B21:J464,5)</f>
        <v>777321</v>
      </c>
      <c r="F21" s="1">
        <f>VLOOKUP(A21,'CAF BLS Adjustment'!$B$3:$J$441,6)</f>
        <v>208154</v>
      </c>
      <c r="G21" s="1">
        <f t="shared" si="0"/>
        <v>-251196</v>
      </c>
      <c r="H21" s="1">
        <f t="shared" si="1"/>
        <v>777321</v>
      </c>
      <c r="I21" s="1">
        <f t="shared" si="2"/>
        <v>208153.99999999988</v>
      </c>
    </row>
    <row r="22" spans="1:9">
      <c r="A22" s="66">
        <v>160135</v>
      </c>
      <c r="B22" s="15" t="s">
        <v>27</v>
      </c>
      <c r="C22" s="1">
        <f>VLOOKUP(A22,Main!_xlnm.Print_Area,17,FALSE)+VLOOKUP(A22,Main!_xlnm.Print_Area,15,FALSE)</f>
        <v>121263</v>
      </c>
      <c r="D22" s="1">
        <f>VLOOKUP(A22,Main!_xlnm.Print_Area,14,FALSE)</f>
        <v>-21552</v>
      </c>
      <c r="E22" s="1">
        <f>VLOOKUP(A22,'CAF BLS Adjustment'!B22:J465,5)</f>
        <v>142815</v>
      </c>
      <c r="F22" s="1">
        <f>VLOOKUP(A22,'CAF BLS Adjustment'!$B$3:$J$441,6)</f>
        <v>0</v>
      </c>
      <c r="G22" s="1">
        <f t="shared" si="0"/>
        <v>-21552</v>
      </c>
      <c r="H22" s="1">
        <f t="shared" si="1"/>
        <v>142815</v>
      </c>
      <c r="I22" s="1">
        <f t="shared" si="2"/>
        <v>0</v>
      </c>
    </row>
    <row r="23" spans="1:9">
      <c r="A23" s="66">
        <v>170156</v>
      </c>
      <c r="B23" s="15" t="s">
        <v>29</v>
      </c>
      <c r="C23" s="1">
        <f>VLOOKUP(A23,Main!_xlnm.Print_Area,17,FALSE)+VLOOKUP(A23,Main!_xlnm.Print_Area,15,FALSE)</f>
        <v>532046</v>
      </c>
      <c r="D23" s="1">
        <f>VLOOKUP(A23,Main!_xlnm.Print_Area,14,FALSE)</f>
        <v>-3144</v>
      </c>
      <c r="E23" s="1">
        <f>VLOOKUP(A23,'CAF BLS Adjustment'!B23:J466,5)</f>
        <v>468153</v>
      </c>
      <c r="F23" s="1">
        <f>VLOOKUP(A23,'CAF BLS Adjustment'!$B$3:$J$441,6)</f>
        <v>67037</v>
      </c>
      <c r="G23" s="1">
        <f t="shared" si="0"/>
        <v>-3144</v>
      </c>
      <c r="H23" s="1">
        <f t="shared" si="1"/>
        <v>468153</v>
      </c>
      <c r="I23" s="1">
        <f t="shared" si="2"/>
        <v>67037</v>
      </c>
    </row>
    <row r="24" spans="1:9">
      <c r="A24" s="66">
        <v>170171</v>
      </c>
      <c r="B24" s="15" t="s">
        <v>30</v>
      </c>
      <c r="C24" s="1">
        <f>VLOOKUP(A24,Main!_xlnm.Print_Area,17,FALSE)+VLOOKUP(A24,Main!_xlnm.Print_Area,15,FALSE)</f>
        <v>262476</v>
      </c>
      <c r="D24" s="1">
        <f>VLOOKUP(A24,Main!_xlnm.Print_Area,14,FALSE)</f>
        <v>-7674</v>
      </c>
      <c r="E24" s="1">
        <f>VLOOKUP(A24,'CAF BLS Adjustment'!B24:J467,5)</f>
        <v>270150</v>
      </c>
      <c r="F24" s="1">
        <f>VLOOKUP(A24,'CAF BLS Adjustment'!$B$3:$J$441,6)</f>
        <v>0</v>
      </c>
      <c r="G24" s="1">
        <f t="shared" si="0"/>
        <v>-7674</v>
      </c>
      <c r="H24" s="1">
        <f t="shared" si="1"/>
        <v>270150</v>
      </c>
      <c r="I24" s="1">
        <f t="shared" si="2"/>
        <v>0</v>
      </c>
    </row>
    <row r="25" spans="1:9">
      <c r="A25" s="66">
        <v>170175</v>
      </c>
      <c r="B25" s="15" t="s">
        <v>31</v>
      </c>
      <c r="C25" s="1">
        <f>VLOOKUP(A25,Main!_xlnm.Print_Area,17,FALSE)+VLOOKUP(A25,Main!_xlnm.Print_Area,15,FALSE)</f>
        <v>604530.15831197763</v>
      </c>
      <c r="D25" s="1">
        <f>VLOOKUP(A25,Main!_xlnm.Print_Area,14,FALSE)</f>
        <v>9810</v>
      </c>
      <c r="E25" s="1">
        <f>VLOOKUP(A25,'CAF BLS Adjustment'!B25:J468,5)</f>
        <v>500300</v>
      </c>
      <c r="F25" s="1">
        <f>VLOOKUP(A25,'CAF BLS Adjustment'!$B$3:$J$441,6)</f>
        <v>95262</v>
      </c>
      <c r="G25" s="1">
        <f t="shared" si="0"/>
        <v>9810</v>
      </c>
      <c r="H25" s="1">
        <f t="shared" si="1"/>
        <v>500300</v>
      </c>
      <c r="I25" s="1">
        <f t="shared" si="2"/>
        <v>94420.158311977633</v>
      </c>
    </row>
    <row r="26" spans="1:9">
      <c r="A26" s="66">
        <v>170177</v>
      </c>
      <c r="B26" s="15" t="s">
        <v>32</v>
      </c>
      <c r="C26" s="1">
        <f>VLOOKUP(A26,Main!_xlnm.Print_Area,17,FALSE)+VLOOKUP(A26,Main!_xlnm.Print_Area,15,FALSE)</f>
        <v>366029.75926344818</v>
      </c>
      <c r="D26" s="1">
        <f>VLOOKUP(A26,Main!_xlnm.Print_Area,14,FALSE)</f>
        <v>16944</v>
      </c>
      <c r="E26" s="1">
        <f>VLOOKUP(A26,'CAF BLS Adjustment'!B26:J469,5)</f>
        <v>349375</v>
      </c>
      <c r="F26" s="1">
        <f>VLOOKUP(A26,'CAF BLS Adjustment'!$B$3:$J$441,6)</f>
        <v>34070</v>
      </c>
      <c r="G26" s="1">
        <f t="shared" si="0"/>
        <v>16944</v>
      </c>
      <c r="H26" s="1">
        <f t="shared" si="1"/>
        <v>349085.75926344818</v>
      </c>
      <c r="I26" s="1">
        <f t="shared" si="2"/>
        <v>0</v>
      </c>
    </row>
    <row r="27" spans="1:9">
      <c r="A27" s="66">
        <v>170179</v>
      </c>
      <c r="B27" s="15" t="s">
        <v>33</v>
      </c>
      <c r="C27" s="1">
        <f>VLOOKUP(A27,Main!_xlnm.Print_Area,17,FALSE)+VLOOKUP(A27,Main!_xlnm.Print_Area,15,FALSE)</f>
        <v>1269914.0716098605</v>
      </c>
      <c r="D27" s="1">
        <f>VLOOKUP(A27,Main!_xlnm.Print_Area,14,FALSE)</f>
        <v>397206</v>
      </c>
      <c r="E27" s="1">
        <f>VLOOKUP(A27,'CAF BLS Adjustment'!B27:J470,5)</f>
        <v>754367</v>
      </c>
      <c r="F27" s="1">
        <f>VLOOKUP(A27,'CAF BLS Adjustment'!$B$3:$J$441,6)</f>
        <v>237548</v>
      </c>
      <c r="G27" s="1">
        <f t="shared" si="0"/>
        <v>397206</v>
      </c>
      <c r="H27" s="1">
        <f t="shared" si="1"/>
        <v>754367</v>
      </c>
      <c r="I27" s="1">
        <f t="shared" si="2"/>
        <v>118341.07160986052</v>
      </c>
    </row>
    <row r="28" spans="1:9">
      <c r="A28" s="66">
        <v>170189</v>
      </c>
      <c r="B28" s="15" t="s">
        <v>34</v>
      </c>
      <c r="C28" s="1">
        <f>VLOOKUP(A28,Main!_xlnm.Print_Area,17,FALSE)+VLOOKUP(A28,Main!_xlnm.Print_Area,15,FALSE)</f>
        <v>322681</v>
      </c>
      <c r="D28" s="1">
        <f>VLOOKUP(A28,Main!_xlnm.Print_Area,14,FALSE)</f>
        <v>-127488</v>
      </c>
      <c r="E28" s="1">
        <f>VLOOKUP(A28,'CAF BLS Adjustment'!B28:J471,5)</f>
        <v>308114</v>
      </c>
      <c r="F28" s="1">
        <f>VLOOKUP(A28,'CAF BLS Adjustment'!$B$3:$J$441,6)</f>
        <v>142055</v>
      </c>
      <c r="G28" s="1">
        <f t="shared" si="0"/>
        <v>-127488</v>
      </c>
      <c r="H28" s="1">
        <f t="shared" si="1"/>
        <v>308114</v>
      </c>
      <c r="I28" s="1">
        <f t="shared" si="2"/>
        <v>142055</v>
      </c>
    </row>
    <row r="29" spans="1:9">
      <c r="A29" s="66">
        <v>170195</v>
      </c>
      <c r="B29" s="15" t="s">
        <v>35</v>
      </c>
      <c r="C29" s="1">
        <f>VLOOKUP(A29,Main!_xlnm.Print_Area,17,FALSE)+VLOOKUP(A29,Main!_xlnm.Print_Area,15,FALSE)</f>
        <v>126217.00058504955</v>
      </c>
      <c r="D29" s="1">
        <f>VLOOKUP(A29,Main!_xlnm.Print_Area,14,FALSE)</f>
        <v>-522</v>
      </c>
      <c r="E29" s="1">
        <f>VLOOKUP(A29,'CAF BLS Adjustment'!B29:J472,5)</f>
        <v>138636</v>
      </c>
      <c r="F29" s="1">
        <f>VLOOKUP(A29,'CAF BLS Adjustment'!$B$3:$J$441,6)</f>
        <v>0</v>
      </c>
      <c r="G29" s="1">
        <f t="shared" si="0"/>
        <v>-522</v>
      </c>
      <c r="H29" s="1">
        <f t="shared" si="1"/>
        <v>126739.00058504955</v>
      </c>
      <c r="I29" s="1">
        <f t="shared" si="2"/>
        <v>0</v>
      </c>
    </row>
    <row r="30" spans="1:9">
      <c r="A30" s="66">
        <v>170196</v>
      </c>
      <c r="B30" s="15" t="s">
        <v>36</v>
      </c>
      <c r="C30" s="1">
        <f>VLOOKUP(A30,Main!_xlnm.Print_Area,17,FALSE)+VLOOKUP(A30,Main!_xlnm.Print_Area,15,FALSE)</f>
        <v>1055915.463421911</v>
      </c>
      <c r="D30" s="1">
        <f>VLOOKUP(A30,Main!_xlnm.Print_Area,14,FALSE)</f>
        <v>8478</v>
      </c>
      <c r="E30" s="1">
        <f>VLOOKUP(A30,'CAF BLS Adjustment'!B30:J473,5)</f>
        <v>979761</v>
      </c>
      <c r="F30" s="1">
        <f>VLOOKUP(A30,'CAF BLS Adjustment'!$B$3:$J$441,6)</f>
        <v>68404</v>
      </c>
      <c r="G30" s="1">
        <f t="shared" si="0"/>
        <v>8478</v>
      </c>
      <c r="H30" s="1">
        <f t="shared" si="1"/>
        <v>979761</v>
      </c>
      <c r="I30" s="1">
        <f t="shared" si="2"/>
        <v>67676.463421911001</v>
      </c>
    </row>
    <row r="31" spans="1:9">
      <c r="A31" s="66">
        <v>170197</v>
      </c>
      <c r="B31" s="15" t="s">
        <v>37</v>
      </c>
      <c r="C31" s="1">
        <f>VLOOKUP(A31,Main!_xlnm.Print_Area,17,FALSE)+VLOOKUP(A31,Main!_xlnm.Print_Area,15,FALSE)</f>
        <v>317851.27698011132</v>
      </c>
      <c r="D31" s="1">
        <f>VLOOKUP(A31,Main!_xlnm.Print_Area,14,FALSE)</f>
        <v>15228</v>
      </c>
      <c r="E31" s="1">
        <f>VLOOKUP(A31,'CAF BLS Adjustment'!B31:J474,5)</f>
        <v>261475</v>
      </c>
      <c r="F31" s="1">
        <f>VLOOKUP(A31,'CAF BLS Adjustment'!$B$3:$J$441,6)</f>
        <v>70985</v>
      </c>
      <c r="G31" s="1">
        <f t="shared" si="0"/>
        <v>15228</v>
      </c>
      <c r="H31" s="1">
        <f t="shared" si="1"/>
        <v>261475</v>
      </c>
      <c r="I31" s="1">
        <f t="shared" si="2"/>
        <v>41148.276980111317</v>
      </c>
    </row>
    <row r="32" spans="1:9">
      <c r="A32" s="66">
        <v>170205</v>
      </c>
      <c r="B32" s="15" t="s">
        <v>38</v>
      </c>
      <c r="C32" s="1">
        <f>VLOOKUP(A32,Main!_xlnm.Print_Area,17,FALSE)+VLOOKUP(A32,Main!_xlnm.Print_Area,15,FALSE)</f>
        <v>504748.19444024545</v>
      </c>
      <c r="D32" s="1">
        <f>VLOOKUP(A32,Main!_xlnm.Print_Area,14,FALSE)</f>
        <v>28398</v>
      </c>
      <c r="E32" s="1">
        <f>VLOOKUP(A32,'CAF BLS Adjustment'!B32:J475,5)</f>
        <v>479550</v>
      </c>
      <c r="F32" s="1">
        <f>VLOOKUP(A32,'CAF BLS Adjustment'!$B$3:$J$441,6)</f>
        <v>0</v>
      </c>
      <c r="G32" s="1">
        <f t="shared" si="0"/>
        <v>28398</v>
      </c>
      <c r="H32" s="1">
        <f t="shared" si="1"/>
        <v>476350.19444024545</v>
      </c>
      <c r="I32" s="1">
        <f t="shared" si="2"/>
        <v>0</v>
      </c>
    </row>
    <row r="33" spans="1:9">
      <c r="A33" s="66">
        <v>170215</v>
      </c>
      <c r="B33" s="15" t="s">
        <v>39</v>
      </c>
      <c r="C33" s="1">
        <f>VLOOKUP(A33,Main!_xlnm.Print_Area,17,FALSE)+VLOOKUP(A33,Main!_xlnm.Print_Area,15,FALSE)</f>
        <v>48203</v>
      </c>
      <c r="D33" s="1">
        <f>VLOOKUP(A33,Main!_xlnm.Print_Area,14,FALSE)</f>
        <v>-61998</v>
      </c>
      <c r="E33" s="1">
        <f>VLOOKUP(A33,'CAF BLS Adjustment'!B33:J477,5)</f>
        <v>93944</v>
      </c>
      <c r="F33" s="1">
        <f>VLOOKUP(A33,'CAF BLS Adjustment'!$B$3:$J$441,6)</f>
        <v>16257</v>
      </c>
      <c r="G33" s="1">
        <f t="shared" si="0"/>
        <v>-61998</v>
      </c>
      <c r="H33" s="1">
        <f t="shared" si="1"/>
        <v>93944</v>
      </c>
      <c r="I33" s="1">
        <f t="shared" si="2"/>
        <v>16257</v>
      </c>
    </row>
    <row r="34" spans="1:9">
      <c r="A34" s="66">
        <v>180216</v>
      </c>
      <c r="B34" s="15" t="s">
        <v>41</v>
      </c>
      <c r="C34" s="1">
        <f>VLOOKUP(A34,Main!_xlnm.Print_Area,17,FALSE)+VLOOKUP(A34,Main!_xlnm.Print_Area,15,FALSE)</f>
        <v>171145</v>
      </c>
      <c r="D34" s="1">
        <f>VLOOKUP(A34,Main!_xlnm.Print_Area,14,FALSE)</f>
        <v>-331248</v>
      </c>
      <c r="E34" s="1">
        <f>VLOOKUP(A34,'CAF BLS Adjustment'!B34:J478,5)</f>
        <v>502393</v>
      </c>
      <c r="F34" s="1">
        <f>VLOOKUP(A34,'CAF BLS Adjustment'!$B$3:$J$441,6)</f>
        <v>0</v>
      </c>
      <c r="G34" s="1">
        <f t="shared" si="0"/>
        <v>-331248</v>
      </c>
      <c r="H34" s="1">
        <f t="shared" si="1"/>
        <v>502393</v>
      </c>
      <c r="I34" s="1">
        <f t="shared" si="2"/>
        <v>0</v>
      </c>
    </row>
    <row r="35" spans="1:9">
      <c r="A35" s="66">
        <v>190219</v>
      </c>
      <c r="B35" s="15" t="s">
        <v>43</v>
      </c>
      <c r="C35" s="1">
        <f>VLOOKUP(A35,Main!_xlnm.Print_Area,17,FALSE)+VLOOKUP(A35,Main!_xlnm.Print_Area,15,FALSE)</f>
        <v>324871.97326654859</v>
      </c>
      <c r="D35" s="1">
        <f>VLOOKUP(A35,Main!_xlnm.Print_Area,14,FALSE)</f>
        <v>105600</v>
      </c>
      <c r="E35" s="1">
        <f>VLOOKUP(A35,'CAF BLS Adjustment'!B35:J479,5)</f>
        <v>228334</v>
      </c>
      <c r="F35" s="1">
        <f>VLOOKUP(A35,'CAF BLS Adjustment'!$B$3:$J$441,6)</f>
        <v>0</v>
      </c>
      <c r="G35" s="1">
        <f t="shared" si="0"/>
        <v>105600</v>
      </c>
      <c r="H35" s="1">
        <f t="shared" si="1"/>
        <v>219271.97326654859</v>
      </c>
      <c r="I35" s="1">
        <f t="shared" si="2"/>
        <v>0</v>
      </c>
    </row>
    <row r="36" spans="1:9">
      <c r="A36" s="66">
        <v>190220</v>
      </c>
      <c r="B36" s="15" t="s">
        <v>44</v>
      </c>
      <c r="C36" s="1">
        <f>VLOOKUP(A36,Main!_xlnm.Print_Area,17,FALSE)+VLOOKUP(A36,Main!_xlnm.Print_Area,15,FALSE)</f>
        <v>79150.167854335028</v>
      </c>
      <c r="D36" s="1">
        <f>VLOOKUP(A36,Main!_xlnm.Print_Area,14,FALSE)</f>
        <v>1452</v>
      </c>
      <c r="E36" s="1">
        <f>VLOOKUP(A36,'CAF BLS Adjustment'!B36:J480,5)</f>
        <v>85128</v>
      </c>
      <c r="F36" s="1">
        <f>VLOOKUP(A36,'CAF BLS Adjustment'!$B$3:$J$441,6)</f>
        <v>0</v>
      </c>
      <c r="G36" s="1">
        <f t="shared" si="0"/>
        <v>1452</v>
      </c>
      <c r="H36" s="1">
        <f t="shared" si="1"/>
        <v>77698.167854335028</v>
      </c>
      <c r="I36" s="1">
        <f t="shared" si="2"/>
        <v>0</v>
      </c>
    </row>
    <row r="37" spans="1:9">
      <c r="A37" s="66">
        <v>190239</v>
      </c>
      <c r="B37" s="15" t="s">
        <v>45</v>
      </c>
      <c r="C37" s="1">
        <f>VLOOKUP(A37,Main!_xlnm.Print_Area,17,FALSE)+VLOOKUP(A37,Main!_xlnm.Print_Area,15,FALSE)</f>
        <v>622458.62960356299</v>
      </c>
      <c r="D37" s="1">
        <f>VLOOKUP(A37,Main!_xlnm.Print_Area,14,FALSE)</f>
        <v>-17760</v>
      </c>
      <c r="E37" s="1">
        <f>VLOOKUP(A37,'CAF BLS Adjustment'!B37:J481,5)</f>
        <v>248981</v>
      </c>
      <c r="F37" s="1">
        <f>VLOOKUP(A37,'CAF BLS Adjustment'!$B$3:$J$441,6)</f>
        <v>451335</v>
      </c>
      <c r="G37" s="1">
        <f t="shared" si="0"/>
        <v>-17760</v>
      </c>
      <c r="H37" s="1">
        <f t="shared" si="1"/>
        <v>248981</v>
      </c>
      <c r="I37" s="1">
        <f t="shared" si="2"/>
        <v>391237.62960356299</v>
      </c>
    </row>
    <row r="38" spans="1:9">
      <c r="A38" s="66">
        <v>190250</v>
      </c>
      <c r="B38" s="15" t="s">
        <v>46</v>
      </c>
      <c r="C38" s="1">
        <f>VLOOKUP(A38,Main!_xlnm.Print_Area,17,FALSE)+VLOOKUP(A38,Main!_xlnm.Print_Area,15,FALSE)</f>
        <v>3937503</v>
      </c>
      <c r="D38" s="1">
        <f>VLOOKUP(A38,Main!_xlnm.Print_Area,14,FALSE)</f>
        <v>-501174</v>
      </c>
      <c r="E38" s="1">
        <f>VLOOKUP(A38,'CAF BLS Adjustment'!B38:J484,5)</f>
        <v>3018538</v>
      </c>
      <c r="F38" s="1">
        <f>VLOOKUP(A38,'CAF BLS Adjustment'!$B$3:$J$441,6)</f>
        <v>1420139</v>
      </c>
      <c r="G38" s="1">
        <f t="shared" si="0"/>
        <v>-501174</v>
      </c>
      <c r="H38" s="1">
        <f t="shared" si="1"/>
        <v>3018538</v>
      </c>
      <c r="I38" s="1">
        <f t="shared" si="2"/>
        <v>1420139</v>
      </c>
    </row>
    <row r="39" spans="1:9">
      <c r="A39" s="66">
        <v>197251</v>
      </c>
      <c r="B39" s="15" t="s">
        <v>47</v>
      </c>
      <c r="C39" s="1">
        <f>VLOOKUP(A39,Main!_xlnm.Print_Area,17,FALSE)+VLOOKUP(A39,Main!_xlnm.Print_Area,15,FALSE)</f>
        <v>351711.79651533382</v>
      </c>
      <c r="D39" s="1">
        <f>VLOOKUP(A39,Main!_xlnm.Print_Area,14,FALSE)</f>
        <v>-7212</v>
      </c>
      <c r="E39" s="1">
        <f>VLOOKUP(A39,'CAF BLS Adjustment'!B39:J485,5)</f>
        <v>141452</v>
      </c>
      <c r="F39" s="1">
        <f>VLOOKUP(A39,'CAF BLS Adjustment'!$B$3:$J$441,6)</f>
        <v>251164</v>
      </c>
      <c r="G39" s="1">
        <f t="shared" si="0"/>
        <v>-7212</v>
      </c>
      <c r="H39" s="1">
        <f t="shared" si="1"/>
        <v>141452</v>
      </c>
      <c r="I39" s="1">
        <f t="shared" si="2"/>
        <v>217471.79651533382</v>
      </c>
    </row>
    <row r="40" spans="1:9">
      <c r="A40" s="66">
        <v>210331</v>
      </c>
      <c r="B40" s="15" t="s">
        <v>49</v>
      </c>
      <c r="C40" s="1">
        <f>VLOOKUP(A40,Main!_xlnm.Print_Area,17,FALSE)+VLOOKUP(A40,Main!_xlnm.Print_Area,15,FALSE)</f>
        <v>1799806.0702690403</v>
      </c>
      <c r="D40" s="1">
        <f>VLOOKUP(A40,Main!_xlnm.Print_Area,14,FALSE)</f>
        <v>117402</v>
      </c>
      <c r="E40" s="1">
        <f>VLOOKUP(A40,'CAF BLS Adjustment'!B40:J488,5)</f>
        <v>756001</v>
      </c>
      <c r="F40" s="1">
        <f>VLOOKUP(A40,'CAF BLS Adjustment'!$B$3:$J$441,6)</f>
        <v>1095351</v>
      </c>
      <c r="G40" s="1">
        <f t="shared" si="0"/>
        <v>117402</v>
      </c>
      <c r="H40" s="1">
        <f t="shared" si="1"/>
        <v>756001</v>
      </c>
      <c r="I40" s="1">
        <f t="shared" si="2"/>
        <v>926403.0702690403</v>
      </c>
    </row>
    <row r="41" spans="1:9">
      <c r="A41" s="66">
        <v>220324</v>
      </c>
      <c r="B41" s="15" t="s">
        <v>51</v>
      </c>
      <c r="C41" s="1">
        <f>VLOOKUP(A41,Main!_xlnm.Print_Area,17,FALSE)+VLOOKUP(A41,Main!_xlnm.Print_Area,15,FALSE)</f>
        <v>247720.134045546</v>
      </c>
      <c r="D41" s="1">
        <f>VLOOKUP(A41,Main!_xlnm.Print_Area,14,FALSE)</f>
        <v>33396</v>
      </c>
      <c r="E41" s="1">
        <f>VLOOKUP(A41,'CAF BLS Adjustment'!B41:J490,5)</f>
        <v>202681</v>
      </c>
      <c r="F41" s="1">
        <f>VLOOKUP(A41,'CAF BLS Adjustment'!$B$3:$J$441,6)</f>
        <v>14509</v>
      </c>
      <c r="G41" s="1">
        <f t="shared" si="0"/>
        <v>33396</v>
      </c>
      <c r="H41" s="1">
        <f t="shared" si="1"/>
        <v>202681</v>
      </c>
      <c r="I41" s="1">
        <f t="shared" si="2"/>
        <v>11643.134045546001</v>
      </c>
    </row>
    <row r="42" spans="1:9">
      <c r="A42" s="66">
        <v>220347</v>
      </c>
      <c r="B42" s="15" t="s">
        <v>52</v>
      </c>
      <c r="C42" s="1">
        <f>VLOOKUP(A42,Main!_xlnm.Print_Area,17,FALSE)+VLOOKUP(A42,Main!_xlnm.Print_Area,15,FALSE)</f>
        <v>3131532.7845154316</v>
      </c>
      <c r="D42" s="1">
        <f>VLOOKUP(A42,Main!_xlnm.Print_Area,14,FALSE)</f>
        <v>607050</v>
      </c>
      <c r="E42" s="1">
        <f>VLOOKUP(A42,'CAF BLS Adjustment'!B42:J491,5)</f>
        <v>684759</v>
      </c>
      <c r="F42" s="1">
        <f>VLOOKUP(A42,'CAF BLS Adjustment'!$B$3:$J$441,6)</f>
        <v>2133681</v>
      </c>
      <c r="G42" s="1">
        <f t="shared" si="0"/>
        <v>607050</v>
      </c>
      <c r="H42" s="1">
        <f t="shared" si="1"/>
        <v>684759</v>
      </c>
      <c r="I42" s="1">
        <f t="shared" si="2"/>
        <v>1839723.7845154316</v>
      </c>
    </row>
    <row r="43" spans="1:9">
      <c r="A43" s="66">
        <v>220348</v>
      </c>
      <c r="B43" s="15" t="s">
        <v>53</v>
      </c>
      <c r="C43" s="1">
        <f>VLOOKUP(A43,Main!_xlnm.Print_Area,17,FALSE)+VLOOKUP(A43,Main!_xlnm.Print_Area,15,FALSE)</f>
        <v>4228950.1360713923</v>
      </c>
      <c r="D43" s="1">
        <f>VLOOKUP(A43,Main!_xlnm.Print_Area,14,FALSE)</f>
        <v>1332990</v>
      </c>
      <c r="E43" s="1">
        <f>VLOOKUP(A43,'CAF BLS Adjustment'!B43:J492,5)</f>
        <v>1168181</v>
      </c>
      <c r="F43" s="1">
        <f>VLOOKUP(A43,'CAF BLS Adjustment'!$B$3:$J$441,6)</f>
        <v>2124751</v>
      </c>
      <c r="G43" s="1">
        <f t="shared" si="0"/>
        <v>1332990</v>
      </c>
      <c r="H43" s="1">
        <f t="shared" si="1"/>
        <v>1168181</v>
      </c>
      <c r="I43" s="1">
        <f t="shared" si="2"/>
        <v>1727779.1360713923</v>
      </c>
    </row>
    <row r="44" spans="1:9">
      <c r="A44" s="66">
        <v>220358</v>
      </c>
      <c r="B44" s="15" t="s">
        <v>54</v>
      </c>
      <c r="C44" s="1">
        <f>VLOOKUP(A44,Main!_xlnm.Print_Area,17,FALSE)+VLOOKUP(A44,Main!_xlnm.Print_Area,15,FALSE)</f>
        <v>2191002.4381125532</v>
      </c>
      <c r="D44" s="1">
        <f>VLOOKUP(A44,Main!_xlnm.Print_Area,14,FALSE)</f>
        <v>183408</v>
      </c>
      <c r="E44" s="1">
        <f>VLOOKUP(A44,'CAF BLS Adjustment'!B44:J493,5)</f>
        <v>1038459</v>
      </c>
      <c r="F44" s="1">
        <f>VLOOKUP(A44,'CAF BLS Adjustment'!$B$3:$J$441,6)</f>
        <v>1174805</v>
      </c>
      <c r="G44" s="1">
        <f t="shared" si="0"/>
        <v>183408</v>
      </c>
      <c r="H44" s="1">
        <f t="shared" si="1"/>
        <v>1038459</v>
      </c>
      <c r="I44" s="1">
        <f t="shared" si="2"/>
        <v>969135.43811255321</v>
      </c>
    </row>
    <row r="45" spans="1:9">
      <c r="A45" s="66">
        <v>220360</v>
      </c>
      <c r="B45" s="15" t="s">
        <v>55</v>
      </c>
      <c r="C45" s="1">
        <f>VLOOKUP(A45,Main!_xlnm.Print_Area,17,FALSE)+VLOOKUP(A45,Main!_xlnm.Print_Area,15,FALSE)</f>
        <v>3565358.5295501607</v>
      </c>
      <c r="D45" s="1">
        <f>VLOOKUP(A45,Main!_xlnm.Print_Area,14,FALSE)</f>
        <v>549990</v>
      </c>
      <c r="E45" s="1">
        <f>VLOOKUP(A45,'CAF BLS Adjustment'!B45:J494,5)</f>
        <v>2010747</v>
      </c>
      <c r="F45" s="1">
        <f>VLOOKUP(A45,'CAF BLS Adjustment'!$B$3:$J$441,6)</f>
        <v>1339302</v>
      </c>
      <c r="G45" s="1">
        <f t="shared" si="0"/>
        <v>549990</v>
      </c>
      <c r="H45" s="1">
        <f t="shared" si="1"/>
        <v>2010747</v>
      </c>
      <c r="I45" s="1">
        <f t="shared" si="2"/>
        <v>1004621.5295501607</v>
      </c>
    </row>
    <row r="46" spans="1:9">
      <c r="A46" s="66">
        <v>220365</v>
      </c>
      <c r="B46" s="15" t="s">
        <v>56</v>
      </c>
      <c r="C46" s="1">
        <f>VLOOKUP(A46,Main!_xlnm.Print_Area,17,FALSE)+VLOOKUP(A46,Main!_xlnm.Print_Area,15,FALSE)</f>
        <v>483061.93977137451</v>
      </c>
      <c r="D46" s="1">
        <f>VLOOKUP(A46,Main!_xlnm.Print_Area,14,FALSE)</f>
        <v>71586</v>
      </c>
      <c r="E46" s="1">
        <f>VLOOKUP(A46,'CAF BLS Adjustment'!B46:J495,5)</f>
        <v>260788</v>
      </c>
      <c r="F46" s="1">
        <f>VLOOKUP(A46,'CAF BLS Adjustment'!$B$3:$J$441,6)</f>
        <v>196033</v>
      </c>
      <c r="G46" s="1">
        <f t="shared" si="0"/>
        <v>71586</v>
      </c>
      <c r="H46" s="1">
        <f t="shared" si="1"/>
        <v>260788</v>
      </c>
      <c r="I46" s="1">
        <f t="shared" si="2"/>
        <v>150687.93977137451</v>
      </c>
    </row>
    <row r="47" spans="1:9">
      <c r="A47" s="66">
        <v>220368</v>
      </c>
      <c r="B47" s="15" t="s">
        <v>57</v>
      </c>
      <c r="C47" s="1">
        <f>VLOOKUP(A47,Main!_xlnm.Print_Area,17,FALSE)+VLOOKUP(A47,Main!_xlnm.Print_Area,15,FALSE)</f>
        <v>2376328.8354090923</v>
      </c>
      <c r="D47" s="1">
        <f>VLOOKUP(A47,Main!_xlnm.Print_Area,14,FALSE)</f>
        <v>77136</v>
      </c>
      <c r="E47" s="1">
        <f>VLOOKUP(A47,'CAF BLS Adjustment'!B47:J496,5)</f>
        <v>1404721</v>
      </c>
      <c r="F47" s="1">
        <f>VLOOKUP(A47,'CAF BLS Adjustment'!$B$3:$J$441,6)</f>
        <v>1117538</v>
      </c>
      <c r="G47" s="1">
        <f t="shared" si="0"/>
        <v>77136</v>
      </c>
      <c r="H47" s="1">
        <f t="shared" si="1"/>
        <v>1404721</v>
      </c>
      <c r="I47" s="1">
        <f t="shared" si="2"/>
        <v>894471.83540909225</v>
      </c>
    </row>
    <row r="48" spans="1:9">
      <c r="A48" s="66">
        <v>220371</v>
      </c>
      <c r="B48" s="15" t="s">
        <v>58</v>
      </c>
      <c r="C48" s="1">
        <f>VLOOKUP(A48,Main!_xlnm.Print_Area,17,FALSE)+VLOOKUP(A48,Main!_xlnm.Print_Area,15,FALSE)</f>
        <v>669120.16813380574</v>
      </c>
      <c r="D48" s="1">
        <f>VLOOKUP(A48,Main!_xlnm.Print_Area,14,FALSE)</f>
        <v>-1848</v>
      </c>
      <c r="E48" s="1">
        <f>VLOOKUP(A48,'CAF BLS Adjustment'!B48:J497,5)</f>
        <v>692318</v>
      </c>
      <c r="F48" s="1">
        <f>VLOOKUP(A48,'CAF BLS Adjustment'!$B$3:$J$441,6)</f>
        <v>41634</v>
      </c>
      <c r="G48" s="1">
        <f t="shared" si="0"/>
        <v>-1848</v>
      </c>
      <c r="H48" s="1">
        <f t="shared" si="1"/>
        <v>670968.16813380574</v>
      </c>
      <c r="I48" s="1">
        <f t="shared" si="2"/>
        <v>0</v>
      </c>
    </row>
    <row r="49" spans="1:9">
      <c r="A49" s="66">
        <v>220376</v>
      </c>
      <c r="B49" s="15" t="s">
        <v>59</v>
      </c>
      <c r="C49" s="1">
        <f>VLOOKUP(A49,Main!_xlnm.Print_Area,17,FALSE)+VLOOKUP(A49,Main!_xlnm.Print_Area,15,FALSE)</f>
        <v>1979426.1225927593</v>
      </c>
      <c r="D49" s="1">
        <f>VLOOKUP(A49,Main!_xlnm.Print_Area,14,FALSE)</f>
        <v>267882</v>
      </c>
      <c r="E49" s="1">
        <f>VLOOKUP(A49,'CAF BLS Adjustment'!B49:J498,5)</f>
        <v>543440</v>
      </c>
      <c r="F49" s="1">
        <f>VLOOKUP(A49,'CAF BLS Adjustment'!$B$3:$J$441,6)</f>
        <v>1353913</v>
      </c>
      <c r="G49" s="1">
        <f t="shared" si="0"/>
        <v>267882</v>
      </c>
      <c r="H49" s="1">
        <f t="shared" si="1"/>
        <v>543440</v>
      </c>
      <c r="I49" s="1">
        <f t="shared" si="2"/>
        <v>1168104.1225927593</v>
      </c>
    </row>
    <row r="50" spans="1:9">
      <c r="A50" s="66">
        <v>220378</v>
      </c>
      <c r="B50" s="15" t="s">
        <v>60</v>
      </c>
      <c r="C50" s="1">
        <f>VLOOKUP(A50,Main!_xlnm.Print_Area,17,FALSE)+VLOOKUP(A50,Main!_xlnm.Print_Area,15,FALSE)</f>
        <v>4902859.2384854872</v>
      </c>
      <c r="D50" s="1">
        <f>VLOOKUP(A50,Main!_xlnm.Print_Area,14,FALSE)</f>
        <v>717756</v>
      </c>
      <c r="E50" s="1">
        <f>VLOOKUP(A50,'CAF BLS Adjustment'!B50:J499,5)</f>
        <v>1919529</v>
      </c>
      <c r="F50" s="1">
        <f>VLOOKUP(A50,'CAF BLS Adjustment'!$B$3:$J$441,6)</f>
        <v>2725806</v>
      </c>
      <c r="G50" s="1">
        <f t="shared" si="0"/>
        <v>717756</v>
      </c>
      <c r="H50" s="1">
        <f t="shared" si="1"/>
        <v>1919529</v>
      </c>
      <c r="I50" s="1">
        <f t="shared" si="2"/>
        <v>2265574.2384854872</v>
      </c>
    </row>
    <row r="51" spans="1:9">
      <c r="A51" s="66">
        <v>220381</v>
      </c>
      <c r="B51" s="15" t="s">
        <v>61</v>
      </c>
      <c r="C51" s="1">
        <f>VLOOKUP(A51,Main!_xlnm.Print_Area,17,FALSE)+VLOOKUP(A51,Main!_xlnm.Print_Area,15,FALSE)</f>
        <v>3498269.94929945</v>
      </c>
      <c r="D51" s="1">
        <f>VLOOKUP(A51,Main!_xlnm.Print_Area,14,FALSE)</f>
        <v>-119220</v>
      </c>
      <c r="E51" s="1">
        <f>VLOOKUP(A51,'CAF BLS Adjustment'!B51:J501,5)</f>
        <v>2163172</v>
      </c>
      <c r="F51" s="1">
        <f>VLOOKUP(A51,'CAF BLS Adjustment'!$B$3:$J$441,6)</f>
        <v>1793892</v>
      </c>
      <c r="G51" s="1">
        <f t="shared" si="0"/>
        <v>-119220</v>
      </c>
      <c r="H51" s="1">
        <f t="shared" si="1"/>
        <v>2163172</v>
      </c>
      <c r="I51" s="1">
        <f t="shared" si="2"/>
        <v>1454317.94929945</v>
      </c>
    </row>
    <row r="52" spans="1:9">
      <c r="A52" s="66">
        <v>220382</v>
      </c>
      <c r="B52" s="15" t="s">
        <v>62</v>
      </c>
      <c r="C52" s="1">
        <f>VLOOKUP(A52,Main!_xlnm.Print_Area,17,FALSE)+VLOOKUP(A52,Main!_xlnm.Print_Area,15,FALSE)</f>
        <v>1594363.0494243356</v>
      </c>
      <c r="D52" s="1">
        <f>VLOOKUP(A52,Main!_xlnm.Print_Area,14,FALSE)</f>
        <v>154488</v>
      </c>
      <c r="E52" s="1">
        <f>VLOOKUP(A52,'CAF BLS Adjustment'!B52:J502,5)</f>
        <v>1531845</v>
      </c>
      <c r="F52" s="1">
        <f>VLOOKUP(A52,'CAF BLS Adjustment'!$B$3:$J$441,6)</f>
        <v>0</v>
      </c>
      <c r="G52" s="1">
        <f t="shared" si="0"/>
        <v>154488</v>
      </c>
      <c r="H52" s="1">
        <f t="shared" si="1"/>
        <v>1439875.0494243356</v>
      </c>
      <c r="I52" s="1">
        <f t="shared" si="2"/>
        <v>0</v>
      </c>
    </row>
    <row r="53" spans="1:9">
      <c r="A53" s="66">
        <v>220389</v>
      </c>
      <c r="B53" s="15" t="s">
        <v>63</v>
      </c>
      <c r="C53" s="1">
        <f>VLOOKUP(A53,Main!_xlnm.Print_Area,17,FALSE)+VLOOKUP(A53,Main!_xlnm.Print_Area,15,FALSE)</f>
        <v>878614.92978559807</v>
      </c>
      <c r="D53" s="1">
        <f>VLOOKUP(A53,Main!_xlnm.Print_Area,14,FALSE)</f>
        <v>-256998</v>
      </c>
      <c r="E53" s="1">
        <f>VLOOKUP(A53,'CAF BLS Adjustment'!B53:J503,5)</f>
        <v>921021</v>
      </c>
      <c r="F53" s="1">
        <f>VLOOKUP(A53,'CAF BLS Adjustment'!$B$3:$J$441,6)</f>
        <v>321192</v>
      </c>
      <c r="G53" s="1">
        <f t="shared" si="0"/>
        <v>-256998</v>
      </c>
      <c r="H53" s="1">
        <f t="shared" si="1"/>
        <v>921021</v>
      </c>
      <c r="I53" s="1">
        <f t="shared" si="2"/>
        <v>214591.92978559807</v>
      </c>
    </row>
    <row r="54" spans="1:9">
      <c r="A54" s="66">
        <v>220392</v>
      </c>
      <c r="B54" s="15" t="s">
        <v>64</v>
      </c>
      <c r="C54" s="1">
        <f>VLOOKUP(A54,Main!_xlnm.Print_Area,17,FALSE)+VLOOKUP(A54,Main!_xlnm.Print_Area,15,FALSE)</f>
        <v>336039.9087614679</v>
      </c>
      <c r="D54" s="1">
        <f>VLOOKUP(A54,Main!_xlnm.Print_Area,14,FALSE)</f>
        <v>10056</v>
      </c>
      <c r="E54" s="1">
        <f>VLOOKUP(A54,'CAF BLS Adjustment'!B54:J504,5)</f>
        <v>216545</v>
      </c>
      <c r="F54" s="1">
        <f>VLOOKUP(A54,'CAF BLS Adjustment'!$B$3:$J$441,6)</f>
        <v>140983</v>
      </c>
      <c r="G54" s="1">
        <f t="shared" si="0"/>
        <v>10056</v>
      </c>
      <c r="H54" s="1">
        <f t="shared" si="1"/>
        <v>216545</v>
      </c>
      <c r="I54" s="1">
        <f t="shared" si="2"/>
        <v>109438.9087614679</v>
      </c>
    </row>
    <row r="55" spans="1:9">
      <c r="A55" s="66">
        <v>230468</v>
      </c>
      <c r="B55" s="15" t="s">
        <v>66</v>
      </c>
      <c r="C55" s="1">
        <f>VLOOKUP(A55,Main!_xlnm.Print_Area,17,FALSE)+VLOOKUP(A55,Main!_xlnm.Print_Area,15,FALSE)</f>
        <v>13444931.298626104</v>
      </c>
      <c r="D55" s="1">
        <f>VLOOKUP(A55,Main!_xlnm.Print_Area,14,FALSE)</f>
        <v>2156580</v>
      </c>
      <c r="E55" s="1">
        <f>VLOOKUP(A55,'CAF BLS Adjustment'!B55:J506,5)</f>
        <v>3396706</v>
      </c>
      <c r="F55" s="1">
        <f>VLOOKUP(A55,'CAF BLS Adjustment'!$B$3:$J$441,6)</f>
        <v>9153722</v>
      </c>
      <c r="G55" s="1">
        <f t="shared" ref="G55:G113" si="3">MIN(D55,C55)</f>
        <v>2156580</v>
      </c>
      <c r="H55" s="1">
        <f t="shared" ref="H55:H113" si="4">MAX(MIN(C55-G55,E55),0)</f>
        <v>3396706</v>
      </c>
      <c r="I55" s="1">
        <f t="shared" ref="I55:I113" si="5">MIN(MAX(C55-G55-H55,0),F55)</f>
        <v>7891645.2986261044</v>
      </c>
    </row>
    <row r="56" spans="1:9">
      <c r="A56" s="66">
        <v>230469</v>
      </c>
      <c r="B56" s="15" t="s">
        <v>67</v>
      </c>
      <c r="C56" s="1">
        <f>VLOOKUP(A56,Main!_xlnm.Print_Area,17,FALSE)+VLOOKUP(A56,Main!_xlnm.Print_Area,15,FALSE)</f>
        <v>150151.11084000795</v>
      </c>
      <c r="D56" s="1">
        <f>VLOOKUP(A56,Main!_xlnm.Print_Area,14,FALSE)</f>
        <v>-94260</v>
      </c>
      <c r="E56" s="1">
        <f>VLOOKUP(A56,'CAF BLS Adjustment'!B56:J507,5)</f>
        <v>150745</v>
      </c>
      <c r="F56" s="1">
        <f>VLOOKUP(A56,'CAF BLS Adjustment'!$B$3:$J$441,6)</f>
        <v>116609</v>
      </c>
      <c r="G56" s="1">
        <f t="shared" si="3"/>
        <v>-94260</v>
      </c>
      <c r="H56" s="1">
        <f t="shared" si="4"/>
        <v>150745</v>
      </c>
      <c r="I56" s="1">
        <f t="shared" si="5"/>
        <v>93666.110840007954</v>
      </c>
    </row>
    <row r="57" spans="1:9">
      <c r="A57" s="66">
        <v>230473</v>
      </c>
      <c r="B57" s="15" t="s">
        <v>68</v>
      </c>
      <c r="C57" s="1">
        <f>VLOOKUP(A57,Main!_xlnm.Print_Area,17,FALSE)+VLOOKUP(A57,Main!_xlnm.Print_Area,15,FALSE)</f>
        <v>1405362</v>
      </c>
      <c r="D57" s="1">
        <f>VLOOKUP(A57,Main!_xlnm.Print_Area,14,FALSE)</f>
        <v>-200958</v>
      </c>
      <c r="E57" s="1">
        <f>VLOOKUP(A57,'CAF BLS Adjustment'!B57:J508,5)</f>
        <v>1523379</v>
      </c>
      <c r="F57" s="1">
        <f>VLOOKUP(A57,'CAF BLS Adjustment'!$B$3:$J$441,6)</f>
        <v>82941</v>
      </c>
      <c r="G57" s="1">
        <f t="shared" si="3"/>
        <v>-200958</v>
      </c>
      <c r="H57" s="1">
        <f t="shared" si="4"/>
        <v>1523379</v>
      </c>
      <c r="I57" s="1">
        <f t="shared" si="5"/>
        <v>82941</v>
      </c>
    </row>
    <row r="58" spans="1:9">
      <c r="A58" s="66">
        <v>230478</v>
      </c>
      <c r="B58" s="15" t="s">
        <v>69</v>
      </c>
      <c r="C58" s="1">
        <f>VLOOKUP(A58,Main!_xlnm.Print_Area,17,FALSE)+VLOOKUP(A58,Main!_xlnm.Print_Area,15,FALSE)</f>
        <v>332048.65603803273</v>
      </c>
      <c r="D58" s="1">
        <f>VLOOKUP(A58,Main!_xlnm.Print_Area,14,FALSE)</f>
        <v>45276</v>
      </c>
      <c r="E58" s="1">
        <f>VLOOKUP(A58,'CAF BLS Adjustment'!B58:J509,5)</f>
        <v>230766</v>
      </c>
      <c r="F58" s="1">
        <f>VLOOKUP(A58,'CAF BLS Adjustment'!$B$3:$J$441,6)</f>
        <v>59892</v>
      </c>
      <c r="G58" s="1">
        <f t="shared" si="3"/>
        <v>45276</v>
      </c>
      <c r="H58" s="1">
        <f t="shared" si="4"/>
        <v>230766</v>
      </c>
      <c r="I58" s="1">
        <f t="shared" si="5"/>
        <v>56006.656038032728</v>
      </c>
    </row>
    <row r="59" spans="1:9">
      <c r="A59" s="66">
        <v>230496</v>
      </c>
      <c r="B59" s="15" t="s">
        <v>70</v>
      </c>
      <c r="C59" s="1">
        <f>VLOOKUP(A59,Main!_xlnm.Print_Area,17,FALSE)+VLOOKUP(A59,Main!_xlnm.Print_Area,15,FALSE)</f>
        <v>3781036.7947484297</v>
      </c>
      <c r="D59" s="1">
        <f>VLOOKUP(A59,Main!_xlnm.Print_Area,14,FALSE)</f>
        <v>17508</v>
      </c>
      <c r="E59" s="1">
        <f>VLOOKUP(A59,'CAF BLS Adjustment'!B59:J511,5)</f>
        <v>2524375</v>
      </c>
      <c r="F59" s="1">
        <f>VLOOKUP(A59,'CAF BLS Adjustment'!$B$3:$J$441,6)</f>
        <v>1594080</v>
      </c>
      <c r="G59" s="1">
        <f t="shared" si="3"/>
        <v>17508</v>
      </c>
      <c r="H59" s="1">
        <f t="shared" si="4"/>
        <v>2524375</v>
      </c>
      <c r="I59" s="1">
        <f t="shared" si="5"/>
        <v>1239153.7947484297</v>
      </c>
    </row>
    <row r="60" spans="1:9">
      <c r="A60" s="66">
        <v>230497</v>
      </c>
      <c r="B60" s="15" t="s">
        <v>71</v>
      </c>
      <c r="C60" s="1">
        <f>VLOOKUP(A60,Main!_xlnm.Print_Area,17,FALSE)+VLOOKUP(A60,Main!_xlnm.Print_Area,15,FALSE)</f>
        <v>474735.53957713477</v>
      </c>
      <c r="D60" s="1">
        <f>VLOOKUP(A60,Main!_xlnm.Print_Area,14,FALSE)</f>
        <v>4644</v>
      </c>
      <c r="E60" s="1">
        <f>VLOOKUP(A60,'CAF BLS Adjustment'!B60:J512,5)</f>
        <v>514655</v>
      </c>
      <c r="F60" s="1">
        <f>VLOOKUP(A60,'CAF BLS Adjustment'!$B$3:$J$441,6)</f>
        <v>0</v>
      </c>
      <c r="G60" s="1">
        <f t="shared" si="3"/>
        <v>4644</v>
      </c>
      <c r="H60" s="1">
        <f t="shared" si="4"/>
        <v>470091.53957713477</v>
      </c>
      <c r="I60" s="1">
        <f t="shared" si="5"/>
        <v>0</v>
      </c>
    </row>
    <row r="61" spans="1:9">
      <c r="A61" s="66">
        <v>230498</v>
      </c>
      <c r="B61" s="15" t="s">
        <v>72</v>
      </c>
      <c r="C61" s="1">
        <f>VLOOKUP(A61,Main!_xlnm.Print_Area,17,FALSE)+VLOOKUP(A61,Main!_xlnm.Print_Area,15,FALSE)</f>
        <v>458255.16567590984</v>
      </c>
      <c r="D61" s="1">
        <f>VLOOKUP(A61,Main!_xlnm.Print_Area,14,FALSE)</f>
        <v>-58404</v>
      </c>
      <c r="E61" s="1">
        <f>VLOOKUP(A61,'CAF BLS Adjustment'!B61:J513,5)</f>
        <v>261613</v>
      </c>
      <c r="F61" s="1">
        <f>VLOOKUP(A61,'CAF BLS Adjustment'!$B$3:$J$441,6)</f>
        <v>303545</v>
      </c>
      <c r="G61" s="1">
        <f t="shared" si="3"/>
        <v>-58404</v>
      </c>
      <c r="H61" s="1">
        <f t="shared" si="4"/>
        <v>261613</v>
      </c>
      <c r="I61" s="1">
        <f t="shared" si="5"/>
        <v>255046.16567590984</v>
      </c>
    </row>
    <row r="62" spans="1:9">
      <c r="A62" s="66">
        <v>230500</v>
      </c>
      <c r="B62" s="15" t="s">
        <v>73</v>
      </c>
      <c r="C62" s="1">
        <f>VLOOKUP(A62,Main!_xlnm.Print_Area,17,FALSE)+VLOOKUP(A62,Main!_xlnm.Print_Area,15,FALSE)</f>
        <v>105333.16509998412</v>
      </c>
      <c r="D62" s="1">
        <f>VLOOKUP(A62,Main!_xlnm.Print_Area,14,FALSE)</f>
        <v>-55302</v>
      </c>
      <c r="E62" s="1">
        <f>VLOOKUP(A62,'CAF BLS Adjustment'!B62:J514,5)</f>
        <v>144212</v>
      </c>
      <c r="F62" s="1">
        <f>VLOOKUP(A62,'CAF BLS Adjustment'!$B$3:$J$441,6)</f>
        <v>31502</v>
      </c>
      <c r="G62" s="1">
        <f t="shared" si="3"/>
        <v>-55302</v>
      </c>
      <c r="H62" s="1">
        <f t="shared" si="4"/>
        <v>144212</v>
      </c>
      <c r="I62" s="1">
        <f t="shared" si="5"/>
        <v>16423.165099984122</v>
      </c>
    </row>
    <row r="63" spans="1:9">
      <c r="A63" s="66">
        <v>230501</v>
      </c>
      <c r="B63" s="15" t="s">
        <v>74</v>
      </c>
      <c r="C63" s="1">
        <f>VLOOKUP(A63,Main!_xlnm.Print_Area,17,FALSE)+VLOOKUP(A63,Main!_xlnm.Print_Area,15,FALSE)</f>
        <v>7948189.5232592998</v>
      </c>
      <c r="D63" s="1">
        <f>VLOOKUP(A63,Main!_xlnm.Print_Area,14,FALSE)</f>
        <v>-306246</v>
      </c>
      <c r="E63" s="1">
        <f>VLOOKUP(A63,'CAF BLS Adjustment'!B63:J515,5)</f>
        <v>4562980</v>
      </c>
      <c r="F63" s="1">
        <f>VLOOKUP(A63,'CAF BLS Adjustment'!$B$3:$J$441,6)</f>
        <v>4466300</v>
      </c>
      <c r="G63" s="1">
        <f t="shared" si="3"/>
        <v>-306246</v>
      </c>
      <c r="H63" s="1">
        <f t="shared" si="4"/>
        <v>4562980</v>
      </c>
      <c r="I63" s="1">
        <f t="shared" si="5"/>
        <v>3691455.5232592998</v>
      </c>
    </row>
    <row r="64" spans="1:9">
      <c r="A64" s="66">
        <v>230502</v>
      </c>
      <c r="B64" s="15" t="s">
        <v>75</v>
      </c>
      <c r="C64" s="1">
        <f>VLOOKUP(A64,Main!_xlnm.Print_Area,17,FALSE)+VLOOKUP(A64,Main!_xlnm.Print_Area,15,FALSE)</f>
        <v>1936862.5828623436</v>
      </c>
      <c r="D64" s="1">
        <f>VLOOKUP(A64,Main!_xlnm.Print_Area,14,FALSE)</f>
        <v>160164</v>
      </c>
      <c r="E64" s="1">
        <f>VLOOKUP(A64,'CAF BLS Adjustment'!B64:J516,5)</f>
        <v>1746502</v>
      </c>
      <c r="F64" s="1">
        <f>VLOOKUP(A64,'CAF BLS Adjustment'!$B$3:$J$441,6)</f>
        <v>43941</v>
      </c>
      <c r="G64" s="1">
        <f t="shared" si="3"/>
        <v>160164</v>
      </c>
      <c r="H64" s="1">
        <f t="shared" si="4"/>
        <v>1746502</v>
      </c>
      <c r="I64" s="1">
        <f t="shared" si="5"/>
        <v>30196.582862343639</v>
      </c>
    </row>
    <row r="65" spans="1:9">
      <c r="A65" s="66">
        <v>230503</v>
      </c>
      <c r="B65" s="15" t="s">
        <v>76</v>
      </c>
      <c r="C65" s="1">
        <f>VLOOKUP(A65,Main!_xlnm.Print_Area,17,FALSE)+VLOOKUP(A65,Main!_xlnm.Print_Area,15,FALSE)</f>
        <v>2384025.0753780645</v>
      </c>
      <c r="D65" s="1">
        <f>VLOOKUP(A65,Main!_xlnm.Print_Area,14,FALSE)</f>
        <v>39510</v>
      </c>
      <c r="E65" s="1">
        <f>VLOOKUP(A65,'CAF BLS Adjustment'!B65:J517,5)</f>
        <v>2450525</v>
      </c>
      <c r="F65" s="1">
        <f>VLOOKUP(A65,'CAF BLS Adjustment'!$B$3:$J$441,6)</f>
        <v>0</v>
      </c>
      <c r="G65" s="1">
        <f t="shared" si="3"/>
        <v>39510</v>
      </c>
      <c r="H65" s="1">
        <f t="shared" si="4"/>
        <v>2344515.0753780645</v>
      </c>
      <c r="I65" s="1">
        <f t="shared" si="5"/>
        <v>0</v>
      </c>
    </row>
    <row r="66" spans="1:9">
      <c r="A66" s="66">
        <v>230505</v>
      </c>
      <c r="B66" s="15" t="s">
        <v>77</v>
      </c>
      <c r="C66" s="1">
        <f>VLOOKUP(A66,Main!_xlnm.Print_Area,17,FALSE)+VLOOKUP(A66,Main!_xlnm.Print_Area,15,FALSE)</f>
        <v>405571</v>
      </c>
      <c r="D66" s="1">
        <f>VLOOKUP(A66,Main!_xlnm.Print_Area,14,FALSE)</f>
        <v>-5568</v>
      </c>
      <c r="E66" s="1">
        <f>VLOOKUP(A66,'CAF BLS Adjustment'!B66:J518,5)</f>
        <v>408080</v>
      </c>
      <c r="F66" s="1">
        <f>VLOOKUP(A66,'CAF BLS Adjustment'!$B$3:$J$441,6)</f>
        <v>3059</v>
      </c>
      <c r="G66" s="1">
        <f t="shared" si="3"/>
        <v>-5568</v>
      </c>
      <c r="H66" s="1">
        <f t="shared" si="4"/>
        <v>408080</v>
      </c>
      <c r="I66" s="1">
        <f t="shared" si="5"/>
        <v>3059</v>
      </c>
    </row>
    <row r="67" spans="1:9">
      <c r="A67" s="66">
        <v>230510</v>
      </c>
      <c r="B67" s="15" t="s">
        <v>78</v>
      </c>
      <c r="C67" s="1">
        <f>VLOOKUP(A67,Main!_xlnm.Print_Area,17,FALSE)+VLOOKUP(A67,Main!_xlnm.Print_Area,15,FALSE)</f>
        <v>5842842.9020473296</v>
      </c>
      <c r="D67" s="1">
        <f>VLOOKUP(A67,Main!_xlnm.Print_Area,14,FALSE)</f>
        <v>632574</v>
      </c>
      <c r="E67" s="1">
        <f>VLOOKUP(A67,'CAF BLS Adjustment'!B67:J519,5)</f>
        <v>1244737</v>
      </c>
      <c r="F67" s="1">
        <f>VLOOKUP(A67,'CAF BLS Adjustment'!$B$3:$J$441,6)</f>
        <v>4514000</v>
      </c>
      <c r="G67" s="1">
        <f t="shared" si="3"/>
        <v>632574</v>
      </c>
      <c r="H67" s="1">
        <f t="shared" si="4"/>
        <v>1244737</v>
      </c>
      <c r="I67" s="1">
        <f t="shared" si="5"/>
        <v>3965531.9020473296</v>
      </c>
    </row>
    <row r="68" spans="1:9">
      <c r="A68" s="66">
        <v>230511</v>
      </c>
      <c r="B68" s="15" t="s">
        <v>79</v>
      </c>
      <c r="C68" s="1">
        <f>VLOOKUP(A68,Main!_xlnm.Print_Area,17,FALSE)+VLOOKUP(A68,Main!_xlnm.Print_Area,15,FALSE)</f>
        <v>5022179.3195692413</v>
      </c>
      <c r="D68" s="1">
        <f>VLOOKUP(A68,Main!_xlnm.Print_Area,14,FALSE)</f>
        <v>-35574</v>
      </c>
      <c r="E68" s="1">
        <f>VLOOKUP(A68,'CAF BLS Adjustment'!B68:J520,5)</f>
        <v>2960264</v>
      </c>
      <c r="F68" s="1">
        <f>VLOOKUP(A68,'CAF BLS Adjustment'!$B$3:$J$441,6)</f>
        <v>2572261</v>
      </c>
      <c r="G68" s="1">
        <f t="shared" si="3"/>
        <v>-35574</v>
      </c>
      <c r="H68" s="1">
        <f t="shared" si="4"/>
        <v>2960264</v>
      </c>
      <c r="I68" s="1">
        <f t="shared" si="5"/>
        <v>2097489.3195692413</v>
      </c>
    </row>
    <row r="69" spans="1:9">
      <c r="A69" s="66">
        <v>240512</v>
      </c>
      <c r="B69" s="15" t="s">
        <v>81</v>
      </c>
      <c r="C69" s="1">
        <f>VLOOKUP(A69,Main!_xlnm.Print_Area,17,FALSE)+VLOOKUP(A69,Main!_xlnm.Print_Area,15,FALSE)</f>
        <v>7857584.9190080827</v>
      </c>
      <c r="D69" s="1">
        <f>VLOOKUP(A69,Main!_xlnm.Print_Area,14,FALSE)</f>
        <v>735918</v>
      </c>
      <c r="E69" s="1">
        <f>VLOOKUP(A69,'CAF BLS Adjustment'!B69:J521,5)</f>
        <v>3278644</v>
      </c>
      <c r="F69" s="1">
        <f>VLOOKUP(A69,'CAF BLS Adjustment'!$B$3:$J$441,6)</f>
        <v>4580615</v>
      </c>
      <c r="G69" s="1">
        <f t="shared" si="3"/>
        <v>735918</v>
      </c>
      <c r="H69" s="1">
        <f t="shared" si="4"/>
        <v>3278644</v>
      </c>
      <c r="I69" s="1">
        <f t="shared" si="5"/>
        <v>3843022.9190080827</v>
      </c>
    </row>
    <row r="70" spans="1:9">
      <c r="A70" s="66">
        <v>240515</v>
      </c>
      <c r="B70" s="15" t="s">
        <v>82</v>
      </c>
      <c r="C70" s="1">
        <f>VLOOKUP(A70,Main!_xlnm.Print_Area,17,FALSE)+VLOOKUP(A70,Main!_xlnm.Print_Area,15,FALSE)</f>
        <v>787682.75749619305</v>
      </c>
      <c r="D70" s="1">
        <f>VLOOKUP(A70,Main!_xlnm.Print_Area,14,FALSE)</f>
        <v>-3360</v>
      </c>
      <c r="E70" s="1">
        <f>VLOOKUP(A70,'CAF BLS Adjustment'!B70:J522,5)</f>
        <v>453679</v>
      </c>
      <c r="F70" s="1">
        <f>VLOOKUP(A70,'CAF BLS Adjustment'!$B$3:$J$441,6)</f>
        <v>411619</v>
      </c>
      <c r="G70" s="1">
        <f t="shared" si="3"/>
        <v>-3360</v>
      </c>
      <c r="H70" s="1">
        <f t="shared" si="4"/>
        <v>453679</v>
      </c>
      <c r="I70" s="1">
        <f t="shared" si="5"/>
        <v>337363.75749619305</v>
      </c>
    </row>
    <row r="71" spans="1:9">
      <c r="A71" s="66">
        <v>240516</v>
      </c>
      <c r="B71" s="15" t="s">
        <v>83</v>
      </c>
      <c r="C71" s="1">
        <f>VLOOKUP(A71,Main!_xlnm.Print_Area,17,FALSE)+VLOOKUP(A71,Main!_xlnm.Print_Area,15,FALSE)</f>
        <v>3110992.8680064091</v>
      </c>
      <c r="D71" s="1">
        <f>VLOOKUP(A71,Main!_xlnm.Print_Area,14,FALSE)</f>
        <v>51036</v>
      </c>
      <c r="E71" s="1">
        <f>VLOOKUP(A71,'CAF BLS Adjustment'!B71:J523,5)</f>
        <v>2190397</v>
      </c>
      <c r="F71" s="1">
        <f>VLOOKUP(A71,'CAF BLS Adjustment'!$B$3:$J$441,6)</f>
        <v>1161589</v>
      </c>
      <c r="G71" s="1">
        <f t="shared" si="3"/>
        <v>51036</v>
      </c>
      <c r="H71" s="1">
        <f t="shared" si="4"/>
        <v>2190397</v>
      </c>
      <c r="I71" s="1">
        <f t="shared" si="5"/>
        <v>869559.86800640915</v>
      </c>
    </row>
    <row r="72" spans="1:9">
      <c r="A72" s="66">
        <v>240520</v>
      </c>
      <c r="B72" s="15" t="s">
        <v>84</v>
      </c>
      <c r="C72" s="1">
        <f>VLOOKUP(A72,Main!_xlnm.Print_Area,17,FALSE)+VLOOKUP(A72,Main!_xlnm.Print_Area,15,FALSE)</f>
        <v>11681513.112982713</v>
      </c>
      <c r="D72" s="1">
        <f>VLOOKUP(A72,Main!_xlnm.Print_Area,14,FALSE)</f>
        <v>-846408</v>
      </c>
      <c r="E72" s="1">
        <f>VLOOKUP(A72,'CAF BLS Adjustment'!B72:J524,5)</f>
        <v>4236574</v>
      </c>
      <c r="F72" s="1">
        <f>VLOOKUP(A72,'CAF BLS Adjustment'!$B$3:$J$441,6)</f>
        <v>9467344</v>
      </c>
      <c r="G72" s="1">
        <f t="shared" si="3"/>
        <v>-846408</v>
      </c>
      <c r="H72" s="1">
        <f t="shared" si="4"/>
        <v>4236574</v>
      </c>
      <c r="I72" s="1">
        <f t="shared" si="5"/>
        <v>8291347.1129827127</v>
      </c>
    </row>
    <row r="73" spans="1:9">
      <c r="A73" s="66">
        <v>240521</v>
      </c>
      <c r="B73" s="15" t="s">
        <v>85</v>
      </c>
      <c r="C73" s="1">
        <f>VLOOKUP(A73,Main!_xlnm.Print_Area,17,FALSE)+VLOOKUP(A73,Main!_xlnm.Print_Area,15,FALSE)</f>
        <v>609190</v>
      </c>
      <c r="D73" s="1">
        <f>VLOOKUP(A73,Main!_xlnm.Print_Area,14,FALSE)</f>
        <v>-560382</v>
      </c>
      <c r="E73" s="1">
        <f>VLOOKUP(A73,'CAF BLS Adjustment'!B73:J525,5)</f>
        <v>1169572</v>
      </c>
      <c r="F73" s="1">
        <f>VLOOKUP(A73,'CAF BLS Adjustment'!$B$3:$J$441,6)</f>
        <v>0</v>
      </c>
      <c r="G73" s="1">
        <f t="shared" si="3"/>
        <v>-560382</v>
      </c>
      <c r="H73" s="1">
        <f t="shared" si="4"/>
        <v>1169572</v>
      </c>
      <c r="I73" s="1">
        <f t="shared" si="5"/>
        <v>0</v>
      </c>
    </row>
    <row r="74" spans="1:9">
      <c r="A74" s="66">
        <v>240523</v>
      </c>
      <c r="B74" s="15" t="s">
        <v>86</v>
      </c>
      <c r="C74" s="1">
        <f>VLOOKUP(A74,Main!_xlnm.Print_Area,17,FALSE)+VLOOKUP(A74,Main!_xlnm.Print_Area,15,FALSE)</f>
        <v>7630814.7691586884</v>
      </c>
      <c r="D74" s="1">
        <f>VLOOKUP(A74,Main!_xlnm.Print_Area,14,FALSE)</f>
        <v>-369714</v>
      </c>
      <c r="E74" s="1">
        <f>VLOOKUP(A74,'CAF BLS Adjustment'!B74:J526,5)</f>
        <v>5315448</v>
      </c>
      <c r="F74" s="1">
        <f>VLOOKUP(A74,'CAF BLS Adjustment'!$B$3:$J$441,6)</f>
        <v>3436091</v>
      </c>
      <c r="G74" s="1">
        <f t="shared" si="3"/>
        <v>-369714</v>
      </c>
      <c r="H74" s="1">
        <f t="shared" si="4"/>
        <v>5315448</v>
      </c>
      <c r="I74" s="1">
        <f t="shared" si="5"/>
        <v>2685080.7691586884</v>
      </c>
    </row>
    <row r="75" spans="1:9">
      <c r="A75" s="66">
        <v>240528</v>
      </c>
      <c r="B75" s="15" t="s">
        <v>88</v>
      </c>
      <c r="C75" s="1">
        <f>VLOOKUP(A75,Main!_xlnm.Print_Area,17,FALSE)+VLOOKUP(A75,Main!_xlnm.Print_Area,15,FALSE)</f>
        <v>10655829.492674284</v>
      </c>
      <c r="D75" s="1">
        <f>VLOOKUP(A75,Main!_xlnm.Print_Area,14,FALSE)</f>
        <v>585894</v>
      </c>
      <c r="E75" s="1">
        <f>VLOOKUP(A75,'CAF BLS Adjustment'!B75:J527,5)</f>
        <v>6683513</v>
      </c>
      <c r="F75" s="1">
        <f>VLOOKUP(A75,'CAF BLS Adjustment'!$B$3:$J$441,6)</f>
        <v>4386686</v>
      </c>
      <c r="G75" s="1">
        <f t="shared" si="3"/>
        <v>585894</v>
      </c>
      <c r="H75" s="1">
        <f t="shared" si="4"/>
        <v>6683513</v>
      </c>
      <c r="I75" s="1">
        <f t="shared" si="5"/>
        <v>3386422.4926742837</v>
      </c>
    </row>
    <row r="76" spans="1:9">
      <c r="A76" s="66">
        <v>240531</v>
      </c>
      <c r="B76" s="15" t="s">
        <v>89</v>
      </c>
      <c r="C76" s="1">
        <f>VLOOKUP(A76,Main!_xlnm.Print_Area,17,FALSE)+VLOOKUP(A76,Main!_xlnm.Print_Area,15,FALSE)</f>
        <v>1979733.5693473904</v>
      </c>
      <c r="D76" s="1">
        <f>VLOOKUP(A76,Main!_xlnm.Print_Area,14,FALSE)</f>
        <v>341928</v>
      </c>
      <c r="E76" s="1">
        <f>VLOOKUP(A76,'CAF BLS Adjustment'!B76:J528,5)</f>
        <v>1504503</v>
      </c>
      <c r="F76" s="1">
        <f>VLOOKUP(A76,'CAF BLS Adjustment'!$B$3:$J$441,6)</f>
        <v>162645</v>
      </c>
      <c r="G76" s="1">
        <f t="shared" si="3"/>
        <v>341928</v>
      </c>
      <c r="H76" s="1">
        <f t="shared" si="4"/>
        <v>1504503</v>
      </c>
      <c r="I76" s="1">
        <f t="shared" si="5"/>
        <v>133302.56934739044</v>
      </c>
    </row>
    <row r="77" spans="1:9">
      <c r="A77" s="66">
        <v>240532</v>
      </c>
      <c r="B77" s="15" t="s">
        <v>90</v>
      </c>
      <c r="C77" s="1">
        <f>VLOOKUP(A77,Main!_xlnm.Print_Area,17,FALSE)+VLOOKUP(A77,Main!_xlnm.Print_Area,15,FALSE)</f>
        <v>120684.39216359968</v>
      </c>
      <c r="D77" s="1">
        <f>VLOOKUP(A77,Main!_xlnm.Print_Area,14,FALSE)</f>
        <v>-2748</v>
      </c>
      <c r="E77" s="1">
        <f>VLOOKUP(A77,'CAF BLS Adjustment'!B77:J529,5)</f>
        <v>101268</v>
      </c>
      <c r="F77" s="1">
        <f>VLOOKUP(A77,'CAF BLS Adjustment'!$B$3:$J$441,6)</f>
        <v>33751</v>
      </c>
      <c r="G77" s="1">
        <f t="shared" si="3"/>
        <v>-2748</v>
      </c>
      <c r="H77" s="1">
        <f t="shared" si="4"/>
        <v>101268</v>
      </c>
      <c r="I77" s="1">
        <f t="shared" si="5"/>
        <v>22164.392163599681</v>
      </c>
    </row>
    <row r="78" spans="1:9">
      <c r="A78" s="66">
        <v>240536</v>
      </c>
      <c r="B78" s="15" t="s">
        <v>91</v>
      </c>
      <c r="C78" s="1">
        <f>VLOOKUP(A78,Main!_xlnm.Print_Area,17,FALSE)+VLOOKUP(A78,Main!_xlnm.Print_Area,15,FALSE)</f>
        <v>6496027.4225111157</v>
      </c>
      <c r="D78" s="1">
        <f>VLOOKUP(A78,Main!_xlnm.Print_Area,14,FALSE)</f>
        <v>174642</v>
      </c>
      <c r="E78" s="1">
        <f>VLOOKUP(A78,'CAF BLS Adjustment'!B78:J530,5)</f>
        <v>2990778</v>
      </c>
      <c r="F78" s="1">
        <f>VLOOKUP(A78,'CAF BLS Adjustment'!$B$3:$J$441,6)</f>
        <v>3940390</v>
      </c>
      <c r="G78" s="1">
        <f t="shared" si="3"/>
        <v>174642</v>
      </c>
      <c r="H78" s="1">
        <f t="shared" si="4"/>
        <v>2990778</v>
      </c>
      <c r="I78" s="1">
        <f t="shared" si="5"/>
        <v>3330607.4225111157</v>
      </c>
    </row>
    <row r="79" spans="1:9">
      <c r="A79" s="66">
        <v>240538</v>
      </c>
      <c r="B79" s="15" t="s">
        <v>92</v>
      </c>
      <c r="C79" s="1">
        <f>VLOOKUP(A79,Main!_xlnm.Print_Area,17,FALSE)+VLOOKUP(A79,Main!_xlnm.Print_Area,15,FALSE)</f>
        <v>2802881.3217761256</v>
      </c>
      <c r="D79" s="1">
        <f>VLOOKUP(A79,Main!_xlnm.Print_Area,14,FALSE)</f>
        <v>358464</v>
      </c>
      <c r="E79" s="1">
        <f>VLOOKUP(A79,'CAF BLS Adjustment'!B79:J531,5)</f>
        <v>2175023</v>
      </c>
      <c r="F79" s="1">
        <f>VLOOKUP(A79,'CAF BLS Adjustment'!$B$3:$J$441,6)</f>
        <v>532501</v>
      </c>
      <c r="G79" s="1">
        <f t="shared" si="3"/>
        <v>358464</v>
      </c>
      <c r="H79" s="1">
        <f t="shared" si="4"/>
        <v>2175023</v>
      </c>
      <c r="I79" s="1">
        <f t="shared" si="5"/>
        <v>269394.32177612558</v>
      </c>
    </row>
    <row r="80" spans="1:9">
      <c r="A80" s="66">
        <v>240539</v>
      </c>
      <c r="B80" s="15" t="s">
        <v>93</v>
      </c>
      <c r="C80" s="1">
        <f>VLOOKUP(A80,Main!_xlnm.Print_Area,17,FALSE)+VLOOKUP(A80,Main!_xlnm.Print_Area,15,FALSE)</f>
        <v>3435771.8415908189</v>
      </c>
      <c r="D80" s="1">
        <f>VLOOKUP(A80,Main!_xlnm.Print_Area,14,FALSE)</f>
        <v>314622</v>
      </c>
      <c r="E80" s="1">
        <f>VLOOKUP(A80,'CAF BLS Adjustment'!B80:J532,5)</f>
        <v>1582036</v>
      </c>
      <c r="F80" s="1">
        <f>VLOOKUP(A80,'CAF BLS Adjustment'!$B$3:$J$441,6)</f>
        <v>1861630</v>
      </c>
      <c r="G80" s="1">
        <f t="shared" si="3"/>
        <v>314622</v>
      </c>
      <c r="H80" s="1">
        <f t="shared" si="4"/>
        <v>1582036</v>
      </c>
      <c r="I80" s="1">
        <f t="shared" si="5"/>
        <v>1539113.8415908189</v>
      </c>
    </row>
    <row r="81" spans="1:9">
      <c r="A81" s="66">
        <v>240541</v>
      </c>
      <c r="B81" s="15" t="s">
        <v>94</v>
      </c>
      <c r="C81" s="1">
        <f>VLOOKUP(A81,Main!_xlnm.Print_Area,17,FALSE)+VLOOKUP(A81,Main!_xlnm.Print_Area,15,FALSE)</f>
        <v>923620.65993023361</v>
      </c>
      <c r="D81" s="1">
        <f>VLOOKUP(A81,Main!_xlnm.Print_Area,14,FALSE)</f>
        <v>2940</v>
      </c>
      <c r="E81" s="1">
        <f>VLOOKUP(A81,'CAF BLS Adjustment'!B81:J533,5)</f>
        <v>396103</v>
      </c>
      <c r="F81" s="1">
        <f>VLOOKUP(A81,'CAF BLS Adjustment'!$B$3:$J$441,6)</f>
        <v>611278</v>
      </c>
      <c r="G81" s="1">
        <f t="shared" si="3"/>
        <v>2940</v>
      </c>
      <c r="H81" s="1">
        <f t="shared" si="4"/>
        <v>396103</v>
      </c>
      <c r="I81" s="1">
        <f t="shared" si="5"/>
        <v>524577.65993023361</v>
      </c>
    </row>
    <row r="82" spans="1:9">
      <c r="A82" s="66">
        <v>240542</v>
      </c>
      <c r="B82" s="15" t="s">
        <v>95</v>
      </c>
      <c r="C82" s="1">
        <f>VLOOKUP(A82,Main!_xlnm.Print_Area,17,FALSE)+VLOOKUP(A82,Main!_xlnm.Print_Area,15,FALSE)</f>
        <v>4951837.6329526147</v>
      </c>
      <c r="D82" s="1">
        <f>VLOOKUP(A82,Main!_xlnm.Print_Area,14,FALSE)</f>
        <v>595452</v>
      </c>
      <c r="E82" s="1">
        <f>VLOOKUP(A82,'CAF BLS Adjustment'!B82:J534,5)</f>
        <v>3024424</v>
      </c>
      <c r="F82" s="1">
        <f>VLOOKUP(A82,'CAF BLS Adjustment'!$B$3:$J$441,6)</f>
        <v>1796791</v>
      </c>
      <c r="G82" s="1">
        <f t="shared" si="3"/>
        <v>595452</v>
      </c>
      <c r="H82" s="1">
        <f t="shared" si="4"/>
        <v>3024424</v>
      </c>
      <c r="I82" s="1">
        <f t="shared" si="5"/>
        <v>1331961.6329526147</v>
      </c>
    </row>
    <row r="83" spans="1:9">
      <c r="A83" s="66">
        <v>240546</v>
      </c>
      <c r="B83" s="15" t="s">
        <v>96</v>
      </c>
      <c r="C83" s="1">
        <f>VLOOKUP(A83,Main!_xlnm.Print_Area,17,FALSE)+VLOOKUP(A83,Main!_xlnm.Print_Area,15,FALSE)</f>
        <v>3868147.6886558435</v>
      </c>
      <c r="D83" s="1">
        <f>VLOOKUP(A83,Main!_xlnm.Print_Area,14,FALSE)</f>
        <v>24186</v>
      </c>
      <c r="E83" s="1">
        <f>VLOOKUP(A83,'CAF BLS Adjustment'!B83:J535,5)</f>
        <v>2220444</v>
      </c>
      <c r="F83" s="1">
        <f>VLOOKUP(A83,'CAF BLS Adjustment'!$B$3:$J$441,6)</f>
        <v>1986621</v>
      </c>
      <c r="G83" s="1">
        <f t="shared" si="3"/>
        <v>24186</v>
      </c>
      <c r="H83" s="1">
        <f t="shared" si="4"/>
        <v>2220444</v>
      </c>
      <c r="I83" s="1">
        <f t="shared" si="5"/>
        <v>1623517.6886558435</v>
      </c>
    </row>
    <row r="84" spans="1:9">
      <c r="A84" s="66">
        <v>250285</v>
      </c>
      <c r="B84" s="15" t="s">
        <v>98</v>
      </c>
      <c r="C84" s="1">
        <f>VLOOKUP(A84,Main!_xlnm.Print_Area,17,FALSE)+VLOOKUP(A84,Main!_xlnm.Print_Area,15,FALSE)</f>
        <v>205145.93574747452</v>
      </c>
      <c r="D84" s="1">
        <f>VLOOKUP(A84,Main!_xlnm.Print_Area,14,FALSE)</f>
        <v>786</v>
      </c>
      <c r="E84" s="1">
        <f>VLOOKUP(A84,'CAF BLS Adjustment'!B84:J536,5)</f>
        <v>223617</v>
      </c>
      <c r="F84" s="1">
        <f>VLOOKUP(A84,'CAF BLS Adjustment'!$B$3:$J$441,6)</f>
        <v>0</v>
      </c>
      <c r="G84" s="1">
        <f t="shared" si="3"/>
        <v>786</v>
      </c>
      <c r="H84" s="1">
        <f t="shared" si="4"/>
        <v>204359.93574747452</v>
      </c>
      <c r="I84" s="1">
        <f t="shared" si="5"/>
        <v>0</v>
      </c>
    </row>
    <row r="85" spans="1:9">
      <c r="A85" s="66">
        <v>250290</v>
      </c>
      <c r="B85" s="15" t="s">
        <v>99</v>
      </c>
      <c r="C85" s="1">
        <f>VLOOKUP(A85,Main!_xlnm.Print_Area,17,FALSE)+VLOOKUP(A85,Main!_xlnm.Print_Area,15,FALSE)</f>
        <v>4945338.689278827</v>
      </c>
      <c r="D85" s="1">
        <f>VLOOKUP(A85,Main!_xlnm.Print_Area,14,FALSE)</f>
        <v>81996</v>
      </c>
      <c r="E85" s="1">
        <f>VLOOKUP(A85,'CAF BLS Adjustment'!B85:J537,5)</f>
        <v>2549927</v>
      </c>
      <c r="F85" s="1">
        <f>VLOOKUP(A85,'CAF BLS Adjustment'!$B$3:$J$441,6)</f>
        <v>2777635</v>
      </c>
      <c r="G85" s="1">
        <f t="shared" si="3"/>
        <v>81996</v>
      </c>
      <c r="H85" s="1">
        <f t="shared" si="4"/>
        <v>2549927</v>
      </c>
      <c r="I85" s="1">
        <f t="shared" si="5"/>
        <v>2313415.689278827</v>
      </c>
    </row>
    <row r="86" spans="1:9">
      <c r="A86" s="66">
        <v>250295</v>
      </c>
      <c r="B86" s="15" t="s">
        <v>100</v>
      </c>
      <c r="C86" s="1">
        <f>VLOOKUP(A86,Main!_xlnm.Print_Area,17,FALSE)+VLOOKUP(A86,Main!_xlnm.Print_Area,15,FALSE)</f>
        <v>1058305.7596027153</v>
      </c>
      <c r="D86" s="1">
        <f>VLOOKUP(A86,Main!_xlnm.Print_Area,14,FALSE)</f>
        <v>117462</v>
      </c>
      <c r="E86" s="1">
        <f>VLOOKUP(A86,'CAF BLS Adjustment'!B86:J538,5)</f>
        <v>632160</v>
      </c>
      <c r="F86" s="1">
        <f>VLOOKUP(A86,'CAF BLS Adjustment'!$B$3:$J$441,6)</f>
        <v>408027</v>
      </c>
      <c r="G86" s="1">
        <f t="shared" si="3"/>
        <v>117462</v>
      </c>
      <c r="H86" s="1">
        <f t="shared" si="4"/>
        <v>632160</v>
      </c>
      <c r="I86" s="1">
        <f t="shared" si="5"/>
        <v>308683.75960271526</v>
      </c>
    </row>
    <row r="87" spans="1:9">
      <c r="A87" s="66">
        <v>250299</v>
      </c>
      <c r="B87" s="15" t="s">
        <v>101</v>
      </c>
      <c r="C87" s="1">
        <f>VLOOKUP(A87,Main!_xlnm.Print_Area,17,FALSE)+VLOOKUP(A87,Main!_xlnm.Print_Area,15,FALSE)</f>
        <v>501306.33685925812</v>
      </c>
      <c r="D87" s="1">
        <f>VLOOKUP(A87,Main!_xlnm.Print_Area,14,FALSE)</f>
        <v>83676</v>
      </c>
      <c r="E87" s="1">
        <f>VLOOKUP(A87,'CAF BLS Adjustment'!B87:J539,5)</f>
        <v>232274</v>
      </c>
      <c r="F87" s="1">
        <f>VLOOKUP(A87,'CAF BLS Adjustment'!$B$3:$J$441,6)</f>
        <v>232414</v>
      </c>
      <c r="G87" s="1">
        <f t="shared" si="3"/>
        <v>83676</v>
      </c>
      <c r="H87" s="1">
        <f t="shared" si="4"/>
        <v>232274</v>
      </c>
      <c r="I87" s="1">
        <f t="shared" si="5"/>
        <v>185356.33685925812</v>
      </c>
    </row>
    <row r="88" spans="1:9">
      <c r="A88" s="66">
        <v>250305</v>
      </c>
      <c r="B88" s="15" t="s">
        <v>102</v>
      </c>
      <c r="C88" s="1">
        <f>VLOOKUP(A88,Main!_xlnm.Print_Area,17,FALSE)+VLOOKUP(A88,Main!_xlnm.Print_Area,15,FALSE)</f>
        <v>2123827.1841958934</v>
      </c>
      <c r="D88" s="1">
        <f>VLOOKUP(A88,Main!_xlnm.Print_Area,14,FALSE)</f>
        <v>71094</v>
      </c>
      <c r="E88" s="1">
        <f>VLOOKUP(A88,'CAF BLS Adjustment'!B88:J540,5)</f>
        <v>799739</v>
      </c>
      <c r="F88" s="1">
        <f>VLOOKUP(A88,'CAF BLS Adjustment'!$B$3:$J$441,6)</f>
        <v>1452358</v>
      </c>
      <c r="G88" s="1">
        <f t="shared" si="3"/>
        <v>71094</v>
      </c>
      <c r="H88" s="1">
        <f t="shared" si="4"/>
        <v>799739</v>
      </c>
      <c r="I88" s="1">
        <f t="shared" si="5"/>
        <v>1252994.1841958934</v>
      </c>
    </row>
    <row r="89" spans="1:9">
      <c r="A89" s="66">
        <v>250307</v>
      </c>
      <c r="B89" s="15" t="s">
        <v>103</v>
      </c>
      <c r="C89" s="1">
        <f>VLOOKUP(A89,Main!_xlnm.Print_Area,17,FALSE)+VLOOKUP(A89,Main!_xlnm.Print_Area,15,FALSE)</f>
        <v>570940.74937522679</v>
      </c>
      <c r="D89" s="1">
        <f>VLOOKUP(A89,Main!_xlnm.Print_Area,14,FALSE)</f>
        <v>18102</v>
      </c>
      <c r="E89" s="1">
        <f>VLOOKUP(A89,'CAF BLS Adjustment'!B89:J541,5)</f>
        <v>377507</v>
      </c>
      <c r="F89" s="1">
        <f>VLOOKUP(A89,'CAF BLS Adjustment'!$B$3:$J$441,6)</f>
        <v>228926</v>
      </c>
      <c r="G89" s="1">
        <f t="shared" si="3"/>
        <v>18102</v>
      </c>
      <c r="H89" s="1">
        <f t="shared" si="4"/>
        <v>377507</v>
      </c>
      <c r="I89" s="1">
        <f t="shared" si="5"/>
        <v>175331.74937522679</v>
      </c>
    </row>
    <row r="90" spans="1:9">
      <c r="A90" s="66">
        <v>250308</v>
      </c>
      <c r="B90" s="15" t="s">
        <v>45</v>
      </c>
      <c r="C90" s="1">
        <f>VLOOKUP(A90,Main!_xlnm.Print_Area,17,FALSE)+VLOOKUP(A90,Main!_xlnm.Print_Area,15,FALSE)</f>
        <v>2558163.9588428945</v>
      </c>
      <c r="D90" s="1">
        <f>VLOOKUP(A90,Main!_xlnm.Print_Area,14,FALSE)</f>
        <v>21156</v>
      </c>
      <c r="E90" s="1">
        <f>VLOOKUP(A90,'CAF BLS Adjustment'!B90:J542,5)</f>
        <v>907174</v>
      </c>
      <c r="F90" s="1">
        <f>VLOOKUP(A90,'CAF BLS Adjustment'!$B$3:$J$441,6)</f>
        <v>1869969</v>
      </c>
      <c r="G90" s="1">
        <f t="shared" si="3"/>
        <v>21156</v>
      </c>
      <c r="H90" s="1">
        <f t="shared" si="4"/>
        <v>907174</v>
      </c>
      <c r="I90" s="1">
        <f t="shared" si="5"/>
        <v>1629833.9588428945</v>
      </c>
    </row>
    <row r="91" spans="1:9">
      <c r="A91" s="66">
        <v>250315</v>
      </c>
      <c r="B91" s="15" t="s">
        <v>104</v>
      </c>
      <c r="C91" s="1">
        <f>VLOOKUP(A91,Main!_xlnm.Print_Area,17,FALSE)+VLOOKUP(A91,Main!_xlnm.Print_Area,15,FALSE)</f>
        <v>921938.16112928337</v>
      </c>
      <c r="D91" s="1">
        <f>VLOOKUP(A91,Main!_xlnm.Print_Area,14,FALSE)</f>
        <v>-28608</v>
      </c>
      <c r="E91" s="1">
        <f>VLOOKUP(A91,'CAF BLS Adjustment'!B91:J543,5)</f>
        <v>1039774</v>
      </c>
      <c r="F91" s="1">
        <f>VLOOKUP(A91,'CAF BLS Adjustment'!$B$3:$J$441,6)</f>
        <v>0</v>
      </c>
      <c r="G91" s="1">
        <f t="shared" si="3"/>
        <v>-28608</v>
      </c>
      <c r="H91" s="1">
        <f t="shared" si="4"/>
        <v>950546.16112928337</v>
      </c>
      <c r="I91" s="1">
        <f t="shared" si="5"/>
        <v>0</v>
      </c>
    </row>
    <row r="92" spans="1:9">
      <c r="A92" s="66">
        <v>250316</v>
      </c>
      <c r="B92" s="15" t="s">
        <v>105</v>
      </c>
      <c r="C92" s="1">
        <f>VLOOKUP(A92,Main!_xlnm.Print_Area,17,FALSE)+VLOOKUP(A92,Main!_xlnm.Print_Area,15,FALSE)</f>
        <v>298199.71654676058</v>
      </c>
      <c r="D92" s="1">
        <f>VLOOKUP(A92,Main!_xlnm.Print_Area,14,FALSE)</f>
        <v>-36468</v>
      </c>
      <c r="E92" s="1">
        <f>VLOOKUP(A92,'CAF BLS Adjustment'!B92:J544,5)</f>
        <v>366083</v>
      </c>
      <c r="F92" s="1">
        <f>VLOOKUP(A92,'CAF BLS Adjustment'!$B$3:$J$441,6)</f>
        <v>0</v>
      </c>
      <c r="G92" s="1">
        <f t="shared" si="3"/>
        <v>-36468</v>
      </c>
      <c r="H92" s="1">
        <f t="shared" si="4"/>
        <v>334667.71654676058</v>
      </c>
      <c r="I92" s="1">
        <f t="shared" si="5"/>
        <v>0</v>
      </c>
    </row>
    <row r="93" spans="1:9">
      <c r="A93" s="66">
        <v>260396</v>
      </c>
      <c r="B93" s="15" t="s">
        <v>107</v>
      </c>
      <c r="C93" s="1">
        <f>VLOOKUP(A93,Main!_xlnm.Print_Area,17,FALSE)+VLOOKUP(A93,Main!_xlnm.Print_Area,15,FALSE)</f>
        <v>2870678.2217327598</v>
      </c>
      <c r="D93" s="1">
        <f>VLOOKUP(A93,Main!_xlnm.Print_Area,14,FALSE)</f>
        <v>160668</v>
      </c>
      <c r="E93" s="1">
        <f>VLOOKUP(A93,'CAF BLS Adjustment'!B93:J546,5)</f>
        <v>1095890</v>
      </c>
      <c r="F93" s="1">
        <f>VLOOKUP(A93,'CAF BLS Adjustment'!$B$3:$J$441,6)</f>
        <v>1883591</v>
      </c>
      <c r="G93" s="1">
        <f t="shared" si="3"/>
        <v>160668</v>
      </c>
      <c r="H93" s="1">
        <f t="shared" si="4"/>
        <v>1095890</v>
      </c>
      <c r="I93" s="1">
        <f t="shared" si="5"/>
        <v>1614120.2217327598</v>
      </c>
    </row>
    <row r="94" spans="1:9">
      <c r="A94" s="66">
        <v>260398</v>
      </c>
      <c r="B94" s="15" t="s">
        <v>108</v>
      </c>
      <c r="C94" s="1">
        <f>VLOOKUP(A94,Main!_xlnm.Print_Area,17,FALSE)+VLOOKUP(A94,Main!_xlnm.Print_Area,15,FALSE)</f>
        <v>3430680.2669228879</v>
      </c>
      <c r="D94" s="1">
        <f>VLOOKUP(A94,Main!_xlnm.Print_Area,14,FALSE)</f>
        <v>395046</v>
      </c>
      <c r="E94" s="1">
        <f>VLOOKUP(A94,'CAF BLS Adjustment'!B94:J547,5)</f>
        <v>2997701</v>
      </c>
      <c r="F94" s="1">
        <f>VLOOKUP(A94,'CAF BLS Adjustment'!$B$3:$J$441,6)</f>
        <v>71834</v>
      </c>
      <c r="G94" s="1">
        <f t="shared" si="3"/>
        <v>395046</v>
      </c>
      <c r="H94" s="1">
        <f t="shared" si="4"/>
        <v>2997701</v>
      </c>
      <c r="I94" s="1">
        <f t="shared" si="5"/>
        <v>37933.26692288788</v>
      </c>
    </row>
    <row r="95" spans="1:9">
      <c r="A95" s="66">
        <v>260401</v>
      </c>
      <c r="B95" s="15" t="s">
        <v>109</v>
      </c>
      <c r="C95" s="1">
        <f>VLOOKUP(A95,Main!_xlnm.Print_Area,17,FALSE)+VLOOKUP(A95,Main!_xlnm.Print_Area,15,FALSE)</f>
        <v>6953632.9569455553</v>
      </c>
      <c r="D95" s="1">
        <f>VLOOKUP(A95,Main!_xlnm.Print_Area,14,FALSE)</f>
        <v>550428</v>
      </c>
      <c r="E95" s="1">
        <f>VLOOKUP(A95,'CAF BLS Adjustment'!B95:J548,5)</f>
        <v>1896519</v>
      </c>
      <c r="F95" s="1">
        <f>VLOOKUP(A95,'CAF BLS Adjustment'!$B$3:$J$441,6)</f>
        <v>5159424</v>
      </c>
      <c r="G95" s="1">
        <f t="shared" si="3"/>
        <v>550428</v>
      </c>
      <c r="H95" s="1">
        <f t="shared" si="4"/>
        <v>1896519</v>
      </c>
      <c r="I95" s="1">
        <f t="shared" si="5"/>
        <v>4506685.9569455553</v>
      </c>
    </row>
    <row r="96" spans="1:9">
      <c r="A96" s="66">
        <v>260406</v>
      </c>
      <c r="B96" s="15" t="s">
        <v>110</v>
      </c>
      <c r="C96" s="1">
        <f>VLOOKUP(A96,Main!_xlnm.Print_Area,17,FALSE)+VLOOKUP(A96,Main!_xlnm.Print_Area,15,FALSE)</f>
        <v>3835737.9703070521</v>
      </c>
      <c r="D96" s="1">
        <f>VLOOKUP(A96,Main!_xlnm.Print_Area,14,FALSE)</f>
        <v>-94908</v>
      </c>
      <c r="E96" s="1">
        <f>VLOOKUP(A96,'CAF BLS Adjustment'!B96:J549,5)</f>
        <v>2817637</v>
      </c>
      <c r="F96" s="1">
        <f>VLOOKUP(A96,'CAF BLS Adjustment'!$B$3:$J$441,6)</f>
        <v>1481979</v>
      </c>
      <c r="G96" s="1">
        <f t="shared" si="3"/>
        <v>-94908</v>
      </c>
      <c r="H96" s="1">
        <f t="shared" si="4"/>
        <v>2817637</v>
      </c>
      <c r="I96" s="1">
        <f t="shared" si="5"/>
        <v>1113008.9703070521</v>
      </c>
    </row>
    <row r="97" spans="1:9">
      <c r="A97" s="66">
        <v>260408</v>
      </c>
      <c r="B97" s="15" t="s">
        <v>111</v>
      </c>
      <c r="C97" s="1">
        <f>VLOOKUP(A97,Main!_xlnm.Print_Area,17,FALSE)+VLOOKUP(A97,Main!_xlnm.Print_Area,15,FALSE)</f>
        <v>1177085.3335283499</v>
      </c>
      <c r="D97" s="1">
        <f>VLOOKUP(A97,Main!_xlnm.Print_Area,14,FALSE)</f>
        <v>46212</v>
      </c>
      <c r="E97" s="1">
        <f>VLOOKUP(A97,'CAF BLS Adjustment'!B97:J550,5)</f>
        <v>1134839</v>
      </c>
      <c r="F97" s="1">
        <f>VLOOKUP(A97,'CAF BLS Adjustment'!$B$3:$J$441,6)</f>
        <v>0</v>
      </c>
      <c r="G97" s="1">
        <f t="shared" si="3"/>
        <v>46212</v>
      </c>
      <c r="H97" s="1">
        <f t="shared" si="4"/>
        <v>1130873.3335283499</v>
      </c>
      <c r="I97" s="1">
        <f t="shared" si="5"/>
        <v>0</v>
      </c>
    </row>
    <row r="98" spans="1:9">
      <c r="A98" s="66">
        <v>260413</v>
      </c>
      <c r="B98" s="15" t="s">
        <v>112</v>
      </c>
      <c r="C98" s="1">
        <f>VLOOKUP(A98,Main!_xlnm.Print_Area,17,FALSE)+VLOOKUP(A98,Main!_xlnm.Print_Area,15,FALSE)</f>
        <v>5723296.5638716407</v>
      </c>
      <c r="D98" s="1">
        <f>VLOOKUP(A98,Main!_xlnm.Print_Area,14,FALSE)</f>
        <v>-36222</v>
      </c>
      <c r="E98" s="1">
        <f>VLOOKUP(A98,'CAF BLS Adjustment'!B98:J551,5)</f>
        <v>1364336</v>
      </c>
      <c r="F98" s="1">
        <f>VLOOKUP(A98,'CAF BLS Adjustment'!$B$3:$J$441,6)</f>
        <v>4935829</v>
      </c>
      <c r="G98" s="1">
        <f t="shared" si="3"/>
        <v>-36222</v>
      </c>
      <c r="H98" s="1">
        <f t="shared" si="4"/>
        <v>1364336</v>
      </c>
      <c r="I98" s="1">
        <f t="shared" si="5"/>
        <v>4395182.5638716407</v>
      </c>
    </row>
    <row r="99" spans="1:9">
      <c r="A99" s="66">
        <v>260414</v>
      </c>
      <c r="B99" s="15" t="s">
        <v>113</v>
      </c>
      <c r="C99" s="1">
        <f>VLOOKUP(A99,Main!_xlnm.Print_Area,17,FALSE)+VLOOKUP(A99,Main!_xlnm.Print_Area,15,FALSE)</f>
        <v>3701376.467681733</v>
      </c>
      <c r="D99" s="1">
        <f>VLOOKUP(A99,Main!_xlnm.Print_Area,14,FALSE)</f>
        <v>-374646</v>
      </c>
      <c r="E99" s="1">
        <f>VLOOKUP(A99,'CAF BLS Adjustment'!B99:J552,5)</f>
        <v>2786159</v>
      </c>
      <c r="F99" s="1">
        <f>VLOOKUP(A99,'CAF BLS Adjustment'!$B$3:$J$441,6)</f>
        <v>1672480</v>
      </c>
      <c r="G99" s="1">
        <f t="shared" si="3"/>
        <v>-374646</v>
      </c>
      <c r="H99" s="1">
        <f t="shared" si="4"/>
        <v>2786159</v>
      </c>
      <c r="I99" s="1">
        <f t="shared" si="5"/>
        <v>1289863.467681733</v>
      </c>
    </row>
    <row r="100" spans="1:9">
      <c r="A100" s="66">
        <v>260415</v>
      </c>
      <c r="B100" s="15" t="s">
        <v>114</v>
      </c>
      <c r="C100" s="1">
        <f>VLOOKUP(A100,Main!_xlnm.Print_Area,17,FALSE)+VLOOKUP(A100,Main!_xlnm.Print_Area,15,FALSE)</f>
        <v>3519939.3141591824</v>
      </c>
      <c r="D100" s="1">
        <f>VLOOKUP(A100,Main!_xlnm.Print_Area,14,FALSE)</f>
        <v>-123636</v>
      </c>
      <c r="E100" s="1">
        <f>VLOOKUP(A100,'CAF BLS Adjustment'!B100:J553,5)</f>
        <v>1868419</v>
      </c>
      <c r="F100" s="1">
        <f>VLOOKUP(A100,'CAF BLS Adjustment'!$B$3:$J$441,6)</f>
        <v>2117179</v>
      </c>
      <c r="G100" s="1">
        <f t="shared" si="3"/>
        <v>-123636</v>
      </c>
      <c r="H100" s="1">
        <f t="shared" si="4"/>
        <v>1868419</v>
      </c>
      <c r="I100" s="1">
        <f t="shared" si="5"/>
        <v>1775156.3141591824</v>
      </c>
    </row>
    <row r="101" spans="1:9">
      <c r="A101" s="66">
        <v>260418</v>
      </c>
      <c r="B101" s="15" t="s">
        <v>115</v>
      </c>
      <c r="C101" s="1">
        <f>VLOOKUP(A101,Main!_xlnm.Print_Area,17,FALSE)+VLOOKUP(A101,Main!_xlnm.Print_Area,15,FALSE)</f>
        <v>5937402.5782101965</v>
      </c>
      <c r="D101" s="1">
        <f>VLOOKUP(A101,Main!_xlnm.Print_Area,14,FALSE)</f>
        <v>1032804</v>
      </c>
      <c r="E101" s="1">
        <f>VLOOKUP(A101,'CAF BLS Adjustment'!B101:J554,5)</f>
        <v>5461943</v>
      </c>
      <c r="F101" s="1">
        <f>VLOOKUP(A101,'CAF BLS Adjustment'!$B$3:$J$441,6)</f>
        <v>0</v>
      </c>
      <c r="G101" s="1">
        <f t="shared" si="3"/>
        <v>1032804</v>
      </c>
      <c r="H101" s="1">
        <f t="shared" si="4"/>
        <v>4904598.5782101965</v>
      </c>
      <c r="I101" s="1">
        <f t="shared" si="5"/>
        <v>0</v>
      </c>
    </row>
    <row r="102" spans="1:9">
      <c r="A102" s="66">
        <v>260419</v>
      </c>
      <c r="B102" s="15" t="s">
        <v>116</v>
      </c>
      <c r="C102" s="1">
        <f>VLOOKUP(A102,Main!_xlnm.Print_Area,17,FALSE)+VLOOKUP(A102,Main!_xlnm.Print_Area,15,FALSE)</f>
        <v>2867147.6378998477</v>
      </c>
      <c r="D102" s="1">
        <f>VLOOKUP(A102,Main!_xlnm.Print_Area,14,FALSE)</f>
        <v>410190</v>
      </c>
      <c r="E102" s="1">
        <f>VLOOKUP(A102,'CAF BLS Adjustment'!B102:J555,5)</f>
        <v>2277744</v>
      </c>
      <c r="F102" s="1">
        <f>VLOOKUP(A102,'CAF BLS Adjustment'!$B$3:$J$441,6)</f>
        <v>448353</v>
      </c>
      <c r="G102" s="1">
        <f t="shared" si="3"/>
        <v>410190</v>
      </c>
      <c r="H102" s="1">
        <f t="shared" si="4"/>
        <v>2277744</v>
      </c>
      <c r="I102" s="1">
        <f t="shared" si="5"/>
        <v>179213.6378998477</v>
      </c>
    </row>
    <row r="103" spans="1:9">
      <c r="A103" s="66">
        <v>260421</v>
      </c>
      <c r="B103" s="15" t="s">
        <v>117</v>
      </c>
      <c r="C103" s="1">
        <f>VLOOKUP(A103,Main!_xlnm.Print_Area,17,FALSE)+VLOOKUP(A103,Main!_xlnm.Print_Area,15,FALSE)</f>
        <v>6136384.1621230468</v>
      </c>
      <c r="D103" s="1">
        <f>VLOOKUP(A103,Main!_xlnm.Print_Area,14,FALSE)</f>
        <v>557892</v>
      </c>
      <c r="E103" s="1">
        <f>VLOOKUP(A103,'CAF BLS Adjustment'!B103:J556,5)</f>
        <v>2722777</v>
      </c>
      <c r="F103" s="1">
        <f>VLOOKUP(A103,'CAF BLS Adjustment'!$B$3:$J$441,6)</f>
        <v>3431738</v>
      </c>
      <c r="G103" s="1">
        <f t="shared" si="3"/>
        <v>557892</v>
      </c>
      <c r="H103" s="1">
        <f t="shared" si="4"/>
        <v>2722777</v>
      </c>
      <c r="I103" s="1">
        <f t="shared" si="5"/>
        <v>2855715.1621230468</v>
      </c>
    </row>
    <row r="104" spans="1:9">
      <c r="A104" s="66">
        <v>270428</v>
      </c>
      <c r="B104" s="15" t="s">
        <v>119</v>
      </c>
      <c r="C104" s="1">
        <f>VLOOKUP(A104,Main!_xlnm.Print_Area,17,FALSE)+VLOOKUP(A104,Main!_xlnm.Print_Area,15,FALSE)</f>
        <v>421367.22704536794</v>
      </c>
      <c r="D104" s="1">
        <f>VLOOKUP(A104,Main!_xlnm.Print_Area,14,FALSE)</f>
        <v>15576</v>
      </c>
      <c r="E104" s="1">
        <f>VLOOKUP(A104,'CAF BLS Adjustment'!B104:J558,5)</f>
        <v>187176</v>
      </c>
      <c r="F104" s="1">
        <f>VLOOKUP(A104,'CAF BLS Adjustment'!$B$3:$J$441,6)</f>
        <v>258169</v>
      </c>
      <c r="G104" s="1">
        <f t="shared" si="3"/>
        <v>15576</v>
      </c>
      <c r="H104" s="1">
        <f t="shared" si="4"/>
        <v>187176</v>
      </c>
      <c r="I104" s="1">
        <f t="shared" si="5"/>
        <v>218615.22704536794</v>
      </c>
    </row>
    <row r="105" spans="1:9">
      <c r="A105" s="66">
        <v>270429</v>
      </c>
      <c r="B105" s="15" t="s">
        <v>120</v>
      </c>
      <c r="C105" s="1">
        <f>VLOOKUP(A105,Main!_xlnm.Print_Area,17,FALSE)+VLOOKUP(A105,Main!_xlnm.Print_Area,15,FALSE)</f>
        <v>4349555.8978362856</v>
      </c>
      <c r="D105" s="1">
        <f>VLOOKUP(A105,Main!_xlnm.Print_Area,14,FALSE)</f>
        <v>1696320</v>
      </c>
      <c r="E105" s="1">
        <f>VLOOKUP(A105,'CAF BLS Adjustment'!B105:J559,5)</f>
        <v>2315143</v>
      </c>
      <c r="F105" s="1">
        <f>VLOOKUP(A105,'CAF BLS Adjustment'!$B$3:$J$441,6)</f>
        <v>483662</v>
      </c>
      <c r="G105" s="1">
        <f t="shared" si="3"/>
        <v>1696320</v>
      </c>
      <c r="H105" s="1">
        <f t="shared" si="4"/>
        <v>2315143</v>
      </c>
      <c r="I105" s="1">
        <f t="shared" si="5"/>
        <v>338092.89783628564</v>
      </c>
    </row>
    <row r="106" spans="1:9">
      <c r="A106" s="66">
        <v>270432</v>
      </c>
      <c r="B106" s="15" t="s">
        <v>121</v>
      </c>
      <c r="C106" s="1">
        <f>VLOOKUP(A106,Main!_xlnm.Print_Area,17,FALSE)+VLOOKUP(A106,Main!_xlnm.Print_Area,15,FALSE)</f>
        <v>1287924.4372474009</v>
      </c>
      <c r="D106" s="1">
        <f>VLOOKUP(A106,Main!_xlnm.Print_Area,14,FALSE)</f>
        <v>68004</v>
      </c>
      <c r="E106" s="1">
        <f>VLOOKUP(A106,'CAF BLS Adjustment'!B106:J561,5)</f>
        <v>663979</v>
      </c>
      <c r="F106" s="1">
        <f>VLOOKUP(A106,'CAF BLS Adjustment'!$B$3:$J$441,6)</f>
        <v>676839</v>
      </c>
      <c r="G106" s="1">
        <f t="shared" si="3"/>
        <v>68004</v>
      </c>
      <c r="H106" s="1">
        <f t="shared" si="4"/>
        <v>663979</v>
      </c>
      <c r="I106" s="1">
        <f t="shared" si="5"/>
        <v>555941.43724740087</v>
      </c>
    </row>
    <row r="107" spans="1:9">
      <c r="A107" s="66">
        <v>270433</v>
      </c>
      <c r="B107" s="15" t="s">
        <v>122</v>
      </c>
      <c r="C107" s="1">
        <f>VLOOKUP(A107,Main!_xlnm.Print_Area,17,FALSE)+VLOOKUP(A107,Main!_xlnm.Print_Area,15,FALSE)</f>
        <v>886239.62085003301</v>
      </c>
      <c r="D107" s="1">
        <f>VLOOKUP(A107,Main!_xlnm.Print_Area,14,FALSE)</f>
        <v>62598</v>
      </c>
      <c r="E107" s="1">
        <f>VLOOKUP(A107,'CAF BLS Adjustment'!B107:J562,5)</f>
        <v>906833</v>
      </c>
      <c r="F107" s="1">
        <f>VLOOKUP(A107,'CAF BLS Adjustment'!$B$3:$J$441,6)</f>
        <v>0</v>
      </c>
      <c r="G107" s="1">
        <f t="shared" si="3"/>
        <v>62598</v>
      </c>
      <c r="H107" s="1">
        <f t="shared" si="4"/>
        <v>823641.62085003301</v>
      </c>
      <c r="I107" s="1">
        <f t="shared" si="5"/>
        <v>0</v>
      </c>
    </row>
    <row r="108" spans="1:9">
      <c r="A108" s="66">
        <v>270435</v>
      </c>
      <c r="B108" s="15" t="s">
        <v>123</v>
      </c>
      <c r="C108" s="1">
        <f>VLOOKUP(A108,Main!_xlnm.Print_Area,17,FALSE)+VLOOKUP(A108,Main!_xlnm.Print_Area,15,FALSE)</f>
        <v>1113310.4639161783</v>
      </c>
      <c r="D108" s="1">
        <f>VLOOKUP(A108,Main!_xlnm.Print_Area,14,FALSE)</f>
        <v>36141</v>
      </c>
      <c r="E108" s="1">
        <f>VLOOKUP(A108,'CAF BLS Adjustment'!B108:J563,5)</f>
        <v>308463</v>
      </c>
      <c r="F108" s="1">
        <f>VLOOKUP(A108,'CAF BLS Adjustment'!$B$3:$J$441,6)</f>
        <v>873213</v>
      </c>
      <c r="G108" s="1">
        <f t="shared" si="3"/>
        <v>36141</v>
      </c>
      <c r="H108" s="1">
        <f t="shared" si="4"/>
        <v>308463</v>
      </c>
      <c r="I108" s="1">
        <f t="shared" si="5"/>
        <v>768706.46391617833</v>
      </c>
    </row>
    <row r="109" spans="1:9">
      <c r="A109" s="66">
        <v>270438</v>
      </c>
      <c r="B109" s="15" t="s">
        <v>124</v>
      </c>
      <c r="C109" s="1">
        <f>VLOOKUP(A109,Main!_xlnm.Print_Area,17,FALSE)+VLOOKUP(A109,Main!_xlnm.Print_Area,15,FALSE)</f>
        <v>472267.45706223446</v>
      </c>
      <c r="D109" s="1">
        <f>VLOOKUP(A109,Main!_xlnm.Print_Area,14,FALSE)</f>
        <v>-42258</v>
      </c>
      <c r="E109" s="1">
        <f>VLOOKUP(A109,'CAF BLS Adjustment'!B109:J564,5)</f>
        <v>562824</v>
      </c>
      <c r="F109" s="1">
        <f>VLOOKUP(A109,'CAF BLS Adjustment'!$B$3:$J$441,6)</f>
        <v>0</v>
      </c>
      <c r="G109" s="1">
        <f t="shared" si="3"/>
        <v>-42258</v>
      </c>
      <c r="H109" s="1">
        <f t="shared" si="4"/>
        <v>514525.45706223446</v>
      </c>
      <c r="I109" s="1">
        <f t="shared" si="5"/>
        <v>0</v>
      </c>
    </row>
    <row r="110" spans="1:9">
      <c r="A110" s="66">
        <v>270441</v>
      </c>
      <c r="B110" s="15" t="s">
        <v>125</v>
      </c>
      <c r="C110" s="1">
        <f>VLOOKUP(A110,Main!_xlnm.Print_Area,17,FALSE)+VLOOKUP(A110,Main!_xlnm.Print_Area,15,FALSE)</f>
        <v>1303753.556632915</v>
      </c>
      <c r="D110" s="1">
        <f>VLOOKUP(A110,Main!_xlnm.Print_Area,14,FALSE)</f>
        <v>104856</v>
      </c>
      <c r="E110" s="1">
        <f>VLOOKUP(A110,'CAF BLS Adjustment'!B110:J565,5)</f>
        <v>646297</v>
      </c>
      <c r="F110" s="1">
        <f>VLOOKUP(A110,'CAF BLS Adjustment'!$B$3:$J$441,6)</f>
        <v>674984</v>
      </c>
      <c r="G110" s="1">
        <f t="shared" si="3"/>
        <v>104856</v>
      </c>
      <c r="H110" s="1">
        <f t="shared" si="4"/>
        <v>646297</v>
      </c>
      <c r="I110" s="1">
        <f t="shared" si="5"/>
        <v>552600.55663291505</v>
      </c>
    </row>
    <row r="111" spans="1:9">
      <c r="A111" s="66">
        <v>280457</v>
      </c>
      <c r="B111" s="15" t="s">
        <v>127</v>
      </c>
      <c r="C111" s="1">
        <f>VLOOKUP(A111,Main!_xlnm.Print_Area,17,FALSE)+VLOOKUP(A111,Main!_xlnm.Print_Area,15,FALSE)</f>
        <v>-23586</v>
      </c>
      <c r="D111" s="1">
        <f>VLOOKUP(A111,Main!_xlnm.Print_Area,14,FALSE)</f>
        <v>-23586</v>
      </c>
      <c r="E111" s="1">
        <f>VLOOKUP(A111,'CAF BLS Adjustment'!B111:J567,5)</f>
        <v>0</v>
      </c>
      <c r="F111" s="1">
        <f>VLOOKUP(A111,'CAF BLS Adjustment'!$B$3:$J$441,6)</f>
        <v>0</v>
      </c>
      <c r="G111" s="1">
        <f t="shared" si="3"/>
        <v>-23586</v>
      </c>
      <c r="H111" s="1">
        <f t="shared" si="4"/>
        <v>0</v>
      </c>
      <c r="I111" s="1">
        <f t="shared" si="5"/>
        <v>0</v>
      </c>
    </row>
    <row r="112" spans="1:9">
      <c r="A112" s="66">
        <v>280461</v>
      </c>
      <c r="B112" s="15" t="s">
        <v>128</v>
      </c>
      <c r="C112" s="1">
        <f>VLOOKUP(A112,Main!_xlnm.Print_Area,17,FALSE)+VLOOKUP(A112,Main!_xlnm.Print_Area,15,FALSE)</f>
        <v>363316.60352281807</v>
      </c>
      <c r="D112" s="1">
        <f>VLOOKUP(A112,Main!_xlnm.Print_Area,14,FALSE)</f>
        <v>-2310</v>
      </c>
      <c r="E112" s="1">
        <f>VLOOKUP(A112,'CAF BLS Adjustment'!B112:J568,5)</f>
        <v>399948</v>
      </c>
      <c r="F112" s="1">
        <f>VLOOKUP(A112,'CAF BLS Adjustment'!$B$3:$J$441,6)</f>
        <v>0</v>
      </c>
      <c r="G112" s="1">
        <f t="shared" si="3"/>
        <v>-2310</v>
      </c>
      <c r="H112" s="1">
        <f t="shared" si="4"/>
        <v>365626.60352281807</v>
      </c>
      <c r="I112" s="1">
        <f t="shared" si="5"/>
        <v>0</v>
      </c>
    </row>
    <row r="113" spans="1:9">
      <c r="A113" s="66">
        <v>280466</v>
      </c>
      <c r="B113" s="15" t="s">
        <v>129</v>
      </c>
      <c r="C113" s="1">
        <f>VLOOKUP(A113,Main!_xlnm.Print_Area,17,FALSE)+VLOOKUP(A113,Main!_xlnm.Print_Area,15,FALSE)</f>
        <v>474957.68661789014</v>
      </c>
      <c r="D113" s="1">
        <f>VLOOKUP(A113,Main!_xlnm.Print_Area,14,FALSE)</f>
        <v>14682</v>
      </c>
      <c r="E113" s="1">
        <f>VLOOKUP(A113,'CAF BLS Adjustment'!B113:J569,5)</f>
        <v>198429</v>
      </c>
      <c r="F113" s="1">
        <f>VLOOKUP(A113,'CAF BLS Adjustment'!$B$3:$J$441,6)</f>
        <v>306431</v>
      </c>
      <c r="G113" s="1">
        <f t="shared" si="3"/>
        <v>14682</v>
      </c>
      <c r="H113" s="1">
        <f t="shared" si="4"/>
        <v>198429</v>
      </c>
      <c r="I113" s="1">
        <f t="shared" si="5"/>
        <v>261846.68661789014</v>
      </c>
    </row>
    <row r="114" spans="1:9">
      <c r="A114" s="66">
        <v>290280</v>
      </c>
      <c r="B114" s="15" t="s">
        <v>132</v>
      </c>
      <c r="C114" s="1">
        <f>VLOOKUP(A114,Main!_xlnm.Print_Area,17,FALSE)+VLOOKUP(A114,Main!_xlnm.Print_Area,15,FALSE)</f>
        <v>1414287.3849304547</v>
      </c>
      <c r="D114" s="1">
        <f>VLOOKUP(A114,Main!_xlnm.Print_Area,14,FALSE)</f>
        <v>-225198</v>
      </c>
      <c r="E114" s="1">
        <f>VLOOKUP(A114,'CAF BLS Adjustment'!B114:J570,5)</f>
        <v>812950</v>
      </c>
      <c r="F114" s="1">
        <f>VLOOKUP(A114,'CAF BLS Adjustment'!$B$3:$J$441,6)</f>
        <v>980434</v>
      </c>
      <c r="G114" s="1">
        <f t="shared" ref="G114:G167" si="6">MIN(D114,C114)</f>
        <v>-225198</v>
      </c>
      <c r="H114" s="1">
        <f t="shared" ref="H114:H167" si="7">MAX(MIN(C114-G114,E114),0)</f>
        <v>812950</v>
      </c>
      <c r="I114" s="1">
        <f t="shared" ref="I114:I167" si="8">MIN(MAX(C114-G114-H114,0),F114)</f>
        <v>826535.38493045466</v>
      </c>
    </row>
    <row r="115" spans="1:9">
      <c r="A115" s="66">
        <v>290553</v>
      </c>
      <c r="B115" s="15" t="s">
        <v>133</v>
      </c>
      <c r="C115" s="1">
        <f>VLOOKUP(A115,Main!_xlnm.Print_Area,17,FALSE)+VLOOKUP(A115,Main!_xlnm.Print_Area,15,FALSE)</f>
        <v>7470608.4307535701</v>
      </c>
      <c r="D115" s="1">
        <f>VLOOKUP(A115,Main!_xlnm.Print_Area,14,FALSE)</f>
        <v>404268</v>
      </c>
      <c r="E115" s="1">
        <f>VLOOKUP(A115,'CAF BLS Adjustment'!B115:J571,5)</f>
        <v>4832578</v>
      </c>
      <c r="F115" s="1">
        <f>VLOOKUP(A115,'CAF BLS Adjustment'!$B$3:$J$441,6)</f>
        <v>2935029</v>
      </c>
      <c r="G115" s="1">
        <f t="shared" si="6"/>
        <v>404268</v>
      </c>
      <c r="H115" s="1">
        <f t="shared" si="7"/>
        <v>4832578</v>
      </c>
      <c r="I115" s="1">
        <f t="shared" si="8"/>
        <v>2233762.4307535701</v>
      </c>
    </row>
    <row r="116" spans="1:9">
      <c r="A116" s="66">
        <v>290554</v>
      </c>
      <c r="B116" s="15" t="s">
        <v>134</v>
      </c>
      <c r="C116" s="1">
        <f>VLOOKUP(A116,Main!_xlnm.Print_Area,17,FALSE)+VLOOKUP(A116,Main!_xlnm.Print_Area,15,FALSE)</f>
        <v>3757612.6234509987</v>
      </c>
      <c r="D116" s="1">
        <f>VLOOKUP(A116,Main!_xlnm.Print_Area,14,FALSE)</f>
        <v>61764</v>
      </c>
      <c r="E116" s="1">
        <f>VLOOKUP(A116,'CAF BLS Adjustment'!B116:J572,5)</f>
        <v>2045490</v>
      </c>
      <c r="F116" s="1">
        <f>VLOOKUP(A116,'CAF BLS Adjustment'!$B$3:$J$441,6)</f>
        <v>2003086</v>
      </c>
      <c r="G116" s="1">
        <f t="shared" si="6"/>
        <v>61764</v>
      </c>
      <c r="H116" s="1">
        <f t="shared" si="7"/>
        <v>2045490</v>
      </c>
      <c r="I116" s="1">
        <f t="shared" si="8"/>
        <v>1650358.6234509987</v>
      </c>
    </row>
    <row r="117" spans="1:9">
      <c r="A117" s="66">
        <v>290570</v>
      </c>
      <c r="B117" s="15" t="s">
        <v>135</v>
      </c>
      <c r="C117" s="1">
        <f>VLOOKUP(A117,Main!_xlnm.Print_Area,17,FALSE)+VLOOKUP(A117,Main!_xlnm.Print_Area,15,FALSE)</f>
        <v>1235185.0842384314</v>
      </c>
      <c r="D117" s="1">
        <f>VLOOKUP(A117,Main!_xlnm.Print_Area,14,FALSE)</f>
        <v>29304</v>
      </c>
      <c r="E117" s="1">
        <f>VLOOKUP(A117,'CAF BLS Adjustment'!B117:J574,5)</f>
        <v>995363</v>
      </c>
      <c r="F117" s="1">
        <f>VLOOKUP(A117,'CAF BLS Adjustment'!$B$3:$J$441,6)</f>
        <v>326465</v>
      </c>
      <c r="G117" s="1">
        <f t="shared" si="6"/>
        <v>29304</v>
      </c>
      <c r="H117" s="1">
        <f t="shared" si="7"/>
        <v>995363</v>
      </c>
      <c r="I117" s="1">
        <f t="shared" si="8"/>
        <v>210518.08423843142</v>
      </c>
    </row>
    <row r="118" spans="1:9">
      <c r="A118" s="66">
        <v>290573</v>
      </c>
      <c r="B118" s="15" t="s">
        <v>136</v>
      </c>
      <c r="C118" s="1">
        <f>VLOOKUP(A118,Main!_xlnm.Print_Area,17,FALSE)+VLOOKUP(A118,Main!_xlnm.Print_Area,15,FALSE)</f>
        <v>6662519.7731671482</v>
      </c>
      <c r="D118" s="1">
        <f>VLOOKUP(A118,Main!_xlnm.Print_Area,14,FALSE)</f>
        <v>266700</v>
      </c>
      <c r="E118" s="1">
        <f>VLOOKUP(A118,'CAF BLS Adjustment'!B118:J576,5)</f>
        <v>3439667</v>
      </c>
      <c r="F118" s="1">
        <f>VLOOKUP(A118,'CAF BLS Adjustment'!$B$3:$J$441,6)</f>
        <v>3581564</v>
      </c>
      <c r="G118" s="1">
        <f t="shared" si="6"/>
        <v>266700</v>
      </c>
      <c r="H118" s="1">
        <f t="shared" si="7"/>
        <v>3439667</v>
      </c>
      <c r="I118" s="1">
        <f t="shared" si="8"/>
        <v>2956152.7731671482</v>
      </c>
    </row>
    <row r="119" spans="1:9">
      <c r="A119" s="66">
        <v>290579</v>
      </c>
      <c r="B119" s="15" t="s">
        <v>137</v>
      </c>
      <c r="C119" s="1">
        <f>VLOOKUP(A119,Main!_xlnm.Print_Area,17,FALSE)+VLOOKUP(A119,Main!_xlnm.Print_Area,15,FALSE)</f>
        <v>12556854.165216735</v>
      </c>
      <c r="D119" s="1">
        <f>VLOOKUP(A119,Main!_xlnm.Print_Area,14,FALSE)</f>
        <v>837432</v>
      </c>
      <c r="E119" s="1">
        <f>VLOOKUP(A119,'CAF BLS Adjustment'!B119:J577,5)</f>
        <v>5080576</v>
      </c>
      <c r="F119" s="1">
        <f>VLOOKUP(A119,'CAF BLS Adjustment'!$B$3:$J$441,6)</f>
        <v>7817559</v>
      </c>
      <c r="G119" s="1">
        <f t="shared" si="6"/>
        <v>837432</v>
      </c>
      <c r="H119" s="1">
        <f t="shared" si="7"/>
        <v>5080576</v>
      </c>
      <c r="I119" s="1">
        <f t="shared" si="8"/>
        <v>6638846.1652167346</v>
      </c>
    </row>
    <row r="120" spans="1:9">
      <c r="A120" s="66">
        <v>290581</v>
      </c>
      <c r="B120" s="15" t="s">
        <v>138</v>
      </c>
      <c r="C120" s="1">
        <f>VLOOKUP(A120,Main!_xlnm.Print_Area,17,FALSE)+VLOOKUP(A120,Main!_xlnm.Print_Area,15,FALSE)</f>
        <v>3831275.85081721</v>
      </c>
      <c r="D120" s="1">
        <f>VLOOKUP(A120,Main!_xlnm.Print_Area,14,FALSE)</f>
        <v>318918</v>
      </c>
      <c r="E120" s="1">
        <f>VLOOKUP(A120,'CAF BLS Adjustment'!B120:J578,5)</f>
        <v>1664777</v>
      </c>
      <c r="F120" s="1">
        <f>VLOOKUP(A120,'CAF BLS Adjustment'!$B$3:$J$441,6)</f>
        <v>2207223</v>
      </c>
      <c r="G120" s="1">
        <f t="shared" si="6"/>
        <v>318918</v>
      </c>
      <c r="H120" s="1">
        <f t="shared" si="7"/>
        <v>1664777</v>
      </c>
      <c r="I120" s="1">
        <f t="shared" si="8"/>
        <v>1847580.85081721</v>
      </c>
    </row>
    <row r="121" spans="1:9">
      <c r="A121" s="66">
        <v>290598</v>
      </c>
      <c r="B121" s="15" t="s">
        <v>139</v>
      </c>
      <c r="C121" s="1">
        <f>VLOOKUP(A121,Main!_xlnm.Print_Area,17,FALSE)+VLOOKUP(A121,Main!_xlnm.Print_Area,15,FALSE)</f>
        <v>701157.84112076438</v>
      </c>
      <c r="D121" s="1">
        <f>VLOOKUP(A121,Main!_xlnm.Print_Area,14,FALSE)</f>
        <v>-18594</v>
      </c>
      <c r="E121" s="1">
        <f>VLOOKUP(A121,'CAF BLS Adjustment'!B121:J579,5)</f>
        <v>323052</v>
      </c>
      <c r="F121" s="1">
        <f>VLOOKUP(A121,'CAF BLS Adjustment'!$B$3:$J$441,6)</f>
        <v>464263</v>
      </c>
      <c r="G121" s="1">
        <f t="shared" si="6"/>
        <v>-18594</v>
      </c>
      <c r="H121" s="1">
        <f t="shared" si="7"/>
        <v>323052</v>
      </c>
      <c r="I121" s="1">
        <f t="shared" si="8"/>
        <v>396699.84112076438</v>
      </c>
    </row>
    <row r="122" spans="1:9">
      <c r="A122" s="66">
        <v>300586</v>
      </c>
      <c r="B122" s="15" t="s">
        <v>141</v>
      </c>
      <c r="C122" s="1">
        <f>VLOOKUP(A122,Main!_xlnm.Print_Area,17,FALSE)+VLOOKUP(A122,Main!_xlnm.Print_Area,15,FALSE)</f>
        <v>263614.55078729731</v>
      </c>
      <c r="D122" s="1">
        <f>VLOOKUP(A122,Main!_xlnm.Print_Area,14,FALSE)</f>
        <v>15294</v>
      </c>
      <c r="E122" s="1">
        <f>VLOOKUP(A122,'CAF BLS Adjustment'!B122:J580,5)</f>
        <v>193218</v>
      </c>
      <c r="F122" s="1">
        <f>VLOOKUP(A122,'CAF BLS Adjustment'!$B$3:$J$441,6)</f>
        <v>56415</v>
      </c>
      <c r="G122" s="1">
        <f t="shared" si="6"/>
        <v>15294</v>
      </c>
      <c r="H122" s="1">
        <f t="shared" si="7"/>
        <v>193218</v>
      </c>
      <c r="I122" s="1">
        <f t="shared" si="8"/>
        <v>55102.55078729731</v>
      </c>
    </row>
    <row r="123" spans="1:9">
      <c r="A123" s="66">
        <v>300588</v>
      </c>
      <c r="B123" s="15" t="s">
        <v>142</v>
      </c>
      <c r="C123" s="1">
        <f>VLOOKUP(A123,Main!_xlnm.Print_Area,17,FALSE)+VLOOKUP(A123,Main!_xlnm.Print_Area,15,FALSE)</f>
        <v>288269.15314552566</v>
      </c>
      <c r="D123" s="1">
        <f>VLOOKUP(A123,Main!_xlnm.Print_Area,14,FALSE)</f>
        <v>1734</v>
      </c>
      <c r="E123" s="1">
        <f>VLOOKUP(A123,'CAF BLS Adjustment'!B123:J581,5)</f>
        <v>221760</v>
      </c>
      <c r="F123" s="1">
        <f>VLOOKUP(A123,'CAF BLS Adjustment'!$B$3:$J$441,6)</f>
        <v>91835</v>
      </c>
      <c r="G123" s="1">
        <f t="shared" si="6"/>
        <v>1734</v>
      </c>
      <c r="H123" s="1">
        <f t="shared" si="7"/>
        <v>221760</v>
      </c>
      <c r="I123" s="1">
        <f t="shared" si="8"/>
        <v>64775.153145525663</v>
      </c>
    </row>
    <row r="124" spans="1:9">
      <c r="A124" s="66">
        <v>300589</v>
      </c>
      <c r="B124" s="15" t="s">
        <v>143</v>
      </c>
      <c r="C124" s="1">
        <f>VLOOKUP(A124,Main!_xlnm.Print_Area,17,FALSE)+VLOOKUP(A124,Main!_xlnm.Print_Area,15,FALSE)</f>
        <v>292268.80645359616</v>
      </c>
      <c r="D124" s="1">
        <f>VLOOKUP(A124,Main!_xlnm.Print_Area,14,FALSE)</f>
        <v>-6966</v>
      </c>
      <c r="E124" s="1">
        <f>VLOOKUP(A124,'CAF BLS Adjustment'!B124:J582,5)</f>
        <v>142688</v>
      </c>
      <c r="F124" s="1">
        <f>VLOOKUP(A124,'CAF BLS Adjustment'!$B$3:$J$441,6)</f>
        <v>184636</v>
      </c>
      <c r="G124" s="1">
        <f t="shared" si="6"/>
        <v>-6966</v>
      </c>
      <c r="H124" s="1">
        <f t="shared" si="7"/>
        <v>142688</v>
      </c>
      <c r="I124" s="1">
        <f t="shared" si="8"/>
        <v>156546.80645359616</v>
      </c>
    </row>
    <row r="125" spans="1:9">
      <c r="A125" s="66">
        <v>300590</v>
      </c>
      <c r="B125" s="15" t="s">
        <v>144</v>
      </c>
      <c r="C125" s="1">
        <f>VLOOKUP(A125,Main!_xlnm.Print_Area,17,FALSE)+VLOOKUP(A125,Main!_xlnm.Print_Area,15,FALSE)</f>
        <v>279953.10240307555</v>
      </c>
      <c r="D125" s="1">
        <f>VLOOKUP(A125,Main!_xlnm.Print_Area,14,FALSE)</f>
        <v>-69678</v>
      </c>
      <c r="E125" s="1">
        <f>VLOOKUP(A125,'CAF BLS Adjustment'!B125:J583,5)</f>
        <v>316898</v>
      </c>
      <c r="F125" s="1">
        <f>VLOOKUP(A125,'CAF BLS Adjustment'!$B$3:$J$441,6)</f>
        <v>65553</v>
      </c>
      <c r="G125" s="1">
        <f t="shared" si="6"/>
        <v>-69678</v>
      </c>
      <c r="H125" s="1">
        <f t="shared" si="7"/>
        <v>316898</v>
      </c>
      <c r="I125" s="1">
        <f t="shared" si="8"/>
        <v>32733.102403075551</v>
      </c>
    </row>
    <row r="126" spans="1:9">
      <c r="A126" s="66">
        <v>300594</v>
      </c>
      <c r="B126" s="15" t="s">
        <v>145</v>
      </c>
      <c r="C126" s="1">
        <f>VLOOKUP(A126,Main!_xlnm.Print_Area,17,FALSE)+VLOOKUP(A126,Main!_xlnm.Print_Area,15,FALSE)</f>
        <v>744591.17134448979</v>
      </c>
      <c r="D126" s="1">
        <f>VLOOKUP(A126,Main!_xlnm.Print_Area,14,FALSE)</f>
        <v>24978</v>
      </c>
      <c r="E126" s="1">
        <f>VLOOKUP(A126,'CAF BLS Adjustment'!B126:J585,5)</f>
        <v>436347</v>
      </c>
      <c r="F126" s="1">
        <f>VLOOKUP(A126,'CAF BLS Adjustment'!$B$3:$J$441,6)</f>
        <v>353161</v>
      </c>
      <c r="G126" s="1">
        <f t="shared" si="6"/>
        <v>24978</v>
      </c>
      <c r="H126" s="1">
        <f t="shared" si="7"/>
        <v>436347</v>
      </c>
      <c r="I126" s="1">
        <f t="shared" si="8"/>
        <v>283266.17134448979</v>
      </c>
    </row>
    <row r="127" spans="1:9">
      <c r="A127" s="66">
        <v>300598</v>
      </c>
      <c r="B127" s="15" t="s">
        <v>146</v>
      </c>
      <c r="C127" s="1">
        <f>VLOOKUP(A127,Main!_xlnm.Print_Area,17,FALSE)+VLOOKUP(A127,Main!_xlnm.Print_Area,15,FALSE)</f>
        <v>671627.29577324877</v>
      </c>
      <c r="D127" s="1">
        <f>VLOOKUP(A127,Main!_xlnm.Print_Area,14,FALSE)</f>
        <v>92478</v>
      </c>
      <c r="E127" s="1">
        <f>VLOOKUP(A127,'CAF BLS Adjustment'!B127:J586,5)</f>
        <v>197588</v>
      </c>
      <c r="F127" s="1">
        <f>VLOOKUP(A127,'CAF BLS Adjustment'!$B$3:$J$441,6)</f>
        <v>444607</v>
      </c>
      <c r="G127" s="1">
        <f t="shared" si="6"/>
        <v>92478</v>
      </c>
      <c r="H127" s="1">
        <f t="shared" si="7"/>
        <v>197588</v>
      </c>
      <c r="I127" s="1">
        <f t="shared" si="8"/>
        <v>381561.29577324877</v>
      </c>
    </row>
    <row r="128" spans="1:9">
      <c r="A128" s="66">
        <v>300606</v>
      </c>
      <c r="B128" s="15" t="s">
        <v>147</v>
      </c>
      <c r="C128" s="1">
        <f>VLOOKUP(A128,Main!_xlnm.Print_Area,17,FALSE)+VLOOKUP(A128,Main!_xlnm.Print_Area,15,FALSE)</f>
        <v>712432.2062385024</v>
      </c>
      <c r="D128" s="1">
        <f>VLOOKUP(A128,Main!_xlnm.Print_Area,14,FALSE)</f>
        <v>2586</v>
      </c>
      <c r="E128" s="1">
        <f>VLOOKUP(A128,'CAF BLS Adjustment'!B128:J587,5)</f>
        <v>376511</v>
      </c>
      <c r="F128" s="1">
        <f>VLOOKUP(A128,'CAF BLS Adjustment'!$B$3:$J$441,6)</f>
        <v>357527</v>
      </c>
      <c r="G128" s="1">
        <f t="shared" si="6"/>
        <v>2586</v>
      </c>
      <c r="H128" s="1">
        <f t="shared" si="7"/>
        <v>376511</v>
      </c>
      <c r="I128" s="1">
        <f t="shared" si="8"/>
        <v>333335.2062385024</v>
      </c>
    </row>
    <row r="129" spans="1:9">
      <c r="A129" s="66">
        <v>300609</v>
      </c>
      <c r="B129" s="15" t="s">
        <v>148</v>
      </c>
      <c r="C129" s="1">
        <f>VLOOKUP(A129,Main!_xlnm.Print_Area,17,FALSE)+VLOOKUP(A129,Main!_xlnm.Print_Area,15,FALSE)</f>
        <v>675236.49954650947</v>
      </c>
      <c r="D129" s="1">
        <f>VLOOKUP(A129,Main!_xlnm.Print_Area,14,FALSE)</f>
        <v>4560</v>
      </c>
      <c r="E129" s="1">
        <f>VLOOKUP(A129,'CAF BLS Adjustment'!B129:J588,5)</f>
        <v>236687</v>
      </c>
      <c r="F129" s="1">
        <f>VLOOKUP(A129,'CAF BLS Adjustment'!$B$3:$J$441,6)</f>
        <v>497374</v>
      </c>
      <c r="G129" s="1">
        <f t="shared" si="6"/>
        <v>4560</v>
      </c>
      <c r="H129" s="1">
        <f t="shared" si="7"/>
        <v>236687</v>
      </c>
      <c r="I129" s="1">
        <f t="shared" si="8"/>
        <v>433989.49954650947</v>
      </c>
    </row>
    <row r="130" spans="1:9">
      <c r="A130" s="66">
        <v>300612</v>
      </c>
      <c r="B130" s="15" t="s">
        <v>149</v>
      </c>
      <c r="C130" s="1">
        <f>VLOOKUP(A130,Main!_xlnm.Print_Area,17,FALSE)+VLOOKUP(A130,Main!_xlnm.Print_Area,15,FALSE)</f>
        <v>184948.83874579024</v>
      </c>
      <c r="D130" s="1">
        <f>VLOOKUP(A130,Main!_xlnm.Print_Area,14,FALSE)</f>
        <v>8670</v>
      </c>
      <c r="E130" s="1">
        <f>VLOOKUP(A130,'CAF BLS Adjustment'!B130:J589,5)</f>
        <v>160155</v>
      </c>
      <c r="F130" s="1">
        <f>VLOOKUP(A130,'CAF BLS Adjustment'!$B$3:$J$441,6)</f>
        <v>33485</v>
      </c>
      <c r="G130" s="1">
        <f t="shared" si="6"/>
        <v>8670</v>
      </c>
      <c r="H130" s="1">
        <f t="shared" si="7"/>
        <v>160155</v>
      </c>
      <c r="I130" s="1">
        <f t="shared" si="8"/>
        <v>16123.838745790243</v>
      </c>
    </row>
    <row r="131" spans="1:9">
      <c r="A131" s="66">
        <v>300614</v>
      </c>
      <c r="B131" s="15" t="s">
        <v>150</v>
      </c>
      <c r="C131" s="1">
        <f>VLOOKUP(A131,Main!_xlnm.Print_Area,17,FALSE)+VLOOKUP(A131,Main!_xlnm.Print_Area,15,FALSE)</f>
        <v>393123.47056743217</v>
      </c>
      <c r="D131" s="1">
        <f>VLOOKUP(A131,Main!_xlnm.Print_Area,14,FALSE)</f>
        <v>6612</v>
      </c>
      <c r="E131" s="1">
        <f>VLOOKUP(A131,'CAF BLS Adjustment'!B131:J590,5)</f>
        <v>178075</v>
      </c>
      <c r="F131" s="1">
        <f>VLOOKUP(A131,'CAF BLS Adjustment'!$B$3:$J$441,6)</f>
        <v>245339</v>
      </c>
      <c r="G131" s="1">
        <f t="shared" si="6"/>
        <v>6612</v>
      </c>
      <c r="H131" s="1">
        <f t="shared" si="7"/>
        <v>178075</v>
      </c>
      <c r="I131" s="1">
        <f t="shared" si="8"/>
        <v>208436.47056743217</v>
      </c>
    </row>
    <row r="132" spans="1:9">
      <c r="A132" s="66">
        <v>300619</v>
      </c>
      <c r="B132" s="15" t="s">
        <v>151</v>
      </c>
      <c r="C132" s="1">
        <f>VLOOKUP(A132,Main!_xlnm.Print_Area,17,FALSE)+VLOOKUP(A132,Main!_xlnm.Print_Area,15,FALSE)</f>
        <v>282000.11936663481</v>
      </c>
      <c r="D132" s="1">
        <f>VLOOKUP(A132,Main!_xlnm.Print_Area,14,FALSE)</f>
        <v>-7878</v>
      </c>
      <c r="E132" s="1">
        <f>VLOOKUP(A132,'CAF BLS Adjustment'!B132:J591,5)</f>
        <v>317089</v>
      </c>
      <c r="F132" s="1">
        <f>VLOOKUP(A132,'CAF BLS Adjustment'!$B$3:$J$441,6)</f>
        <v>0</v>
      </c>
      <c r="G132" s="1">
        <f t="shared" si="6"/>
        <v>-7878</v>
      </c>
      <c r="H132" s="1">
        <f t="shared" si="7"/>
        <v>289878.11936663481</v>
      </c>
      <c r="I132" s="1">
        <f t="shared" si="8"/>
        <v>0</v>
      </c>
    </row>
    <row r="133" spans="1:9">
      <c r="A133" s="66">
        <v>300625</v>
      </c>
      <c r="B133" s="15" t="s">
        <v>152</v>
      </c>
      <c r="C133" s="1">
        <f>VLOOKUP(A133,Main!_xlnm.Print_Area,17,FALSE)+VLOOKUP(A133,Main!_xlnm.Print_Area,15,FALSE)</f>
        <v>409645.87417821749</v>
      </c>
      <c r="D133" s="1">
        <f>VLOOKUP(A133,Main!_xlnm.Print_Area,14,FALSE)</f>
        <v>-1434</v>
      </c>
      <c r="E133" s="1">
        <f>VLOOKUP(A133,'CAF BLS Adjustment'!B133:J592,5)</f>
        <v>381899</v>
      </c>
      <c r="F133" s="1">
        <f>VLOOKUP(A133,'CAF BLS Adjustment'!$B$3:$J$441,6)</f>
        <v>57170</v>
      </c>
      <c r="G133" s="1">
        <f t="shared" si="6"/>
        <v>-1434</v>
      </c>
      <c r="H133" s="1">
        <f t="shared" si="7"/>
        <v>381899</v>
      </c>
      <c r="I133" s="1">
        <f t="shared" si="8"/>
        <v>29180.874178217491</v>
      </c>
    </row>
    <row r="134" spans="1:9">
      <c r="A134" s="66">
        <v>300634</v>
      </c>
      <c r="B134" s="15" t="s">
        <v>153</v>
      </c>
      <c r="C134" s="1">
        <f>VLOOKUP(A134,Main!_xlnm.Print_Area,17,FALSE)+VLOOKUP(A134,Main!_xlnm.Print_Area,15,FALSE)</f>
        <v>519310.30319932831</v>
      </c>
      <c r="D134" s="1">
        <f>VLOOKUP(A134,Main!_xlnm.Print_Area,14,FALSE)</f>
        <v>25584</v>
      </c>
      <c r="E134" s="1">
        <f>VLOOKUP(A134,'CAF BLS Adjustment'!B134:J593,5)</f>
        <v>542474</v>
      </c>
      <c r="F134" s="1">
        <f>VLOOKUP(A134,'CAF BLS Adjustment'!$B$3:$J$441,6)</f>
        <v>0</v>
      </c>
      <c r="G134" s="1">
        <f t="shared" si="6"/>
        <v>25584</v>
      </c>
      <c r="H134" s="1">
        <f t="shared" si="7"/>
        <v>493726.30319932831</v>
      </c>
      <c r="I134" s="1">
        <f t="shared" si="8"/>
        <v>0</v>
      </c>
    </row>
    <row r="135" spans="1:9">
      <c r="A135" s="66">
        <v>300650</v>
      </c>
      <c r="B135" s="15" t="s">
        <v>154</v>
      </c>
      <c r="C135" s="1">
        <f>VLOOKUP(A135,Main!_xlnm.Print_Area,17,FALSE)+VLOOKUP(A135,Main!_xlnm.Print_Area,15,FALSE)</f>
        <v>388868.85193502193</v>
      </c>
      <c r="D135" s="1">
        <f>VLOOKUP(A135,Main!_xlnm.Print_Area,14,FALSE)</f>
        <v>6216</v>
      </c>
      <c r="E135" s="1">
        <f>VLOOKUP(A135,'CAF BLS Adjustment'!B135:J595,5)</f>
        <v>417393</v>
      </c>
      <c r="F135" s="1">
        <f>VLOOKUP(A135,'CAF BLS Adjustment'!$B$3:$J$441,6)</f>
        <v>1763</v>
      </c>
      <c r="G135" s="1">
        <f t="shared" si="6"/>
        <v>6216</v>
      </c>
      <c r="H135" s="1">
        <f t="shared" si="7"/>
        <v>382652.85193502193</v>
      </c>
      <c r="I135" s="1">
        <f t="shared" si="8"/>
        <v>0</v>
      </c>
    </row>
    <row r="136" spans="1:9">
      <c r="A136" s="66">
        <v>300656</v>
      </c>
      <c r="B136" s="15" t="s">
        <v>155</v>
      </c>
      <c r="C136" s="1">
        <f>VLOOKUP(A136,Main!_xlnm.Print_Area,17,FALSE)+VLOOKUP(A136,Main!_xlnm.Print_Area,15,FALSE)</f>
        <v>595208.71375338768</v>
      </c>
      <c r="D136" s="1">
        <f>VLOOKUP(A136,Main!_xlnm.Print_Area,14,FALSE)</f>
        <v>47370</v>
      </c>
      <c r="E136" s="1">
        <f>VLOOKUP(A136,'CAF BLS Adjustment'!B136:J596,5)</f>
        <v>173631</v>
      </c>
      <c r="F136" s="1">
        <f>VLOOKUP(A136,'CAF BLS Adjustment'!$B$3:$J$441,6)</f>
        <v>430080</v>
      </c>
      <c r="G136" s="1">
        <f t="shared" si="6"/>
        <v>47370</v>
      </c>
      <c r="H136" s="1">
        <f t="shared" si="7"/>
        <v>173631</v>
      </c>
      <c r="I136" s="1">
        <f t="shared" si="8"/>
        <v>374207.71375338768</v>
      </c>
    </row>
    <row r="137" spans="1:9">
      <c r="A137" s="66">
        <v>300663</v>
      </c>
      <c r="B137" s="15" t="s">
        <v>156</v>
      </c>
      <c r="C137" s="1">
        <f>VLOOKUP(A137,Main!_xlnm.Print_Area,17,FALSE)+VLOOKUP(A137,Main!_xlnm.Print_Area,15,FALSE)</f>
        <v>168382.88596583638</v>
      </c>
      <c r="D137" s="1">
        <f>VLOOKUP(A137,Main!_xlnm.Print_Area,14,FALSE)</f>
        <v>774</v>
      </c>
      <c r="E137" s="1">
        <f>VLOOKUP(A137,'CAF BLS Adjustment'!B137:J597,5)</f>
        <v>79296</v>
      </c>
      <c r="F137" s="1">
        <f>VLOOKUP(A137,'CAF BLS Adjustment'!$B$3:$J$441,6)</f>
        <v>104119</v>
      </c>
      <c r="G137" s="1">
        <f t="shared" si="6"/>
        <v>774</v>
      </c>
      <c r="H137" s="1">
        <f t="shared" si="7"/>
        <v>79296</v>
      </c>
      <c r="I137" s="1">
        <f t="shared" si="8"/>
        <v>88312.88596583638</v>
      </c>
    </row>
    <row r="138" spans="1:9">
      <c r="A138" s="66">
        <v>310669</v>
      </c>
      <c r="B138" s="15" t="s">
        <v>158</v>
      </c>
      <c r="C138" s="1">
        <f>VLOOKUP(A138,Main!_xlnm.Print_Area,17,FALSE)+VLOOKUP(A138,Main!_xlnm.Print_Area,15,FALSE)</f>
        <v>291884.7562162567</v>
      </c>
      <c r="D138" s="1">
        <f>VLOOKUP(A138,Main!_xlnm.Print_Area,14,FALSE)</f>
        <v>319284</v>
      </c>
      <c r="E138" s="1">
        <f>VLOOKUP(A138,'CAF BLS Adjustment'!B138:J600,5)</f>
        <v>0</v>
      </c>
      <c r="F138" s="1">
        <f>VLOOKUP(A138,'CAF BLS Adjustment'!$B$3:$J$441,6)</f>
        <v>0</v>
      </c>
      <c r="G138" s="1">
        <f t="shared" si="6"/>
        <v>291884.7562162567</v>
      </c>
      <c r="H138" s="1">
        <f t="shared" si="7"/>
        <v>0</v>
      </c>
      <c r="I138" s="1">
        <f t="shared" si="8"/>
        <v>0</v>
      </c>
    </row>
    <row r="139" spans="1:9">
      <c r="A139" s="66">
        <v>310678</v>
      </c>
      <c r="B139" s="15" t="s">
        <v>159</v>
      </c>
      <c r="C139" s="1">
        <f>VLOOKUP(A139,Main!_xlnm.Print_Area,17,FALSE)+VLOOKUP(A139,Main!_xlnm.Print_Area,15,FALSE)</f>
        <v>403897.14495139307</v>
      </c>
      <c r="D139" s="1">
        <f>VLOOKUP(A139,Main!_xlnm.Print_Area,14,FALSE)</f>
        <v>4614</v>
      </c>
      <c r="E139" s="1">
        <f>VLOOKUP(A139,'CAF BLS Adjustment'!B139:J603,5)</f>
        <v>212012</v>
      </c>
      <c r="F139" s="1">
        <f>VLOOKUP(A139,'CAF BLS Adjustment'!$B$3:$J$441,6)</f>
        <v>225185</v>
      </c>
      <c r="G139" s="1">
        <f t="shared" si="6"/>
        <v>4614</v>
      </c>
      <c r="H139" s="1">
        <f t="shared" si="7"/>
        <v>212012</v>
      </c>
      <c r="I139" s="1">
        <f t="shared" si="8"/>
        <v>187271.14495139307</v>
      </c>
    </row>
    <row r="140" spans="1:9">
      <c r="A140" s="66">
        <v>310679</v>
      </c>
      <c r="B140" s="15" t="s">
        <v>160</v>
      </c>
      <c r="C140" s="1">
        <f>VLOOKUP(A140,Main!_xlnm.Print_Area,17,FALSE)+VLOOKUP(A140,Main!_xlnm.Print_Area,15,FALSE)</f>
        <v>1531060.7716139874</v>
      </c>
      <c r="D140" s="1">
        <f>VLOOKUP(A140,Main!_xlnm.Print_Area,14,FALSE)</f>
        <v>-76014</v>
      </c>
      <c r="E140" s="1">
        <f>VLOOKUP(A140,'CAF BLS Adjustment'!B140:J604,5)</f>
        <v>489670</v>
      </c>
      <c r="F140" s="1">
        <f>VLOOKUP(A140,'CAF BLS Adjustment'!$B$3:$J$441,6)</f>
        <v>1268261</v>
      </c>
      <c r="G140" s="1">
        <f t="shared" si="6"/>
        <v>-76014</v>
      </c>
      <c r="H140" s="1">
        <f t="shared" si="7"/>
        <v>489670</v>
      </c>
      <c r="I140" s="1">
        <f t="shared" si="8"/>
        <v>1117404.7716139874</v>
      </c>
    </row>
    <row r="141" spans="1:9">
      <c r="A141" s="66">
        <v>310688</v>
      </c>
      <c r="B141" s="15" t="s">
        <v>161</v>
      </c>
      <c r="C141" s="1">
        <f>VLOOKUP(A141,Main!_xlnm.Print_Area,17,FALSE)+VLOOKUP(A141,Main!_xlnm.Print_Area,15,FALSE)</f>
        <v>480900.35017657472</v>
      </c>
      <c r="D141" s="1">
        <f>VLOOKUP(A141,Main!_xlnm.Print_Area,14,FALSE)</f>
        <v>-11436</v>
      </c>
      <c r="E141" s="1">
        <f>VLOOKUP(A141,'CAF BLS Adjustment'!B141:J605,5)</f>
        <v>192040</v>
      </c>
      <c r="F141" s="1">
        <f>VLOOKUP(A141,'CAF BLS Adjustment'!$B$3:$J$441,6)</f>
        <v>346512</v>
      </c>
      <c r="G141" s="1">
        <f t="shared" si="6"/>
        <v>-11436</v>
      </c>
      <c r="H141" s="1">
        <f t="shared" si="7"/>
        <v>192040</v>
      </c>
      <c r="I141" s="1">
        <f t="shared" si="8"/>
        <v>300296.35017657472</v>
      </c>
    </row>
    <row r="142" spans="1:9">
      <c r="A142" s="66">
        <v>310691</v>
      </c>
      <c r="B142" s="15" t="s">
        <v>162</v>
      </c>
      <c r="C142" s="1">
        <f>VLOOKUP(A142,Main!_xlnm.Print_Area,17,FALSE)+VLOOKUP(A142,Main!_xlnm.Print_Area,15,FALSE)</f>
        <v>482316.43364804075</v>
      </c>
      <c r="D142" s="1">
        <f>VLOOKUP(A142,Main!_xlnm.Print_Area,14,FALSE)</f>
        <v>-79008</v>
      </c>
      <c r="E142" s="1">
        <f>VLOOKUP(A142,'CAF BLS Adjustment'!B142:J606,5)</f>
        <v>614016</v>
      </c>
      <c r="F142" s="1">
        <f>VLOOKUP(A142,'CAF BLS Adjustment'!$B$3:$J$441,6)</f>
        <v>0</v>
      </c>
      <c r="G142" s="1">
        <f t="shared" si="6"/>
        <v>-79008</v>
      </c>
      <c r="H142" s="1">
        <f t="shared" si="7"/>
        <v>561324.43364804075</v>
      </c>
      <c r="I142" s="1">
        <f t="shared" si="8"/>
        <v>0</v>
      </c>
    </row>
    <row r="143" spans="1:9">
      <c r="A143" s="66">
        <v>310692</v>
      </c>
      <c r="B143" s="15" t="s">
        <v>163</v>
      </c>
      <c r="C143" s="1">
        <f>VLOOKUP(A143,Main!_xlnm.Print_Area,17,FALSE)+VLOOKUP(A143,Main!_xlnm.Print_Area,15,FALSE)</f>
        <v>265523.30737994803</v>
      </c>
      <c r="D143" s="1">
        <f>VLOOKUP(A143,Main!_xlnm.Print_Area,14,FALSE)</f>
        <v>290448</v>
      </c>
      <c r="E143" s="1">
        <f>VLOOKUP(A143,'CAF BLS Adjustment'!B143:J607,5)</f>
        <v>0</v>
      </c>
      <c r="F143" s="1">
        <f>VLOOKUP(A143,'CAF BLS Adjustment'!$B$3:$J$441,6)</f>
        <v>0</v>
      </c>
      <c r="G143" s="1">
        <f t="shared" si="6"/>
        <v>265523.30737994803</v>
      </c>
      <c r="H143" s="1">
        <f t="shared" si="7"/>
        <v>0</v>
      </c>
      <c r="I143" s="1">
        <f t="shared" si="8"/>
        <v>0</v>
      </c>
    </row>
    <row r="144" spans="1:9">
      <c r="A144" s="66">
        <v>310704</v>
      </c>
      <c r="B144" s="15" t="s">
        <v>164</v>
      </c>
      <c r="C144" s="1">
        <f>VLOOKUP(A144,Main!_xlnm.Print_Area,17,FALSE)+VLOOKUP(A144,Main!_xlnm.Print_Area,15,FALSE)</f>
        <v>7562269.2251623794</v>
      </c>
      <c r="D144" s="1">
        <f>VLOOKUP(A144,Main!_xlnm.Print_Area,14,FALSE)</f>
        <v>382752</v>
      </c>
      <c r="E144" s="1">
        <f>VLOOKUP(A144,'CAF BLS Adjustment'!B144:J610,5)</f>
        <v>1302732</v>
      </c>
      <c r="F144" s="1">
        <f>VLOOKUP(A144,'CAF BLS Adjustment'!$B$3:$J$441,6)</f>
        <v>6586656</v>
      </c>
      <c r="G144" s="1">
        <f t="shared" si="6"/>
        <v>382752</v>
      </c>
      <c r="H144" s="1">
        <f t="shared" si="7"/>
        <v>1302732</v>
      </c>
      <c r="I144" s="1">
        <f t="shared" si="8"/>
        <v>5876785.2251623794</v>
      </c>
    </row>
    <row r="145" spans="1:9">
      <c r="A145" s="66">
        <v>310708</v>
      </c>
      <c r="B145" s="15" t="s">
        <v>165</v>
      </c>
      <c r="C145" s="1">
        <f>VLOOKUP(A145,Main!_xlnm.Print_Area,17,FALSE)+VLOOKUP(A145,Main!_xlnm.Print_Area,15,FALSE)</f>
        <v>239469.02482221473</v>
      </c>
      <c r="D145" s="1">
        <f>VLOOKUP(A145,Main!_xlnm.Print_Area,14,FALSE)</f>
        <v>64392</v>
      </c>
      <c r="E145" s="1">
        <f>VLOOKUP(A145,'CAF BLS Adjustment'!B145:J611,5)</f>
        <v>186621</v>
      </c>
      <c r="F145" s="1">
        <f>VLOOKUP(A145,'CAF BLS Adjustment'!$B$3:$J$441,6)</f>
        <v>10935</v>
      </c>
      <c r="G145" s="1">
        <f t="shared" si="6"/>
        <v>64392</v>
      </c>
      <c r="H145" s="1">
        <f t="shared" si="7"/>
        <v>175077.02482221473</v>
      </c>
      <c r="I145" s="1">
        <f t="shared" si="8"/>
        <v>0</v>
      </c>
    </row>
    <row r="146" spans="1:9">
      <c r="A146" s="66">
        <v>310714</v>
      </c>
      <c r="B146" s="15" t="s">
        <v>166</v>
      </c>
      <c r="C146" s="1">
        <f>VLOOKUP(A146,Main!_xlnm.Print_Area,17,FALSE)+VLOOKUP(A146,Main!_xlnm.Print_Area,15,FALSE)</f>
        <v>500641.72410769772</v>
      </c>
      <c r="D146" s="1">
        <f>VLOOKUP(A146,Main!_xlnm.Print_Area,14,FALSE)</f>
        <v>73692</v>
      </c>
      <c r="E146" s="1">
        <f>VLOOKUP(A146,'CAF BLS Adjustment'!B146:J612,5)</f>
        <v>102764</v>
      </c>
      <c r="F146" s="1">
        <f>VLOOKUP(A146,'CAF BLS Adjustment'!$B$3:$J$441,6)</f>
        <v>371181</v>
      </c>
      <c r="G146" s="1">
        <f t="shared" si="6"/>
        <v>73692</v>
      </c>
      <c r="H146" s="1">
        <f t="shared" si="7"/>
        <v>102764</v>
      </c>
      <c r="I146" s="1">
        <f t="shared" si="8"/>
        <v>324185.72410769772</v>
      </c>
    </row>
    <row r="147" spans="1:9">
      <c r="A147" s="66">
        <v>310721</v>
      </c>
      <c r="B147" s="15" t="s">
        <v>167</v>
      </c>
      <c r="C147" s="1">
        <f>VLOOKUP(A147,Main!_xlnm.Print_Area,17,FALSE)+VLOOKUP(A147,Main!_xlnm.Print_Area,15,FALSE)</f>
        <v>754706.41644719127</v>
      </c>
      <c r="D147" s="1">
        <f>VLOOKUP(A147,Main!_xlnm.Print_Area,14,FALSE)</f>
        <v>-18102</v>
      </c>
      <c r="E147" s="1">
        <f>VLOOKUP(A147,'CAF BLS Adjustment'!B147:J613,5)</f>
        <v>845352</v>
      </c>
      <c r="F147" s="1">
        <f>VLOOKUP(A147,'CAF BLS Adjustment'!$B$3:$J$441,6)</f>
        <v>0</v>
      </c>
      <c r="G147" s="1">
        <f t="shared" si="6"/>
        <v>-18102</v>
      </c>
      <c r="H147" s="1">
        <f t="shared" si="7"/>
        <v>772808.41644719127</v>
      </c>
      <c r="I147" s="1">
        <f t="shared" si="8"/>
        <v>0</v>
      </c>
    </row>
    <row r="148" spans="1:9">
      <c r="A148" s="66">
        <v>310728</v>
      </c>
      <c r="B148" s="15" t="s">
        <v>168</v>
      </c>
      <c r="C148" s="1">
        <f>VLOOKUP(A148,Main!_xlnm.Print_Area,17,FALSE)+VLOOKUP(A148,Main!_xlnm.Print_Area,15,FALSE)</f>
        <v>259388.07068491227</v>
      </c>
      <c r="D148" s="1">
        <f>VLOOKUP(A148,Main!_xlnm.Print_Area,14,FALSE)</f>
        <v>-6990</v>
      </c>
      <c r="E148" s="1">
        <f>VLOOKUP(A148,'CAF BLS Adjustment'!B148:J614,5)</f>
        <v>136892</v>
      </c>
      <c r="F148" s="1">
        <f>VLOOKUP(A148,'CAF BLS Adjustment'!$B$3:$J$441,6)</f>
        <v>154491</v>
      </c>
      <c r="G148" s="1">
        <f t="shared" si="6"/>
        <v>-6990</v>
      </c>
      <c r="H148" s="1">
        <f t="shared" si="7"/>
        <v>136892</v>
      </c>
      <c r="I148" s="1">
        <f t="shared" si="8"/>
        <v>129486.07068491227</v>
      </c>
    </row>
    <row r="149" spans="1:9">
      <c r="A149" s="66">
        <v>310734</v>
      </c>
      <c r="B149" s="15" t="s">
        <v>169</v>
      </c>
      <c r="C149" s="1">
        <f>VLOOKUP(A149,Main!_xlnm.Print_Area,17,FALSE)+VLOOKUP(A149,Main!_xlnm.Print_Area,15,FALSE)</f>
        <v>205481.44177198989</v>
      </c>
      <c r="D149" s="1">
        <f>VLOOKUP(A149,Main!_xlnm.Print_Area,14,FALSE)</f>
        <v>42588</v>
      </c>
      <c r="E149" s="1">
        <f>VLOOKUP(A149,'CAF BLS Adjustment'!B149:J615,5)</f>
        <v>110018</v>
      </c>
      <c r="F149" s="1">
        <f>VLOOKUP(A149,'CAF BLS Adjustment'!$B$3:$J$441,6)</f>
        <v>72164</v>
      </c>
      <c r="G149" s="1">
        <f t="shared" si="6"/>
        <v>42588</v>
      </c>
      <c r="H149" s="1">
        <f t="shared" si="7"/>
        <v>110018</v>
      </c>
      <c r="I149" s="1">
        <f t="shared" si="8"/>
        <v>52875.441771989892</v>
      </c>
    </row>
    <row r="150" spans="1:9">
      <c r="A150" s="66">
        <v>310737</v>
      </c>
      <c r="B150" s="15" t="s">
        <v>170</v>
      </c>
      <c r="C150" s="1">
        <f>VLOOKUP(A150,Main!_xlnm.Print_Area,17,FALSE)+VLOOKUP(A150,Main!_xlnm.Print_Area,15,FALSE)</f>
        <v>176849.15651907033</v>
      </c>
      <c r="D150" s="1">
        <f>VLOOKUP(A150,Main!_xlnm.Print_Area,14,FALSE)</f>
        <v>16770</v>
      </c>
      <c r="E150" s="1">
        <f>VLOOKUP(A150,'CAF BLS Adjustment'!B150:J616,5)</f>
        <v>133055</v>
      </c>
      <c r="F150" s="1">
        <f>VLOOKUP(A150,'CAF BLS Adjustment'!$B$3:$J$441,6)</f>
        <v>43625</v>
      </c>
      <c r="G150" s="1">
        <f t="shared" si="6"/>
        <v>16770</v>
      </c>
      <c r="H150" s="1">
        <f t="shared" si="7"/>
        <v>133055</v>
      </c>
      <c r="I150" s="1">
        <f t="shared" si="8"/>
        <v>27024.156519070326</v>
      </c>
    </row>
    <row r="151" spans="1:9">
      <c r="A151" s="66">
        <v>310777</v>
      </c>
      <c r="B151" s="15" t="s">
        <v>171</v>
      </c>
      <c r="C151" s="1">
        <f>VLOOKUP(A151,Main!_xlnm.Print_Area,17,FALSE)+VLOOKUP(A151,Main!_xlnm.Print_Area,15,FALSE)</f>
        <v>130030.06785550008</v>
      </c>
      <c r="D151" s="1">
        <f>VLOOKUP(A151,Main!_xlnm.Print_Area,14,FALSE)</f>
        <v>142236</v>
      </c>
      <c r="E151" s="1">
        <f>VLOOKUP(A151,'CAF BLS Adjustment'!B151:J617,5)</f>
        <v>0</v>
      </c>
      <c r="F151" s="1">
        <f>VLOOKUP(A151,'CAF BLS Adjustment'!$B$3:$J$441,6)</f>
        <v>0</v>
      </c>
      <c r="G151" s="1">
        <f t="shared" si="6"/>
        <v>130030.06785550008</v>
      </c>
      <c r="H151" s="1">
        <f t="shared" si="7"/>
        <v>0</v>
      </c>
      <c r="I151" s="1">
        <f t="shared" si="8"/>
        <v>0</v>
      </c>
    </row>
    <row r="152" spans="1:9">
      <c r="A152" s="66">
        <v>320751</v>
      </c>
      <c r="B152" s="15" t="s">
        <v>173</v>
      </c>
      <c r="C152" s="1">
        <f>VLOOKUP(A152,Main!_xlnm.Print_Area,17,FALSE)+VLOOKUP(A152,Main!_xlnm.Print_Area,15,FALSE)</f>
        <v>952635.07466066652</v>
      </c>
      <c r="D152" s="1">
        <f>VLOOKUP(A152,Main!_xlnm.Print_Area,14,FALSE)</f>
        <v>15090</v>
      </c>
      <c r="E152" s="1">
        <f>VLOOKUP(A152,'CAF BLS Adjustment'!B152:J618,5)</f>
        <v>411206</v>
      </c>
      <c r="F152" s="1">
        <f>VLOOKUP(A152,'CAF BLS Adjustment'!$B$3:$J$441,6)</f>
        <v>615763</v>
      </c>
      <c r="G152" s="1">
        <f t="shared" si="6"/>
        <v>15090</v>
      </c>
      <c r="H152" s="1">
        <f t="shared" si="7"/>
        <v>411206</v>
      </c>
      <c r="I152" s="1">
        <f t="shared" si="8"/>
        <v>526339.07466066652</v>
      </c>
    </row>
    <row r="153" spans="1:9">
      <c r="A153" s="66">
        <v>320753</v>
      </c>
      <c r="B153" s="15" t="s">
        <v>174</v>
      </c>
      <c r="C153" s="1">
        <f>VLOOKUP(A153,Main!_xlnm.Print_Area,17,FALSE)+VLOOKUP(A153,Main!_xlnm.Print_Area,15,FALSE)</f>
        <v>6663279.0700140297</v>
      </c>
      <c r="D153" s="1">
        <f>VLOOKUP(A153,Main!_xlnm.Print_Area,14,FALSE)</f>
        <v>-242478</v>
      </c>
      <c r="E153" s="1">
        <f>VLOOKUP(A153,'CAF BLS Adjustment'!B153:J619,5)</f>
        <v>1248566</v>
      </c>
      <c r="F153" s="1">
        <f>VLOOKUP(A153,'CAF BLS Adjustment'!$B$3:$J$441,6)</f>
        <v>6305435</v>
      </c>
      <c r="G153" s="1">
        <f t="shared" si="6"/>
        <v>-242478</v>
      </c>
      <c r="H153" s="1">
        <f t="shared" si="7"/>
        <v>1248566</v>
      </c>
      <c r="I153" s="1">
        <f t="shared" si="8"/>
        <v>5657191.0700140297</v>
      </c>
    </row>
    <row r="154" spans="1:9">
      <c r="A154" s="66">
        <v>320756</v>
      </c>
      <c r="B154" s="15" t="s">
        <v>175</v>
      </c>
      <c r="C154" s="1">
        <f>VLOOKUP(A154,Main!_xlnm.Print_Area,17,FALSE)+VLOOKUP(A154,Main!_xlnm.Print_Area,15,FALSE)</f>
        <v>500872.09881662927</v>
      </c>
      <c r="D154" s="1">
        <f>VLOOKUP(A154,Main!_xlnm.Print_Area,14,FALSE)</f>
        <v>19764</v>
      </c>
      <c r="E154" s="1">
        <f>VLOOKUP(A154,'CAF BLS Adjustment'!B154:J620,5)</f>
        <v>166361</v>
      </c>
      <c r="F154" s="1">
        <f>VLOOKUP(A154,'CAF BLS Adjustment'!$B$3:$J$441,6)</f>
        <v>361764</v>
      </c>
      <c r="G154" s="1">
        <f t="shared" si="6"/>
        <v>19764</v>
      </c>
      <c r="H154" s="1">
        <f t="shared" si="7"/>
        <v>166361</v>
      </c>
      <c r="I154" s="1">
        <f t="shared" si="8"/>
        <v>314747.09881662927</v>
      </c>
    </row>
    <row r="155" spans="1:9">
      <c r="A155" s="66">
        <v>320759</v>
      </c>
      <c r="B155" s="15" t="s">
        <v>176</v>
      </c>
      <c r="C155" s="1">
        <f>VLOOKUP(A155,Main!_xlnm.Print_Area,17,FALSE)+VLOOKUP(A155,Main!_xlnm.Print_Area,15,FALSE)</f>
        <v>2226737.398765164</v>
      </c>
      <c r="D155" s="1">
        <f>VLOOKUP(A155,Main!_xlnm.Print_Area,14,FALSE)</f>
        <v>-28386</v>
      </c>
      <c r="E155" s="1">
        <f>VLOOKUP(A155,'CAF BLS Adjustment'!B155:J621,5)</f>
        <v>1023601</v>
      </c>
      <c r="F155" s="1">
        <f>VLOOKUP(A155,'CAF BLS Adjustment'!$B$3:$J$441,6)</f>
        <v>1443211</v>
      </c>
      <c r="G155" s="1">
        <f t="shared" si="6"/>
        <v>-28386</v>
      </c>
      <c r="H155" s="1">
        <f t="shared" si="7"/>
        <v>1023601</v>
      </c>
      <c r="I155" s="1">
        <f t="shared" si="8"/>
        <v>1231522.398765164</v>
      </c>
    </row>
    <row r="156" spans="1:9">
      <c r="A156" s="66">
        <v>320771</v>
      </c>
      <c r="B156" s="15" t="s">
        <v>177</v>
      </c>
      <c r="C156" s="1">
        <f>VLOOKUP(A156,Main!_xlnm.Print_Area,17,FALSE)+VLOOKUP(A156,Main!_xlnm.Print_Area,15,FALSE)</f>
        <v>308660.9716273782</v>
      </c>
      <c r="D156" s="1">
        <f>VLOOKUP(A156,Main!_xlnm.Print_Area,14,FALSE)</f>
        <v>10218</v>
      </c>
      <c r="E156" s="1">
        <f>VLOOKUP(A156,'CAF BLS Adjustment'!B156:J622,5)</f>
        <v>106352</v>
      </c>
      <c r="F156" s="1">
        <f>VLOOKUP(A156,'CAF BLS Adjustment'!$B$3:$J$441,6)</f>
        <v>221065</v>
      </c>
      <c r="G156" s="1">
        <f t="shared" si="6"/>
        <v>10218</v>
      </c>
      <c r="H156" s="1">
        <f t="shared" si="7"/>
        <v>106352</v>
      </c>
      <c r="I156" s="1">
        <f t="shared" si="8"/>
        <v>192090.9716273782</v>
      </c>
    </row>
    <row r="157" spans="1:9">
      <c r="A157" s="66">
        <v>320775</v>
      </c>
      <c r="B157" s="15" t="s">
        <v>178</v>
      </c>
      <c r="C157" s="1">
        <f>VLOOKUP(A157,Main!_xlnm.Print_Area,17,FALSE)+VLOOKUP(A157,Main!_xlnm.Print_Area,15,FALSE)</f>
        <v>3026306.3936548945</v>
      </c>
      <c r="D157" s="1">
        <f>VLOOKUP(A157,Main!_xlnm.Print_Area,14,FALSE)</f>
        <v>358272</v>
      </c>
      <c r="E157" s="1">
        <f>VLOOKUP(A157,'CAF BLS Adjustment'!B157:J623,5)</f>
        <v>1768427</v>
      </c>
      <c r="F157" s="1">
        <f>VLOOKUP(A157,'CAF BLS Adjustment'!$B$3:$J$441,6)</f>
        <v>1183687</v>
      </c>
      <c r="G157" s="1">
        <f t="shared" si="6"/>
        <v>358272</v>
      </c>
      <c r="H157" s="1">
        <f t="shared" si="7"/>
        <v>1768427</v>
      </c>
      <c r="I157" s="1">
        <f t="shared" si="8"/>
        <v>899607.39365489455</v>
      </c>
    </row>
    <row r="158" spans="1:9">
      <c r="A158" s="66">
        <v>320783</v>
      </c>
      <c r="B158" s="15" t="s">
        <v>179</v>
      </c>
      <c r="C158" s="1">
        <f>VLOOKUP(A158,Main!_xlnm.Print_Area,17,FALSE)+VLOOKUP(A158,Main!_xlnm.Print_Area,15,FALSE)</f>
        <v>1926784.5327866038</v>
      </c>
      <c r="D158" s="1">
        <f>VLOOKUP(A158,Main!_xlnm.Print_Area,14,FALSE)</f>
        <v>159504</v>
      </c>
      <c r="E158" s="1">
        <f>VLOOKUP(A158,'CAF BLS Adjustment'!B158:J624,5)</f>
        <v>341759</v>
      </c>
      <c r="F158" s="1">
        <f>VLOOKUP(A158,'CAF BLS Adjustment'!$B$3:$J$441,6)</f>
        <v>1582659</v>
      </c>
      <c r="G158" s="1">
        <f t="shared" si="6"/>
        <v>159504</v>
      </c>
      <c r="H158" s="1">
        <f t="shared" si="7"/>
        <v>341759</v>
      </c>
      <c r="I158" s="1">
        <f t="shared" si="8"/>
        <v>1425521.5327866038</v>
      </c>
    </row>
    <row r="159" spans="1:9">
      <c r="A159" s="66">
        <v>320790</v>
      </c>
      <c r="B159" s="15" t="s">
        <v>180</v>
      </c>
      <c r="C159" s="1">
        <f>VLOOKUP(A159,Main!_xlnm.Print_Area,17,FALSE)+VLOOKUP(A159,Main!_xlnm.Print_Area,15,FALSE)</f>
        <v>531461.42323881213</v>
      </c>
      <c r="D159" s="1">
        <f>VLOOKUP(A159,Main!_xlnm.Print_Area,14,FALSE)</f>
        <v>-1590</v>
      </c>
      <c r="E159" s="1">
        <f>VLOOKUP(A159,'CAF BLS Adjustment'!B159:J625,5)</f>
        <v>373677</v>
      </c>
      <c r="F159" s="1">
        <f>VLOOKUP(A159,'CAF BLS Adjustment'!$B$3:$J$441,6)</f>
        <v>209412</v>
      </c>
      <c r="G159" s="1">
        <f t="shared" si="6"/>
        <v>-1590</v>
      </c>
      <c r="H159" s="1">
        <f t="shared" si="7"/>
        <v>373677</v>
      </c>
      <c r="I159" s="1">
        <f t="shared" si="8"/>
        <v>159374.42323881213</v>
      </c>
    </row>
    <row r="160" spans="1:9">
      <c r="A160" s="66">
        <v>320792</v>
      </c>
      <c r="B160" s="15" t="s">
        <v>181</v>
      </c>
      <c r="C160" s="1">
        <f>VLOOKUP(A160,Main!_xlnm.Print_Area,17,FALSE)+VLOOKUP(A160,Main!_xlnm.Print_Area,15,FALSE)</f>
        <v>713350.71527973819</v>
      </c>
      <c r="D160" s="1">
        <f>VLOOKUP(A160,Main!_xlnm.Print_Area,14,FALSE)</f>
        <v>7854</v>
      </c>
      <c r="E160" s="1">
        <f>VLOOKUP(A160,'CAF BLS Adjustment'!B160:J626,5)</f>
        <v>284313</v>
      </c>
      <c r="F160" s="1">
        <f>VLOOKUP(A160,'CAF BLS Adjustment'!$B$3:$J$441,6)</f>
        <v>488146</v>
      </c>
      <c r="G160" s="1">
        <f t="shared" si="6"/>
        <v>7854</v>
      </c>
      <c r="H160" s="1">
        <f t="shared" si="7"/>
        <v>284313</v>
      </c>
      <c r="I160" s="1">
        <f t="shared" si="8"/>
        <v>421183.71527973819</v>
      </c>
    </row>
    <row r="161" spans="1:9">
      <c r="A161" s="66">
        <v>320796</v>
      </c>
      <c r="B161" s="15" t="s">
        <v>182</v>
      </c>
      <c r="C161" s="1">
        <f>VLOOKUP(A161,Main!_xlnm.Print_Area,17,FALSE)+VLOOKUP(A161,Main!_xlnm.Print_Area,15,FALSE)</f>
        <v>825686.72562980209</v>
      </c>
      <c r="D161" s="1">
        <f>VLOOKUP(A161,Main!_xlnm.Print_Area,14,FALSE)</f>
        <v>131448</v>
      </c>
      <c r="E161" s="1">
        <f>VLOOKUP(A161,'CAF BLS Adjustment'!B161:J627,5)</f>
        <v>140831</v>
      </c>
      <c r="F161" s="1">
        <f>VLOOKUP(A161,'CAF BLS Adjustment'!$B$3:$J$441,6)</f>
        <v>630915</v>
      </c>
      <c r="G161" s="1">
        <f t="shared" si="6"/>
        <v>131448</v>
      </c>
      <c r="H161" s="1">
        <f t="shared" si="7"/>
        <v>140831</v>
      </c>
      <c r="I161" s="1">
        <f t="shared" si="8"/>
        <v>553407.72562980209</v>
      </c>
    </row>
    <row r="162" spans="1:9">
      <c r="A162" s="66">
        <v>320797</v>
      </c>
      <c r="B162" s="15" t="s">
        <v>183</v>
      </c>
      <c r="C162" s="1">
        <f>VLOOKUP(A162,Main!_xlnm.Print_Area,17,FALSE)+VLOOKUP(A162,Main!_xlnm.Print_Area,15,FALSE)</f>
        <v>379863.39271324163</v>
      </c>
      <c r="D162" s="1">
        <f>VLOOKUP(A162,Main!_xlnm.Print_Area,14,FALSE)</f>
        <v>41352</v>
      </c>
      <c r="E162" s="1">
        <f>VLOOKUP(A162,'CAF BLS Adjustment'!B162:J628,5)</f>
        <v>342060</v>
      </c>
      <c r="F162" s="1">
        <f>VLOOKUP(A162,'CAF BLS Adjustment'!$B$3:$J$441,6)</f>
        <v>0</v>
      </c>
      <c r="G162" s="1">
        <f t="shared" si="6"/>
        <v>41352</v>
      </c>
      <c r="H162" s="1">
        <f t="shared" si="7"/>
        <v>338511.39271324163</v>
      </c>
      <c r="I162" s="1">
        <f t="shared" si="8"/>
        <v>0</v>
      </c>
    </row>
    <row r="163" spans="1:9">
      <c r="A163" s="66">
        <v>320800</v>
      </c>
      <c r="B163" s="15" t="s">
        <v>184</v>
      </c>
      <c r="C163" s="1">
        <f>VLOOKUP(A163,Main!_xlnm.Print_Area,17,FALSE)+VLOOKUP(A163,Main!_xlnm.Print_Area,15,FALSE)</f>
        <v>1492048.3738274269</v>
      </c>
      <c r="D163" s="1">
        <f>VLOOKUP(A163,Main!_xlnm.Print_Area,14,FALSE)</f>
        <v>119544</v>
      </c>
      <c r="E163" s="1">
        <f>VLOOKUP(A163,'CAF BLS Adjustment'!B163:J629,5)</f>
        <v>1287502</v>
      </c>
      <c r="F163" s="1">
        <f>VLOOKUP(A163,'CAF BLS Adjustment'!$B$3:$J$441,6)</f>
        <v>95261</v>
      </c>
      <c r="G163" s="1">
        <f t="shared" si="6"/>
        <v>119544</v>
      </c>
      <c r="H163" s="1">
        <f t="shared" si="7"/>
        <v>1287502</v>
      </c>
      <c r="I163" s="1">
        <f t="shared" si="8"/>
        <v>85002.373827426927</v>
      </c>
    </row>
    <row r="164" spans="1:9">
      <c r="A164" s="66">
        <v>320807</v>
      </c>
      <c r="B164" s="15" t="s">
        <v>185</v>
      </c>
      <c r="C164" s="1">
        <f>VLOOKUP(A164,Main!_xlnm.Print_Area,17,FALSE)+VLOOKUP(A164,Main!_xlnm.Print_Area,15,FALSE)</f>
        <v>4687975.4003588911</v>
      </c>
      <c r="D164" s="1">
        <f>VLOOKUP(A164,Main!_xlnm.Print_Area,14,FALSE)</f>
        <v>187344</v>
      </c>
      <c r="E164" s="1">
        <f>VLOOKUP(A164,'CAF BLS Adjustment'!B164:J630,5)</f>
        <v>1844084</v>
      </c>
      <c r="F164" s="1">
        <f>VLOOKUP(A164,'CAF BLS Adjustment'!$B$3:$J$441,6)</f>
        <v>3096608</v>
      </c>
      <c r="G164" s="1">
        <f t="shared" si="6"/>
        <v>187344</v>
      </c>
      <c r="H164" s="1">
        <f t="shared" si="7"/>
        <v>1844084</v>
      </c>
      <c r="I164" s="1">
        <f t="shared" si="8"/>
        <v>2656547.4003588911</v>
      </c>
    </row>
    <row r="165" spans="1:9">
      <c r="A165" s="66">
        <v>320813</v>
      </c>
      <c r="B165" s="15" t="s">
        <v>186</v>
      </c>
      <c r="C165" s="1">
        <f>VLOOKUP(A165,Main!_xlnm.Print_Area,17,FALSE)+VLOOKUP(A165,Main!_xlnm.Print_Area,15,FALSE)</f>
        <v>1393535.473360349</v>
      </c>
      <c r="D165" s="1">
        <f>VLOOKUP(A165,Main!_xlnm.Print_Area,14,FALSE)</f>
        <v>-53076</v>
      </c>
      <c r="E165" s="1">
        <f>VLOOKUP(A165,'CAF BLS Adjustment'!B165:J631,5)</f>
        <v>725465</v>
      </c>
      <c r="F165" s="1">
        <f>VLOOKUP(A165,'CAF BLS Adjustment'!$B$3:$J$441,6)</f>
        <v>856940</v>
      </c>
      <c r="G165" s="1">
        <f t="shared" si="6"/>
        <v>-53076</v>
      </c>
      <c r="H165" s="1">
        <f t="shared" si="7"/>
        <v>725465</v>
      </c>
      <c r="I165" s="1">
        <f t="shared" si="8"/>
        <v>721146.47336034896</v>
      </c>
    </row>
    <row r="166" spans="1:9">
      <c r="A166" s="66">
        <v>320815</v>
      </c>
      <c r="B166" s="15" t="s">
        <v>187</v>
      </c>
      <c r="C166" s="1">
        <f>VLOOKUP(A166,Main!_xlnm.Print_Area,17,FALSE)+VLOOKUP(A166,Main!_xlnm.Print_Area,15,FALSE)</f>
        <v>1663225.1361868442</v>
      </c>
      <c r="D166" s="1">
        <f>VLOOKUP(A166,Main!_xlnm.Print_Area,14,FALSE)</f>
        <v>356208</v>
      </c>
      <c r="E166" s="1">
        <f>VLOOKUP(A166,'CAF BLS Adjustment'!B166:J632,5)</f>
        <v>532006</v>
      </c>
      <c r="F166" s="1">
        <f>VLOOKUP(A166,'CAF BLS Adjustment'!$B$3:$J$441,6)</f>
        <v>805579</v>
      </c>
      <c r="G166" s="1">
        <f t="shared" si="6"/>
        <v>356208</v>
      </c>
      <c r="H166" s="1">
        <f t="shared" si="7"/>
        <v>532006</v>
      </c>
      <c r="I166" s="1">
        <f t="shared" si="8"/>
        <v>775011.1361868442</v>
      </c>
    </row>
    <row r="167" spans="1:9">
      <c r="A167" s="66">
        <v>320818</v>
      </c>
      <c r="B167" s="15" t="s">
        <v>130</v>
      </c>
      <c r="C167" s="1">
        <f>VLOOKUP(A167,Main!_xlnm.Print_Area,17,FALSE)+VLOOKUP(A167,Main!_xlnm.Print_Area,15,FALSE)</f>
        <v>9933810.47187832</v>
      </c>
      <c r="D167" s="1">
        <f>VLOOKUP(A167,Main!_xlnm.Print_Area,14,FALSE)</f>
        <v>536046</v>
      </c>
      <c r="E167" s="1">
        <f>VLOOKUP(A167,'CAF BLS Adjustment'!B167:J633,5)</f>
        <v>4911007</v>
      </c>
      <c r="F167" s="1">
        <f>VLOOKUP(A167,'CAF BLS Adjustment'!$B$3:$J$441,6)</f>
        <v>5419245</v>
      </c>
      <c r="G167" s="1">
        <f t="shared" si="6"/>
        <v>536046</v>
      </c>
      <c r="H167" s="1">
        <f t="shared" si="7"/>
        <v>4911007</v>
      </c>
      <c r="I167" s="1">
        <f t="shared" si="8"/>
        <v>4486757.47187832</v>
      </c>
    </row>
    <row r="168" spans="1:9">
      <c r="A168" s="66">
        <v>320819</v>
      </c>
      <c r="B168" s="15" t="s">
        <v>188</v>
      </c>
      <c r="C168" s="1">
        <f>VLOOKUP(A168,Main!_xlnm.Print_Area,17,FALSE)+VLOOKUP(A168,Main!_xlnm.Print_Area,15,FALSE)</f>
        <v>3347409.4279352808</v>
      </c>
      <c r="D168" s="1">
        <f>VLOOKUP(A168,Main!_xlnm.Print_Area,14,FALSE)</f>
        <v>183822</v>
      </c>
      <c r="E168" s="1">
        <f>VLOOKUP(A168,'CAF BLS Adjustment'!B168:J634,5)</f>
        <v>1726216</v>
      </c>
      <c r="F168" s="1">
        <f>VLOOKUP(A168,'CAF BLS Adjustment'!$B$3:$J$441,6)</f>
        <v>1751593</v>
      </c>
      <c r="G168" s="1">
        <f t="shared" ref="G168:G208" si="9">MIN(D168,C168)</f>
        <v>183822</v>
      </c>
      <c r="H168" s="1">
        <f t="shared" ref="H168:H208" si="10">MAX(MIN(C168-G168,E168),0)</f>
        <v>1726216</v>
      </c>
      <c r="I168" s="1">
        <f t="shared" ref="I168:I208" si="11">MIN(MAX(C168-G168-H168,0),F168)</f>
        <v>1437371.4279352808</v>
      </c>
    </row>
    <row r="169" spans="1:9">
      <c r="A169" s="66">
        <v>320825</v>
      </c>
      <c r="B169" s="15" t="s">
        <v>189</v>
      </c>
      <c r="C169" s="1">
        <f>VLOOKUP(A169,Main!_xlnm.Print_Area,17,FALSE)+VLOOKUP(A169,Main!_xlnm.Print_Area,15,FALSE)</f>
        <v>1968655.190764857</v>
      </c>
      <c r="D169" s="1">
        <f>VLOOKUP(A169,Main!_xlnm.Print_Area,14,FALSE)</f>
        <v>122304</v>
      </c>
      <c r="E169" s="1">
        <f>VLOOKUP(A169,'CAF BLS Adjustment'!B169:J635,5)</f>
        <v>1080011</v>
      </c>
      <c r="F169" s="1">
        <f>VLOOKUP(A169,'CAF BLS Adjustment'!$B$3:$J$441,6)</f>
        <v>951138</v>
      </c>
      <c r="G169" s="1">
        <f t="shared" si="9"/>
        <v>122304</v>
      </c>
      <c r="H169" s="1">
        <f t="shared" si="10"/>
        <v>1080011</v>
      </c>
      <c r="I169" s="1">
        <f t="shared" si="11"/>
        <v>766340.19076485699</v>
      </c>
    </row>
    <row r="170" spans="1:9">
      <c r="A170" s="66">
        <v>320826</v>
      </c>
      <c r="B170" s="15" t="s">
        <v>190</v>
      </c>
      <c r="C170" s="1">
        <f>VLOOKUP(A170,Main!_xlnm.Print_Area,17,FALSE)+VLOOKUP(A170,Main!_xlnm.Print_Area,15,FALSE)</f>
        <v>393545.82420047332</v>
      </c>
      <c r="D170" s="1">
        <f>VLOOKUP(A170,Main!_xlnm.Print_Area,14,FALSE)</f>
        <v>2196</v>
      </c>
      <c r="E170" s="1">
        <f>VLOOKUP(A170,'CAF BLS Adjustment'!B170:J636,5)</f>
        <v>101452</v>
      </c>
      <c r="F170" s="1">
        <f>VLOOKUP(A170,'CAF BLS Adjustment'!$B$3:$J$441,6)</f>
        <v>326840</v>
      </c>
      <c r="G170" s="1">
        <f t="shared" si="9"/>
        <v>2196</v>
      </c>
      <c r="H170" s="1">
        <f t="shared" si="10"/>
        <v>101452</v>
      </c>
      <c r="I170" s="1">
        <f t="shared" si="11"/>
        <v>289897.82420047332</v>
      </c>
    </row>
    <row r="171" spans="1:9">
      <c r="A171" s="66">
        <v>320827</v>
      </c>
      <c r="B171" s="15" t="s">
        <v>191</v>
      </c>
      <c r="C171" s="1">
        <f>VLOOKUP(A171,Main!_xlnm.Print_Area,17,FALSE)+VLOOKUP(A171,Main!_xlnm.Print_Area,15,FALSE)</f>
        <v>690184.34425182512</v>
      </c>
      <c r="D171" s="1">
        <f>VLOOKUP(A171,Main!_xlnm.Print_Area,14,FALSE)</f>
        <v>16194</v>
      </c>
      <c r="E171" s="1">
        <f>VLOOKUP(A171,'CAF BLS Adjustment'!B171:J637,5)</f>
        <v>164474</v>
      </c>
      <c r="F171" s="1">
        <f>VLOOKUP(A171,'CAF BLS Adjustment'!$B$3:$J$441,6)</f>
        <v>574304</v>
      </c>
      <c r="G171" s="1">
        <f t="shared" si="9"/>
        <v>16194</v>
      </c>
      <c r="H171" s="1">
        <f t="shared" si="10"/>
        <v>164474</v>
      </c>
      <c r="I171" s="1">
        <f t="shared" si="11"/>
        <v>509516.34425182512</v>
      </c>
    </row>
    <row r="172" spans="1:9">
      <c r="A172" s="66">
        <v>320834</v>
      </c>
      <c r="B172" s="15" t="s">
        <v>192</v>
      </c>
      <c r="C172" s="1">
        <f>VLOOKUP(A172,Main!_xlnm.Print_Area,17,FALSE)+VLOOKUP(A172,Main!_xlnm.Print_Area,15,FALSE)</f>
        <v>2704001.2056354396</v>
      </c>
      <c r="D172" s="1">
        <f>VLOOKUP(A172,Main!_xlnm.Print_Area,14,FALSE)</f>
        <v>23886</v>
      </c>
      <c r="E172" s="1">
        <f>VLOOKUP(A172,'CAF BLS Adjustment'!B172:J638,5)</f>
        <v>559886</v>
      </c>
      <c r="F172" s="1">
        <f>VLOOKUP(A172,'CAF BLS Adjustment'!$B$3:$J$441,6)</f>
        <v>2374054</v>
      </c>
      <c r="G172" s="1">
        <f t="shared" si="9"/>
        <v>23886</v>
      </c>
      <c r="H172" s="1">
        <f t="shared" si="10"/>
        <v>559886</v>
      </c>
      <c r="I172" s="1">
        <f t="shared" si="11"/>
        <v>2120229.2056354396</v>
      </c>
    </row>
    <row r="173" spans="1:9">
      <c r="A173" s="66">
        <v>320839</v>
      </c>
      <c r="B173" s="15" t="s">
        <v>193</v>
      </c>
      <c r="C173" s="1">
        <f>VLOOKUP(A173,Main!_xlnm.Print_Area,17,FALSE)+VLOOKUP(A173,Main!_xlnm.Print_Area,15,FALSE)</f>
        <v>233988.48363156171</v>
      </c>
      <c r="D173" s="1">
        <f>VLOOKUP(A173,Main!_xlnm.Print_Area,14,FALSE)</f>
        <v>22842</v>
      </c>
      <c r="E173" s="1">
        <f>VLOOKUP(A173,'CAF BLS Adjustment'!B173:J639,5)</f>
        <v>142813</v>
      </c>
      <c r="F173" s="1">
        <f>VLOOKUP(A173,'CAF BLS Adjustment'!$B$3:$J$441,6)</f>
        <v>90298</v>
      </c>
      <c r="G173" s="1">
        <f t="shared" si="9"/>
        <v>22842</v>
      </c>
      <c r="H173" s="1">
        <f t="shared" si="10"/>
        <v>142813</v>
      </c>
      <c r="I173" s="1">
        <f t="shared" si="11"/>
        <v>68333.483631561714</v>
      </c>
    </row>
    <row r="174" spans="1:9">
      <c r="A174" s="66">
        <v>330860</v>
      </c>
      <c r="B174" s="15" t="s">
        <v>195</v>
      </c>
      <c r="C174" s="1">
        <f>VLOOKUP(A174,Main!_xlnm.Print_Area,17,FALSE)+VLOOKUP(A174,Main!_xlnm.Print_Area,15,FALSE)</f>
        <v>5596744.9808262931</v>
      </c>
      <c r="D174" s="1">
        <f>VLOOKUP(A174,Main!_xlnm.Print_Area,14,FALSE)</f>
        <v>-106404</v>
      </c>
      <c r="E174" s="1">
        <f>VLOOKUP(A174,'CAF BLS Adjustment'!B174:J645,5)</f>
        <v>1232846</v>
      </c>
      <c r="F174" s="1">
        <f>VLOOKUP(A174,'CAF BLS Adjustment'!$B$3:$J$441,6)</f>
        <v>5005658</v>
      </c>
      <c r="G174" s="1">
        <f t="shared" si="9"/>
        <v>-106404</v>
      </c>
      <c r="H174" s="1">
        <f t="shared" si="10"/>
        <v>1232846</v>
      </c>
      <c r="I174" s="1">
        <f t="shared" si="11"/>
        <v>4470302.9808262931</v>
      </c>
    </row>
    <row r="175" spans="1:9">
      <c r="A175" s="66">
        <v>330861</v>
      </c>
      <c r="B175" s="15" t="s">
        <v>196</v>
      </c>
      <c r="C175" s="1">
        <f>VLOOKUP(A175,Main!_xlnm.Print_Area,17,FALSE)+VLOOKUP(A175,Main!_xlnm.Print_Area,15,FALSE)</f>
        <v>4291686.1812112005</v>
      </c>
      <c r="D175" s="1">
        <f>VLOOKUP(A175,Main!_xlnm.Print_Area,14,FALSE)</f>
        <v>-95088</v>
      </c>
      <c r="E175" s="1">
        <f>VLOOKUP(A175,'CAF BLS Adjustment'!B175:J646,5)</f>
        <v>1285894</v>
      </c>
      <c r="F175" s="1">
        <f>VLOOKUP(A175,'CAF BLS Adjustment'!$B$3:$J$441,6)</f>
        <v>3512667</v>
      </c>
      <c r="G175" s="1">
        <f t="shared" si="9"/>
        <v>-95088</v>
      </c>
      <c r="H175" s="1">
        <f t="shared" si="10"/>
        <v>1285894</v>
      </c>
      <c r="I175" s="1">
        <f t="shared" si="11"/>
        <v>3100880.1812112005</v>
      </c>
    </row>
    <row r="176" spans="1:9">
      <c r="A176" s="66">
        <v>330863</v>
      </c>
      <c r="B176" s="15" t="s">
        <v>197</v>
      </c>
      <c r="C176" s="1">
        <f>VLOOKUP(A176,Main!_xlnm.Print_Area,17,FALSE)+VLOOKUP(A176,Main!_xlnm.Print_Area,15,FALSE)</f>
        <v>1260876.4352110624</v>
      </c>
      <c r="D176" s="1">
        <f>VLOOKUP(A176,Main!_xlnm.Print_Area,14,FALSE)</f>
        <v>7320</v>
      </c>
      <c r="E176" s="1">
        <f>VLOOKUP(A176,'CAF BLS Adjustment'!B176:J647,5)</f>
        <v>793433</v>
      </c>
      <c r="F176" s="1">
        <f>VLOOKUP(A176,'CAF BLS Adjustment'!$B$3:$J$441,6)</f>
        <v>578482</v>
      </c>
      <c r="G176" s="1">
        <f t="shared" si="9"/>
        <v>7320</v>
      </c>
      <c r="H176" s="1">
        <f t="shared" si="10"/>
        <v>793433</v>
      </c>
      <c r="I176" s="1">
        <f t="shared" si="11"/>
        <v>460123.43521106243</v>
      </c>
    </row>
    <row r="177" spans="1:9">
      <c r="A177" s="66">
        <v>330866</v>
      </c>
      <c r="B177" s="15" t="s">
        <v>198</v>
      </c>
      <c r="C177" s="1">
        <f>VLOOKUP(A177,Main!_xlnm.Print_Area,17,FALSE)+VLOOKUP(A177,Main!_xlnm.Print_Area,15,FALSE)</f>
        <v>534869.17972162575</v>
      </c>
      <c r="D177" s="1">
        <f>VLOOKUP(A177,Main!_xlnm.Print_Area,14,FALSE)</f>
        <v>-4044</v>
      </c>
      <c r="E177" s="1">
        <f>VLOOKUP(A177,'CAF BLS Adjustment'!B177:J648,5)</f>
        <v>307768</v>
      </c>
      <c r="F177" s="1">
        <f>VLOOKUP(A177,'CAF BLS Adjustment'!$B$3:$J$441,6)</f>
        <v>281733</v>
      </c>
      <c r="G177" s="1">
        <f t="shared" si="9"/>
        <v>-4044</v>
      </c>
      <c r="H177" s="1">
        <f t="shared" si="10"/>
        <v>307768</v>
      </c>
      <c r="I177" s="1">
        <f t="shared" si="11"/>
        <v>231145.17972162575</v>
      </c>
    </row>
    <row r="178" spans="1:9">
      <c r="A178" s="66">
        <v>330896</v>
      </c>
      <c r="B178" s="15" t="s">
        <v>199</v>
      </c>
      <c r="C178" s="1">
        <f>VLOOKUP(A178,Main!_xlnm.Print_Area,17,FALSE)+VLOOKUP(A178,Main!_xlnm.Print_Area,15,FALSE)</f>
        <v>751592.00277702045</v>
      </c>
      <c r="D178" s="1">
        <f>VLOOKUP(A178,Main!_xlnm.Print_Area,14,FALSE)</f>
        <v>29052</v>
      </c>
      <c r="E178" s="1">
        <f>VLOOKUP(A178,'CAF BLS Adjustment'!B178:J651,5)</f>
        <v>277824</v>
      </c>
      <c r="F178" s="1">
        <f>VLOOKUP(A178,'CAF BLS Adjustment'!$B$3:$J$441,6)</f>
        <v>515268</v>
      </c>
      <c r="G178" s="1">
        <f t="shared" si="9"/>
        <v>29052</v>
      </c>
      <c r="H178" s="1">
        <f t="shared" si="10"/>
        <v>277824</v>
      </c>
      <c r="I178" s="1">
        <f t="shared" si="11"/>
        <v>444716.00277702045</v>
      </c>
    </row>
    <row r="179" spans="1:9">
      <c r="A179" s="66">
        <v>330899</v>
      </c>
      <c r="B179" s="15" t="s">
        <v>200</v>
      </c>
      <c r="C179" s="1">
        <f>VLOOKUP(A179,Main!_xlnm.Print_Area,17,FALSE)+VLOOKUP(A179,Main!_xlnm.Print_Area,15,FALSE)</f>
        <v>1912803.9508146059</v>
      </c>
      <c r="D179" s="1">
        <f>VLOOKUP(A179,Main!_xlnm.Print_Area,14,FALSE)</f>
        <v>433020</v>
      </c>
      <c r="E179" s="1">
        <f>VLOOKUP(A179,'CAF BLS Adjustment'!B179:J652,5)</f>
        <v>145142</v>
      </c>
      <c r="F179" s="1">
        <f>VLOOKUP(A179,'CAF BLS Adjustment'!$B$3:$J$441,6)</f>
        <v>1514197</v>
      </c>
      <c r="G179" s="1">
        <f t="shared" si="9"/>
        <v>433020</v>
      </c>
      <c r="H179" s="1">
        <f t="shared" si="10"/>
        <v>145142</v>
      </c>
      <c r="I179" s="1">
        <f t="shared" si="11"/>
        <v>1334641.9508146059</v>
      </c>
    </row>
    <row r="180" spans="1:9">
      <c r="A180" s="66">
        <v>330900</v>
      </c>
      <c r="B180" s="15" t="s">
        <v>201</v>
      </c>
      <c r="C180" s="1">
        <f>VLOOKUP(A180,Main!_xlnm.Print_Area,17,FALSE)+VLOOKUP(A180,Main!_xlnm.Print_Area,15,FALSE)</f>
        <v>1523613.0850368387</v>
      </c>
      <c r="D180" s="1">
        <f>VLOOKUP(A180,Main!_xlnm.Print_Area,14,FALSE)</f>
        <v>8832</v>
      </c>
      <c r="E180" s="1">
        <f>VLOOKUP(A180,'CAF BLS Adjustment'!B180:J653,5)</f>
        <v>431193</v>
      </c>
      <c r="F180" s="1">
        <f>VLOOKUP(A180,'CAF BLS Adjustment'!$B$3:$J$441,6)</f>
        <v>1084346</v>
      </c>
      <c r="G180" s="1">
        <f t="shared" si="9"/>
        <v>8832</v>
      </c>
      <c r="H180" s="1">
        <f t="shared" si="10"/>
        <v>431193</v>
      </c>
      <c r="I180" s="1">
        <f t="shared" si="11"/>
        <v>1083588.0850368387</v>
      </c>
    </row>
    <row r="181" spans="1:9">
      <c r="A181" s="66">
        <v>330902</v>
      </c>
      <c r="B181" s="15" t="s">
        <v>202</v>
      </c>
      <c r="C181" s="1">
        <f>VLOOKUP(A181,Main!_xlnm.Print_Area,17,FALSE)+VLOOKUP(A181,Main!_xlnm.Print_Area,15,FALSE)</f>
        <v>3082409.9487625463</v>
      </c>
      <c r="D181" s="1">
        <f>VLOOKUP(A181,Main!_xlnm.Print_Area,14,FALSE)</f>
        <v>94908</v>
      </c>
      <c r="E181" s="1">
        <f>VLOOKUP(A181,'CAF BLS Adjustment'!B181:J654,5)</f>
        <v>707200</v>
      </c>
      <c r="F181" s="1">
        <f>VLOOKUP(A181,'CAF BLS Adjustment'!$B$3:$J$441,6)</f>
        <v>2569648</v>
      </c>
      <c r="G181" s="1">
        <f t="shared" si="9"/>
        <v>94908</v>
      </c>
      <c r="H181" s="1">
        <f t="shared" si="10"/>
        <v>707200</v>
      </c>
      <c r="I181" s="1">
        <f t="shared" si="11"/>
        <v>2280301.9487625463</v>
      </c>
    </row>
    <row r="182" spans="1:9">
      <c r="A182" s="66">
        <v>330908</v>
      </c>
      <c r="B182" s="15" t="s">
        <v>203</v>
      </c>
      <c r="C182" s="1">
        <f>VLOOKUP(A182,Main!_xlnm.Print_Area,17,FALSE)+VLOOKUP(A182,Main!_xlnm.Print_Area,15,FALSE)</f>
        <v>1216202.0253854024</v>
      </c>
      <c r="D182" s="1">
        <f>VLOOKUP(A182,Main!_xlnm.Print_Area,14,FALSE)</f>
        <v>20346</v>
      </c>
      <c r="E182" s="1">
        <f>VLOOKUP(A182,'CAF BLS Adjustment'!B182:J655,5)</f>
        <v>1310021</v>
      </c>
      <c r="F182" s="1">
        <f>VLOOKUP(A182,'CAF BLS Adjustment'!$B$3:$J$441,6)</f>
        <v>0</v>
      </c>
      <c r="G182" s="1">
        <f t="shared" si="9"/>
        <v>20346</v>
      </c>
      <c r="H182" s="1">
        <f t="shared" si="10"/>
        <v>1195856.0253854024</v>
      </c>
      <c r="I182" s="1">
        <f t="shared" si="11"/>
        <v>0</v>
      </c>
    </row>
    <row r="183" spans="1:9">
      <c r="A183" s="66">
        <v>330910</v>
      </c>
      <c r="B183" s="15" t="s">
        <v>204</v>
      </c>
      <c r="C183" s="1">
        <f>VLOOKUP(A183,Main!_xlnm.Print_Area,17,FALSE)+VLOOKUP(A183,Main!_xlnm.Print_Area,15,FALSE)</f>
        <v>108978.20754885158</v>
      </c>
      <c r="D183" s="1">
        <f>VLOOKUP(A183,Main!_xlnm.Print_Area,14,FALSE)</f>
        <v>119208</v>
      </c>
      <c r="E183" s="1">
        <f>VLOOKUP(A183,'CAF BLS Adjustment'!B183:J656,5)</f>
        <v>0</v>
      </c>
      <c r="F183" s="1">
        <f>VLOOKUP(A183,'CAF BLS Adjustment'!$B$3:$J$441,6)</f>
        <v>0</v>
      </c>
      <c r="G183" s="1">
        <f t="shared" si="9"/>
        <v>108978.20754885158</v>
      </c>
      <c r="H183" s="1">
        <f t="shared" si="10"/>
        <v>0</v>
      </c>
      <c r="I183" s="1">
        <f t="shared" si="11"/>
        <v>0</v>
      </c>
    </row>
    <row r="184" spans="1:9">
      <c r="A184" s="66">
        <v>330918</v>
      </c>
      <c r="B184" s="15" t="s">
        <v>205</v>
      </c>
      <c r="C184" s="1">
        <f>VLOOKUP(A184,Main!_xlnm.Print_Area,17,FALSE)+VLOOKUP(A184,Main!_xlnm.Print_Area,15,FALSE)</f>
        <v>1827459.1357361965</v>
      </c>
      <c r="D184" s="1">
        <f>VLOOKUP(A184,Main!_xlnm.Print_Area,14,FALSE)</f>
        <v>-3762</v>
      </c>
      <c r="E184" s="1">
        <f>VLOOKUP(A184,'CAF BLS Adjustment'!B184:J657,5)</f>
        <v>1066751</v>
      </c>
      <c r="F184" s="1">
        <f>VLOOKUP(A184,'CAF BLS Adjustment'!$B$3:$J$441,6)</f>
        <v>936367</v>
      </c>
      <c r="G184" s="1">
        <f t="shared" si="9"/>
        <v>-3762</v>
      </c>
      <c r="H184" s="1">
        <f t="shared" si="10"/>
        <v>1066751</v>
      </c>
      <c r="I184" s="1">
        <f t="shared" si="11"/>
        <v>764470.13573619653</v>
      </c>
    </row>
    <row r="185" spans="1:9">
      <c r="A185" s="66">
        <v>330920</v>
      </c>
      <c r="B185" s="15" t="s">
        <v>206</v>
      </c>
      <c r="C185" s="1">
        <f>VLOOKUP(A185,Main!_xlnm.Print_Area,17,FALSE)+VLOOKUP(A185,Main!_xlnm.Print_Area,15,FALSE)</f>
        <v>685268.61192434281</v>
      </c>
      <c r="D185" s="1">
        <f>VLOOKUP(A185,Main!_xlnm.Print_Area,14,FALSE)</f>
        <v>52548</v>
      </c>
      <c r="E185" s="1">
        <f>VLOOKUP(A185,'CAF BLS Adjustment'!B185:J658,5)</f>
        <v>375436</v>
      </c>
      <c r="F185" s="1">
        <f>VLOOKUP(A185,'CAF BLS Adjustment'!$B$3:$J$441,6)</f>
        <v>261794</v>
      </c>
      <c r="G185" s="1">
        <f t="shared" si="9"/>
        <v>52548</v>
      </c>
      <c r="H185" s="1">
        <f t="shared" si="10"/>
        <v>375436</v>
      </c>
      <c r="I185" s="1">
        <f t="shared" si="11"/>
        <v>257284.61192434281</v>
      </c>
    </row>
    <row r="186" spans="1:9">
      <c r="A186" s="66">
        <v>330925</v>
      </c>
      <c r="B186" s="15" t="s">
        <v>207</v>
      </c>
      <c r="C186" s="1">
        <f>VLOOKUP(A186,Main!_xlnm.Print_Area,17,FALSE)+VLOOKUP(A186,Main!_xlnm.Print_Area,15,FALSE)</f>
        <v>750092.73879825952</v>
      </c>
      <c r="D186" s="1">
        <f>VLOOKUP(A186,Main!_xlnm.Print_Area,14,FALSE)</f>
        <v>20532</v>
      </c>
      <c r="E186" s="1">
        <f>VLOOKUP(A186,'CAF BLS Adjustment'!B186:J659,5)</f>
        <v>237919</v>
      </c>
      <c r="F186" s="1">
        <f>VLOOKUP(A186,'CAF BLS Adjustment'!$B$3:$J$441,6)</f>
        <v>562053</v>
      </c>
      <c r="G186" s="1">
        <f t="shared" si="9"/>
        <v>20532</v>
      </c>
      <c r="H186" s="1">
        <f t="shared" si="10"/>
        <v>237919</v>
      </c>
      <c r="I186" s="1">
        <f t="shared" si="11"/>
        <v>491641.73879825952</v>
      </c>
    </row>
    <row r="187" spans="1:9">
      <c r="A187" s="66">
        <v>330937</v>
      </c>
      <c r="B187" s="15" t="s">
        <v>208</v>
      </c>
      <c r="C187" s="1">
        <f>VLOOKUP(A187,Main!_xlnm.Print_Area,17,FALSE)+VLOOKUP(A187,Main!_xlnm.Print_Area,15,FALSE)</f>
        <v>1774916.4598509052</v>
      </c>
      <c r="D187" s="1">
        <f>VLOOKUP(A187,Main!_xlnm.Print_Area,14,FALSE)</f>
        <v>354072</v>
      </c>
      <c r="E187" s="1">
        <f>VLOOKUP(A187,'CAF BLS Adjustment'!B187:J661,5)</f>
        <v>684387</v>
      </c>
      <c r="F187" s="1">
        <f>VLOOKUP(A187,'CAF BLS Adjustment'!$B$3:$J$441,6)</f>
        <v>903069</v>
      </c>
      <c r="G187" s="1">
        <f t="shared" si="9"/>
        <v>354072</v>
      </c>
      <c r="H187" s="1">
        <f t="shared" si="10"/>
        <v>684387</v>
      </c>
      <c r="I187" s="1">
        <f t="shared" si="11"/>
        <v>736457.45985090523</v>
      </c>
    </row>
    <row r="188" spans="1:9">
      <c r="A188" s="66">
        <v>330938</v>
      </c>
      <c r="B188" s="15" t="s">
        <v>209</v>
      </c>
      <c r="C188" s="1">
        <f>VLOOKUP(A188,Main!_xlnm.Print_Area,17,FALSE)+VLOOKUP(A188,Main!_xlnm.Print_Area,15,FALSE)</f>
        <v>2805970.3540835846</v>
      </c>
      <c r="D188" s="1">
        <f>VLOOKUP(A188,Main!_xlnm.Print_Area,14,FALSE)</f>
        <v>78930</v>
      </c>
      <c r="E188" s="1">
        <f>VLOOKUP(A188,'CAF BLS Adjustment'!B188:J662,5)</f>
        <v>755136</v>
      </c>
      <c r="F188" s="1">
        <f>VLOOKUP(A188,'CAF BLS Adjustment'!$B$3:$J$441,6)</f>
        <v>2235301</v>
      </c>
      <c r="G188" s="1">
        <f t="shared" si="9"/>
        <v>78930</v>
      </c>
      <c r="H188" s="1">
        <f t="shared" si="10"/>
        <v>755136</v>
      </c>
      <c r="I188" s="1">
        <f t="shared" si="11"/>
        <v>1971904.3540835846</v>
      </c>
    </row>
    <row r="189" spans="1:9">
      <c r="A189" s="66">
        <v>330946</v>
      </c>
      <c r="B189" s="15" t="s">
        <v>210</v>
      </c>
      <c r="C189" s="1">
        <f>VLOOKUP(A189,Main!_xlnm.Print_Area,17,FALSE)+VLOOKUP(A189,Main!_xlnm.Print_Area,15,FALSE)</f>
        <v>474376.26473344391</v>
      </c>
      <c r="D189" s="1">
        <f>VLOOKUP(A189,Main!_xlnm.Print_Area,14,FALSE)</f>
        <v>33048</v>
      </c>
      <c r="E189" s="1">
        <f>VLOOKUP(A189,'CAF BLS Adjustment'!B189:J664,5)</f>
        <v>163962</v>
      </c>
      <c r="F189" s="1">
        <f>VLOOKUP(A189,'CAF BLS Adjustment'!$B$3:$J$441,6)</f>
        <v>321896</v>
      </c>
      <c r="G189" s="1">
        <f t="shared" si="9"/>
        <v>33048</v>
      </c>
      <c r="H189" s="1">
        <f t="shared" si="10"/>
        <v>163962</v>
      </c>
      <c r="I189" s="1">
        <f t="shared" si="11"/>
        <v>277366.26473344391</v>
      </c>
    </row>
    <row r="190" spans="1:9">
      <c r="A190" s="66">
        <v>330949</v>
      </c>
      <c r="B190" s="15" t="s">
        <v>211</v>
      </c>
      <c r="C190" s="1">
        <f>VLOOKUP(A190,Main!_xlnm.Print_Area,17,FALSE)+VLOOKUP(A190,Main!_xlnm.Print_Area,15,FALSE)</f>
        <v>855545.84762631753</v>
      </c>
      <c r="D190" s="1">
        <f>VLOOKUP(A190,Main!_xlnm.Print_Area,14,FALSE)</f>
        <v>83232</v>
      </c>
      <c r="E190" s="1">
        <f>VLOOKUP(A190,'CAF BLS Adjustment'!B190:J665,5)</f>
        <v>357599</v>
      </c>
      <c r="F190" s="1">
        <f>VLOOKUP(A190,'CAF BLS Adjustment'!$B$3:$J$441,6)</f>
        <v>495025</v>
      </c>
      <c r="G190" s="1">
        <f t="shared" si="9"/>
        <v>83232</v>
      </c>
      <c r="H190" s="1">
        <f t="shared" si="10"/>
        <v>357599</v>
      </c>
      <c r="I190" s="1">
        <f t="shared" si="11"/>
        <v>414714.84762631753</v>
      </c>
    </row>
    <row r="191" spans="1:9">
      <c r="A191" s="66">
        <v>330953</v>
      </c>
      <c r="B191" s="15" t="s">
        <v>212</v>
      </c>
      <c r="C191" s="1">
        <f>VLOOKUP(A191,Main!_xlnm.Print_Area,17,FALSE)+VLOOKUP(A191,Main!_xlnm.Print_Area,15,FALSE)</f>
        <v>425950.03821947036</v>
      </c>
      <c r="D191" s="1">
        <f>VLOOKUP(A191,Main!_xlnm.Print_Area,14,FALSE)</f>
        <v>24840</v>
      </c>
      <c r="E191" s="1">
        <f>VLOOKUP(A191,'CAF BLS Adjustment'!B191:J666,5)</f>
        <v>221852</v>
      </c>
      <c r="F191" s="1">
        <f>VLOOKUP(A191,'CAF BLS Adjustment'!$B$3:$J$441,6)</f>
        <v>219242</v>
      </c>
      <c r="G191" s="1">
        <f t="shared" si="9"/>
        <v>24840</v>
      </c>
      <c r="H191" s="1">
        <f t="shared" si="10"/>
        <v>221852</v>
      </c>
      <c r="I191" s="1">
        <f t="shared" si="11"/>
        <v>179258.03821947036</v>
      </c>
    </row>
    <row r="192" spans="1:9">
      <c r="A192" s="66">
        <v>330971</v>
      </c>
      <c r="B192" s="15" t="s">
        <v>213</v>
      </c>
      <c r="C192" s="1">
        <f>VLOOKUP(A192,Main!_xlnm.Print_Area,17,FALSE)+VLOOKUP(A192,Main!_xlnm.Print_Area,15,FALSE)</f>
        <v>1608711.1633956837</v>
      </c>
      <c r="D192" s="1">
        <f>VLOOKUP(A192,Main!_xlnm.Print_Area,14,FALSE)</f>
        <v>5742</v>
      </c>
      <c r="E192" s="1">
        <f>VLOOKUP(A192,'CAF BLS Adjustment'!B192:J669,5)</f>
        <v>1753979</v>
      </c>
      <c r="F192" s="1">
        <f>VLOOKUP(A192,'CAF BLS Adjustment'!$B$3:$J$441,6)</f>
        <v>0</v>
      </c>
      <c r="G192" s="1">
        <f t="shared" si="9"/>
        <v>5742</v>
      </c>
      <c r="H192" s="1">
        <f t="shared" si="10"/>
        <v>1602969.1633956837</v>
      </c>
      <c r="I192" s="1">
        <f t="shared" si="11"/>
        <v>0</v>
      </c>
    </row>
    <row r="193" spans="1:9">
      <c r="A193" s="66">
        <v>330974</v>
      </c>
      <c r="B193" s="15" t="s">
        <v>214</v>
      </c>
      <c r="C193" s="1">
        <f>VLOOKUP(A193,Main!_xlnm.Print_Area,17,FALSE)+VLOOKUP(A193,Main!_xlnm.Print_Area,15,FALSE)</f>
        <v>10554641.058517519</v>
      </c>
      <c r="D193" s="1">
        <f>VLOOKUP(A193,Main!_xlnm.Print_Area,14,FALSE)</f>
        <v>1548534</v>
      </c>
      <c r="E193" s="1">
        <f>VLOOKUP(A193,'CAF BLS Adjustment'!B193:J670,5)</f>
        <v>1364253</v>
      </c>
      <c r="F193" s="1">
        <f>VLOOKUP(A193,'CAF BLS Adjustment'!$B$3:$J$441,6)</f>
        <v>8632619</v>
      </c>
      <c r="G193" s="1">
        <f t="shared" si="9"/>
        <v>1548534</v>
      </c>
      <c r="H193" s="1">
        <f t="shared" si="10"/>
        <v>1364253</v>
      </c>
      <c r="I193" s="1">
        <f t="shared" si="11"/>
        <v>7641854.0585175194</v>
      </c>
    </row>
    <row r="194" spans="1:9">
      <c r="A194" s="66">
        <v>341003</v>
      </c>
      <c r="B194" s="15" t="s">
        <v>216</v>
      </c>
      <c r="C194" s="1">
        <f>VLOOKUP(A194,Main!_xlnm.Print_Area,17,FALSE)+VLOOKUP(A194,Main!_xlnm.Print_Area,15,FALSE)</f>
        <v>1439106.9257983691</v>
      </c>
      <c r="D194" s="1">
        <f>VLOOKUP(A194,Main!_xlnm.Print_Area,14,FALSE)</f>
        <v>31008</v>
      </c>
      <c r="E194" s="1">
        <f>VLOOKUP(A194,'CAF BLS Adjustment'!B194:J674,5)</f>
        <v>870247</v>
      </c>
      <c r="F194" s="1">
        <f>VLOOKUP(A194,'CAF BLS Adjustment'!$B$3:$J$441,6)</f>
        <v>672941</v>
      </c>
      <c r="G194" s="1">
        <f t="shared" si="9"/>
        <v>31008</v>
      </c>
      <c r="H194" s="1">
        <f t="shared" si="10"/>
        <v>870247</v>
      </c>
      <c r="I194" s="1">
        <f t="shared" si="11"/>
        <v>537851.92579836911</v>
      </c>
    </row>
    <row r="195" spans="1:9">
      <c r="A195" s="66">
        <v>341021</v>
      </c>
      <c r="B195" s="15" t="s">
        <v>217</v>
      </c>
      <c r="C195" s="1">
        <f>VLOOKUP(A195,Main!_xlnm.Print_Area,17,FALSE)+VLOOKUP(A195,Main!_xlnm.Print_Area,15,FALSE)</f>
        <v>36874.580394692282</v>
      </c>
      <c r="D195" s="1">
        <f>VLOOKUP(A195,Main!_xlnm.Print_Area,14,FALSE)</f>
        <v>7022</v>
      </c>
      <c r="E195" s="1">
        <f>VLOOKUP(A195,'CAF BLS Adjustment'!B195:J676,5)</f>
        <v>33314</v>
      </c>
      <c r="F195" s="1">
        <f>VLOOKUP(A195,'CAF BLS Adjustment'!$B$3:$J$441,6)</f>
        <v>0</v>
      </c>
      <c r="G195" s="1">
        <f t="shared" si="9"/>
        <v>7022</v>
      </c>
      <c r="H195" s="1">
        <f t="shared" si="10"/>
        <v>29852.580394692282</v>
      </c>
      <c r="I195" s="1">
        <f t="shared" si="11"/>
        <v>0</v>
      </c>
    </row>
    <row r="196" spans="1:9">
      <c r="A196" s="66">
        <v>341023</v>
      </c>
      <c r="B196" s="15" t="s">
        <v>218</v>
      </c>
      <c r="C196" s="1">
        <f>VLOOKUP(A196,Main!_xlnm.Print_Area,17,FALSE)+VLOOKUP(A196,Main!_xlnm.Print_Area,15,FALSE)</f>
        <v>525269.8775149025</v>
      </c>
      <c r="D196" s="1">
        <f>VLOOKUP(A196,Main!_xlnm.Print_Area,14,FALSE)</f>
        <v>18492</v>
      </c>
      <c r="E196" s="1">
        <f>VLOOKUP(A196,'CAF BLS Adjustment'!B196:J677,5)</f>
        <v>270837</v>
      </c>
      <c r="F196" s="1">
        <f>VLOOKUP(A196,'CAF BLS Adjustment'!$B$3:$J$441,6)</f>
        <v>285248</v>
      </c>
      <c r="G196" s="1">
        <f t="shared" si="9"/>
        <v>18492</v>
      </c>
      <c r="H196" s="1">
        <f t="shared" si="10"/>
        <v>270837</v>
      </c>
      <c r="I196" s="1">
        <f t="shared" si="11"/>
        <v>235940.8775149025</v>
      </c>
    </row>
    <row r="197" spans="1:9">
      <c r="A197" s="66">
        <v>341026</v>
      </c>
      <c r="B197" s="15" t="s">
        <v>219</v>
      </c>
      <c r="C197" s="1">
        <f>VLOOKUP(A197,Main!_xlnm.Print_Area,17,FALSE)+VLOOKUP(A197,Main!_xlnm.Print_Area,15,FALSE)</f>
        <v>4673677.5414394895</v>
      </c>
      <c r="D197" s="1">
        <f>VLOOKUP(A197,Main!_xlnm.Print_Area,14,FALSE)</f>
        <v>742038</v>
      </c>
      <c r="E197" s="1">
        <f>VLOOKUP(A197,'CAF BLS Adjustment'!B197:J679,5)</f>
        <v>1651613</v>
      </c>
      <c r="F197" s="1">
        <f>VLOOKUP(A197,'CAF BLS Adjustment'!$B$3:$J$441,6)</f>
        <v>2718745</v>
      </c>
      <c r="G197" s="1">
        <f t="shared" si="9"/>
        <v>742038</v>
      </c>
      <c r="H197" s="1">
        <f t="shared" si="10"/>
        <v>1651613</v>
      </c>
      <c r="I197" s="1">
        <f t="shared" si="11"/>
        <v>2280026.5414394895</v>
      </c>
    </row>
    <row r="198" spans="1:9">
      <c r="A198" s="66">
        <v>341032</v>
      </c>
      <c r="B198" s="15" t="s">
        <v>220</v>
      </c>
      <c r="C198" s="1">
        <f>VLOOKUP(A198,Main!_xlnm.Print_Area,17,FALSE)+VLOOKUP(A198,Main!_xlnm.Print_Area,15,FALSE)</f>
        <v>845984.38302030577</v>
      </c>
      <c r="D198" s="1">
        <f>VLOOKUP(A198,Main!_xlnm.Print_Area,14,FALSE)</f>
        <v>34806</v>
      </c>
      <c r="E198" s="1">
        <f>VLOOKUP(A198,'CAF BLS Adjustment'!B198:J680,5)</f>
        <v>385245</v>
      </c>
      <c r="F198" s="1">
        <f>VLOOKUP(A198,'CAF BLS Adjustment'!$B$3:$J$441,6)</f>
        <v>505346</v>
      </c>
      <c r="G198" s="1">
        <f t="shared" si="9"/>
        <v>34806</v>
      </c>
      <c r="H198" s="1">
        <f t="shared" si="10"/>
        <v>385245</v>
      </c>
      <c r="I198" s="1">
        <f t="shared" si="11"/>
        <v>425933.38302030577</v>
      </c>
    </row>
    <row r="199" spans="1:9">
      <c r="A199" s="66">
        <v>341043</v>
      </c>
      <c r="B199" s="15" t="s">
        <v>221</v>
      </c>
      <c r="C199" s="1">
        <f>VLOOKUP(A199,Main!_xlnm.Print_Area,17,FALSE)+VLOOKUP(A199,Main!_xlnm.Print_Area,15,FALSE)</f>
        <v>521275.80170806963</v>
      </c>
      <c r="D199" s="1">
        <f>VLOOKUP(A199,Main!_xlnm.Print_Area,14,FALSE)</f>
        <v>35964</v>
      </c>
      <c r="E199" s="1">
        <f>VLOOKUP(A199,'CAF BLS Adjustment'!B199:J682,5)</f>
        <v>534244</v>
      </c>
      <c r="F199" s="1">
        <f>VLOOKUP(A199,'CAF BLS Adjustment'!$B$3:$J$441,6)</f>
        <v>0</v>
      </c>
      <c r="G199" s="1">
        <f t="shared" si="9"/>
        <v>35964</v>
      </c>
      <c r="H199" s="1">
        <f t="shared" si="10"/>
        <v>485311.80170806963</v>
      </c>
      <c r="I199" s="1">
        <f t="shared" si="11"/>
        <v>0</v>
      </c>
    </row>
    <row r="200" spans="1:9">
      <c r="A200" s="66">
        <v>341045</v>
      </c>
      <c r="B200" s="15" t="s">
        <v>222</v>
      </c>
      <c r="C200" s="1">
        <f>VLOOKUP(A200,Main!_xlnm.Print_Area,17,FALSE)+VLOOKUP(A200,Main!_xlnm.Print_Area,15,FALSE)</f>
        <v>507058.95704240759</v>
      </c>
      <c r="D200" s="1">
        <f>VLOOKUP(A200,Main!_xlnm.Print_Area,14,FALSE)</f>
        <v>-4734</v>
      </c>
      <c r="E200" s="1">
        <f>VLOOKUP(A200,'CAF BLS Adjustment'!B200:J683,5)</f>
        <v>212632</v>
      </c>
      <c r="F200" s="1">
        <f>VLOOKUP(A200,'CAF BLS Adjustment'!$B$3:$J$441,6)</f>
        <v>347203</v>
      </c>
      <c r="G200" s="1">
        <f t="shared" si="9"/>
        <v>-4734</v>
      </c>
      <c r="H200" s="1">
        <f t="shared" si="10"/>
        <v>212632</v>
      </c>
      <c r="I200" s="1">
        <f t="shared" si="11"/>
        <v>299160.95704240759</v>
      </c>
    </row>
    <row r="201" spans="1:9">
      <c r="A201" s="66">
        <v>341047</v>
      </c>
      <c r="B201" s="15" t="s">
        <v>223</v>
      </c>
      <c r="C201" s="1">
        <f>VLOOKUP(A201,Main!_xlnm.Print_Area,17,FALSE)+VLOOKUP(A201,Main!_xlnm.Print_Area,15,FALSE)</f>
        <v>4338782.1927398555</v>
      </c>
      <c r="D201" s="1">
        <f>VLOOKUP(A201,Main!_xlnm.Print_Area,14,FALSE)</f>
        <v>674538</v>
      </c>
      <c r="E201" s="1">
        <f>VLOOKUP(A201,'CAF BLS Adjustment'!B201:J685,5)</f>
        <v>1121481</v>
      </c>
      <c r="F201" s="1">
        <f>VLOOKUP(A201,'CAF BLS Adjustment'!$B$3:$J$441,6)</f>
        <v>2950045</v>
      </c>
      <c r="G201" s="1">
        <f t="shared" si="9"/>
        <v>674538</v>
      </c>
      <c r="H201" s="1">
        <f t="shared" si="10"/>
        <v>1121481</v>
      </c>
      <c r="I201" s="1">
        <f t="shared" si="11"/>
        <v>2542763.1927398555</v>
      </c>
    </row>
    <row r="202" spans="1:9">
      <c r="A202" s="66">
        <v>341049</v>
      </c>
      <c r="B202" s="15" t="s">
        <v>224</v>
      </c>
      <c r="C202" s="1">
        <f>VLOOKUP(A202,Main!_xlnm.Print_Area,17,FALSE)+VLOOKUP(A202,Main!_xlnm.Print_Area,15,FALSE)</f>
        <v>3592462.2968930267</v>
      </c>
      <c r="D202" s="1">
        <f>VLOOKUP(A202,Main!_xlnm.Print_Area,14,FALSE)</f>
        <v>60978</v>
      </c>
      <c r="E202" s="1">
        <f>VLOOKUP(A202,'CAF BLS Adjustment'!B202:J686,5)</f>
        <v>1542441</v>
      </c>
      <c r="F202" s="1">
        <f>VLOOKUP(A202,'CAF BLS Adjustment'!$B$3:$J$441,6)</f>
        <v>2326268</v>
      </c>
      <c r="G202" s="1">
        <f t="shared" si="9"/>
        <v>60978</v>
      </c>
      <c r="H202" s="1">
        <f t="shared" si="10"/>
        <v>1542441</v>
      </c>
      <c r="I202" s="1">
        <f t="shared" si="11"/>
        <v>1989043.2968930267</v>
      </c>
    </row>
    <row r="203" spans="1:9">
      <c r="A203" s="66">
        <v>341050</v>
      </c>
      <c r="B203" s="15" t="s">
        <v>225</v>
      </c>
      <c r="C203" s="1">
        <f>VLOOKUP(A203,Main!_xlnm.Print_Area,17,FALSE)+VLOOKUP(A203,Main!_xlnm.Print_Area,15,FALSE)</f>
        <v>352633</v>
      </c>
      <c r="D203" s="1">
        <f>VLOOKUP(A203,Main!_xlnm.Print_Area,14,FALSE)</f>
        <v>-9534</v>
      </c>
      <c r="E203" s="1">
        <f>VLOOKUP(A203,'CAF BLS Adjustment'!B203:J687,5)</f>
        <v>358582</v>
      </c>
      <c r="F203" s="1">
        <f>VLOOKUP(A203,'CAF BLS Adjustment'!$B$3:$J$441,6)</f>
        <v>3585</v>
      </c>
      <c r="G203" s="1">
        <f t="shared" si="9"/>
        <v>-9534</v>
      </c>
      <c r="H203" s="1">
        <f t="shared" si="10"/>
        <v>358582</v>
      </c>
      <c r="I203" s="1">
        <f t="shared" si="11"/>
        <v>3585</v>
      </c>
    </row>
    <row r="204" spans="1:9">
      <c r="A204" s="66">
        <v>341053</v>
      </c>
      <c r="B204" s="15" t="s">
        <v>226</v>
      </c>
      <c r="C204" s="1">
        <f>VLOOKUP(A204,Main!_xlnm.Print_Area,17,FALSE)+VLOOKUP(A204,Main!_xlnm.Print_Area,15,FALSE)</f>
        <v>525755.16009156418</v>
      </c>
      <c r="D204" s="1">
        <f>VLOOKUP(A204,Main!_xlnm.Print_Area,14,FALSE)</f>
        <v>-18792</v>
      </c>
      <c r="E204" s="1">
        <f>VLOOKUP(A204,'CAF BLS Adjustment'!B204:J688,5)</f>
        <v>543510</v>
      </c>
      <c r="F204" s="1">
        <f>VLOOKUP(A204,'CAF BLS Adjustment'!$B$3:$J$441,6)</f>
        <v>3123</v>
      </c>
      <c r="G204" s="1">
        <f t="shared" si="9"/>
        <v>-18792</v>
      </c>
      <c r="H204" s="1">
        <f t="shared" si="10"/>
        <v>543510</v>
      </c>
      <c r="I204" s="1">
        <f t="shared" si="11"/>
        <v>1037.1600915641757</v>
      </c>
    </row>
    <row r="205" spans="1:9">
      <c r="A205" s="66">
        <v>341058</v>
      </c>
      <c r="B205" s="15" t="s">
        <v>227</v>
      </c>
      <c r="C205" s="1">
        <f>VLOOKUP(A205,Main!_xlnm.Print_Area,17,FALSE)+VLOOKUP(A205,Main!_xlnm.Print_Area,15,FALSE)</f>
        <v>1368320.0861863391</v>
      </c>
      <c r="D205" s="1">
        <f>VLOOKUP(A205,Main!_xlnm.Print_Area,14,FALSE)</f>
        <v>-112268</v>
      </c>
      <c r="E205" s="1">
        <f>VLOOKUP(A205,'CAF BLS Adjustment'!B205:J689,5)</f>
        <v>443230</v>
      </c>
      <c r="F205" s="1">
        <f>VLOOKUP(A205,'CAF BLS Adjustment'!$B$3:$J$441,6)</f>
        <v>1176341</v>
      </c>
      <c r="G205" s="1">
        <f t="shared" si="9"/>
        <v>-112268</v>
      </c>
      <c r="H205" s="1">
        <f t="shared" si="10"/>
        <v>443230</v>
      </c>
      <c r="I205" s="1">
        <f t="shared" si="11"/>
        <v>1037358.0861863391</v>
      </c>
    </row>
    <row r="206" spans="1:9">
      <c r="A206" s="66">
        <v>341066</v>
      </c>
      <c r="B206" s="15" t="s">
        <v>228</v>
      </c>
      <c r="C206" s="1">
        <f>VLOOKUP(A206,Main!_xlnm.Print_Area,17,FALSE)+VLOOKUP(A206,Main!_xlnm.Print_Area,15,FALSE)</f>
        <v>324265.20141607814</v>
      </c>
      <c r="D206" s="1">
        <f>VLOOKUP(A206,Main!_xlnm.Print_Area,14,FALSE)</f>
        <v>22374</v>
      </c>
      <c r="E206" s="1">
        <f>VLOOKUP(A206,'CAF BLS Adjustment'!B206:J692,5)</f>
        <v>166548</v>
      </c>
      <c r="F206" s="1">
        <f>VLOOKUP(A206,'CAF BLS Adjustment'!$B$3:$J$441,6)</f>
        <v>165782</v>
      </c>
      <c r="G206" s="1">
        <f t="shared" si="9"/>
        <v>22374</v>
      </c>
      <c r="H206" s="1">
        <f t="shared" si="10"/>
        <v>166548</v>
      </c>
      <c r="I206" s="1">
        <f t="shared" si="11"/>
        <v>135343.20141607814</v>
      </c>
    </row>
    <row r="207" spans="1:9">
      <c r="A207" s="66">
        <v>341087</v>
      </c>
      <c r="B207" s="15" t="s">
        <v>229</v>
      </c>
      <c r="C207" s="1">
        <f>VLOOKUP(A207,Main!_xlnm.Print_Area,17,FALSE)+VLOOKUP(A207,Main!_xlnm.Print_Area,15,FALSE)</f>
        <v>317076.04780084966</v>
      </c>
      <c r="D207" s="1">
        <f>VLOOKUP(A207,Main!_xlnm.Print_Area,14,FALSE)</f>
        <v>63852</v>
      </c>
      <c r="E207" s="1">
        <f>VLOOKUP(A207,'CAF BLS Adjustment'!B207:J693,5)</f>
        <v>214311</v>
      </c>
      <c r="F207" s="1">
        <f>VLOOKUP(A207,'CAF BLS Adjustment'!$B$3:$J$441,6)</f>
        <v>68677</v>
      </c>
      <c r="G207" s="1">
        <f t="shared" si="9"/>
        <v>63852</v>
      </c>
      <c r="H207" s="1">
        <f t="shared" si="10"/>
        <v>214311</v>
      </c>
      <c r="I207" s="1">
        <f t="shared" si="11"/>
        <v>38913.047800849658</v>
      </c>
    </row>
    <row r="208" spans="1:9">
      <c r="A208" s="66">
        <v>341088</v>
      </c>
      <c r="B208" s="15" t="s">
        <v>230</v>
      </c>
      <c r="C208" s="1">
        <f>VLOOKUP(A208,Main!_xlnm.Print_Area,17,FALSE)+VLOOKUP(A208,Main!_xlnm.Print_Area,15,FALSE)</f>
        <v>4105817.5967035452</v>
      </c>
      <c r="D208" s="1">
        <f>VLOOKUP(A208,Main!_xlnm.Print_Area,14,FALSE)</f>
        <v>198192</v>
      </c>
      <c r="E208" s="1">
        <f>VLOOKUP(A208,'CAF BLS Adjustment'!B208:J694,5)</f>
        <v>1620952</v>
      </c>
      <c r="F208" s="1">
        <f>VLOOKUP(A208,'CAF BLS Adjustment'!$B$3:$J$441,6)</f>
        <v>2672087</v>
      </c>
      <c r="G208" s="1">
        <f t="shared" si="9"/>
        <v>198192</v>
      </c>
      <c r="H208" s="1">
        <f t="shared" si="10"/>
        <v>1620952</v>
      </c>
      <c r="I208" s="1">
        <f t="shared" si="11"/>
        <v>2286673.5967035452</v>
      </c>
    </row>
    <row r="209" spans="1:9">
      <c r="A209" s="66">
        <v>351106</v>
      </c>
      <c r="B209" s="15" t="s">
        <v>232</v>
      </c>
      <c r="C209" s="1">
        <f>VLOOKUP(A209,Main!_xlnm.Print_Area,17,FALSE)+VLOOKUP(A209,Main!_xlnm.Print_Area,15,FALSE)</f>
        <v>1161101.9565001701</v>
      </c>
      <c r="D209" s="1">
        <f>VLOOKUP(A209,Main!_xlnm.Print_Area,14,FALSE)</f>
        <v>-152022</v>
      </c>
      <c r="E209" s="1">
        <f>VLOOKUP(A209,'CAF BLS Adjustment'!B209:J699,5)</f>
        <v>1167969</v>
      </c>
      <c r="F209" s="1">
        <f>VLOOKUP(A209,'CAF BLS Adjustment'!$B$3:$J$441,6)</f>
        <v>268418</v>
      </c>
      <c r="G209" s="1">
        <f t="shared" ref="G209:G243" si="12">MIN(D209,C209)</f>
        <v>-152022</v>
      </c>
      <c r="H209" s="1">
        <f t="shared" ref="H209:H243" si="13">MAX(MIN(C209-G209,E209),0)</f>
        <v>1167969</v>
      </c>
      <c r="I209" s="1">
        <f t="shared" ref="I209:I243" si="14">MIN(MAX(C209-G209-H209,0),F209)</f>
        <v>145154.95650017005</v>
      </c>
    </row>
    <row r="210" spans="1:9">
      <c r="A210" s="66">
        <v>351118</v>
      </c>
      <c r="B210" s="15" t="s">
        <v>233</v>
      </c>
      <c r="C210" s="1">
        <f>VLOOKUP(A210,Main!_xlnm.Print_Area,17,FALSE)+VLOOKUP(A210,Main!_xlnm.Print_Area,15,FALSE)</f>
        <v>962558.55666642764</v>
      </c>
      <c r="D210" s="1">
        <f>VLOOKUP(A210,Main!_xlnm.Print_Area,14,FALSE)</f>
        <v>94206</v>
      </c>
      <c r="E210" s="1">
        <f>VLOOKUP(A210,'CAF BLS Adjustment'!B210:J703,5)</f>
        <v>334531</v>
      </c>
      <c r="F210" s="1">
        <f>VLOOKUP(A210,'CAF BLS Adjustment'!$B$3:$J$441,6)</f>
        <v>624177</v>
      </c>
      <c r="G210" s="1">
        <f t="shared" si="12"/>
        <v>94206</v>
      </c>
      <c r="H210" s="1">
        <f t="shared" si="13"/>
        <v>334531</v>
      </c>
      <c r="I210" s="1">
        <f t="shared" si="14"/>
        <v>533821.55666642764</v>
      </c>
    </row>
    <row r="211" spans="1:9">
      <c r="A211" s="66">
        <v>351132</v>
      </c>
      <c r="B211" s="15" t="s">
        <v>234</v>
      </c>
      <c r="C211" s="1">
        <f>VLOOKUP(A211,Main!_xlnm.Print_Area,17,FALSE)+VLOOKUP(A211,Main!_xlnm.Print_Area,15,FALSE)</f>
        <v>2903706.8243477885</v>
      </c>
      <c r="D211" s="1">
        <f>VLOOKUP(A211,Main!_xlnm.Print_Area,14,FALSE)</f>
        <v>97188</v>
      </c>
      <c r="E211" s="1">
        <f>VLOOKUP(A211,'CAF BLS Adjustment'!B211:J706,5)</f>
        <v>567162</v>
      </c>
      <c r="F211" s="1">
        <f>VLOOKUP(A211,'CAF BLS Adjustment'!$B$3:$J$441,6)</f>
        <v>2511928</v>
      </c>
      <c r="G211" s="1">
        <f t="shared" si="12"/>
        <v>97188</v>
      </c>
      <c r="H211" s="1">
        <f t="shared" si="13"/>
        <v>567162</v>
      </c>
      <c r="I211" s="1">
        <f t="shared" si="14"/>
        <v>2239356.8243477885</v>
      </c>
    </row>
    <row r="212" spans="1:9">
      <c r="A212" s="66">
        <v>351134</v>
      </c>
      <c r="B212" s="15" t="s">
        <v>235</v>
      </c>
      <c r="C212" s="1">
        <f>VLOOKUP(A212,Main!_xlnm.Print_Area,17,FALSE)+VLOOKUP(A212,Main!_xlnm.Print_Area,15,FALSE)</f>
        <v>369152.942124311</v>
      </c>
      <c r="D212" s="1">
        <f>VLOOKUP(A212,Main!_xlnm.Print_Area,14,FALSE)</f>
        <v>-156</v>
      </c>
      <c r="E212" s="1">
        <f>VLOOKUP(A212,'CAF BLS Adjustment'!B212:J708,5)</f>
        <v>136305</v>
      </c>
      <c r="F212" s="1">
        <f>VLOOKUP(A212,'CAF BLS Adjustment'!$B$3:$J$441,6)</f>
        <v>267671</v>
      </c>
      <c r="G212" s="1">
        <f t="shared" si="12"/>
        <v>-156</v>
      </c>
      <c r="H212" s="1">
        <f t="shared" si="13"/>
        <v>136305</v>
      </c>
      <c r="I212" s="1">
        <f t="shared" si="14"/>
        <v>233003.942124311</v>
      </c>
    </row>
    <row r="213" spans="1:9">
      <c r="A213" s="66">
        <v>351152</v>
      </c>
      <c r="B213" s="15" t="s">
        <v>236</v>
      </c>
      <c r="C213" s="1">
        <f>VLOOKUP(A213,Main!_xlnm.Print_Area,17,FALSE)+VLOOKUP(A213,Main!_xlnm.Print_Area,15,FALSE)</f>
        <v>361613.29346845817</v>
      </c>
      <c r="D213" s="1">
        <f>VLOOKUP(A213,Main!_xlnm.Print_Area,14,FALSE)</f>
        <v>-15426</v>
      </c>
      <c r="E213" s="1">
        <f>VLOOKUP(A213,'CAF BLS Adjustment'!B213:J710,5)</f>
        <v>307583</v>
      </c>
      <c r="F213" s="1">
        <f>VLOOKUP(A213,'CAF BLS Adjustment'!$B$3:$J$441,6)</f>
        <v>104849</v>
      </c>
      <c r="G213" s="1">
        <f t="shared" si="12"/>
        <v>-15426</v>
      </c>
      <c r="H213" s="1">
        <f t="shared" si="13"/>
        <v>307583</v>
      </c>
      <c r="I213" s="1">
        <f t="shared" si="14"/>
        <v>69456.293468458171</v>
      </c>
    </row>
    <row r="214" spans="1:9">
      <c r="A214" s="66">
        <v>351153</v>
      </c>
      <c r="B214" s="15" t="s">
        <v>237</v>
      </c>
      <c r="C214" s="1">
        <f>VLOOKUP(A214,Main!_xlnm.Print_Area,17,FALSE)+VLOOKUP(A214,Main!_xlnm.Print_Area,15,FALSE)</f>
        <v>350547.11612668436</v>
      </c>
      <c r="D214" s="1">
        <f>VLOOKUP(A214,Main!_xlnm.Print_Area,14,FALSE)</f>
        <v>4410</v>
      </c>
      <c r="E214" s="1">
        <f>VLOOKUP(A214,'CAF BLS Adjustment'!B214:J711,5)</f>
        <v>137871</v>
      </c>
      <c r="F214" s="1">
        <f>VLOOKUP(A214,'CAF BLS Adjustment'!$B$3:$J$441,6)</f>
        <v>241172</v>
      </c>
      <c r="G214" s="1">
        <f t="shared" si="12"/>
        <v>4410</v>
      </c>
      <c r="H214" s="1">
        <f t="shared" si="13"/>
        <v>137871</v>
      </c>
      <c r="I214" s="1">
        <f t="shared" si="14"/>
        <v>208266.11612668436</v>
      </c>
    </row>
    <row r="215" spans="1:9">
      <c r="A215" s="66">
        <v>351157</v>
      </c>
      <c r="B215" s="15" t="s">
        <v>238</v>
      </c>
      <c r="C215" s="1">
        <f>VLOOKUP(A215,Main!_xlnm.Print_Area,17,FALSE)+VLOOKUP(A215,Main!_xlnm.Print_Area,15,FALSE)</f>
        <v>381032.45508993807</v>
      </c>
      <c r="D215" s="1">
        <f>VLOOKUP(A215,Main!_xlnm.Print_Area,14,FALSE)</f>
        <v>4890</v>
      </c>
      <c r="E215" s="1">
        <f>VLOOKUP(A215,'CAF BLS Adjustment'!B215:J712,5)</f>
        <v>257022</v>
      </c>
      <c r="F215" s="1">
        <f>VLOOKUP(A215,'CAF BLS Adjustment'!$B$3:$J$441,6)</f>
        <v>154888</v>
      </c>
      <c r="G215" s="1">
        <f t="shared" si="12"/>
        <v>4890</v>
      </c>
      <c r="H215" s="1">
        <f t="shared" si="13"/>
        <v>257022</v>
      </c>
      <c r="I215" s="1">
        <f t="shared" si="14"/>
        <v>119120.45508993807</v>
      </c>
    </row>
    <row r="216" spans="1:9">
      <c r="A216" s="66">
        <v>351158</v>
      </c>
      <c r="B216" s="15" t="s">
        <v>239</v>
      </c>
      <c r="C216" s="1">
        <f>VLOOKUP(A216,Main!_xlnm.Print_Area,17,FALSE)+VLOOKUP(A216,Main!_xlnm.Print_Area,15,FALSE)</f>
        <v>925290.87656998704</v>
      </c>
      <c r="D216" s="1">
        <f>VLOOKUP(A216,Main!_xlnm.Print_Area,14,FALSE)</f>
        <v>222834</v>
      </c>
      <c r="E216" s="1">
        <f>VLOOKUP(A216,'CAF BLS Adjustment'!B216:J713,5)</f>
        <v>182003</v>
      </c>
      <c r="F216" s="1">
        <f>VLOOKUP(A216,'CAF BLS Adjustment'!$B$3:$J$441,6)</f>
        <v>607311</v>
      </c>
      <c r="G216" s="1">
        <f t="shared" si="12"/>
        <v>222834</v>
      </c>
      <c r="H216" s="1">
        <f t="shared" si="13"/>
        <v>182003</v>
      </c>
      <c r="I216" s="1">
        <f t="shared" si="14"/>
        <v>520453.87656998704</v>
      </c>
    </row>
    <row r="217" spans="1:9">
      <c r="A217" s="66">
        <v>351162</v>
      </c>
      <c r="B217" s="15" t="s">
        <v>240</v>
      </c>
      <c r="C217" s="1">
        <f>VLOOKUP(A217,Main!_xlnm.Print_Area,17,FALSE)+VLOOKUP(A217,Main!_xlnm.Print_Area,15,FALSE)</f>
        <v>580038.72200731654</v>
      </c>
      <c r="D217" s="1">
        <f>VLOOKUP(A217,Main!_xlnm.Print_Area,14,FALSE)</f>
        <v>37350</v>
      </c>
      <c r="E217" s="1">
        <f>VLOOKUP(A217,'CAF BLS Adjustment'!B217:J715,5)</f>
        <v>235106</v>
      </c>
      <c r="F217" s="1">
        <f>VLOOKUP(A217,'CAF BLS Adjustment'!$B$3:$J$441,6)</f>
        <v>362031</v>
      </c>
      <c r="G217" s="1">
        <f t="shared" si="12"/>
        <v>37350</v>
      </c>
      <c r="H217" s="1">
        <f t="shared" si="13"/>
        <v>235106</v>
      </c>
      <c r="I217" s="1">
        <f t="shared" si="14"/>
        <v>307582.72200731654</v>
      </c>
    </row>
    <row r="218" spans="1:9">
      <c r="A218" s="66">
        <v>351166</v>
      </c>
      <c r="B218" s="15" t="s">
        <v>241</v>
      </c>
      <c r="C218" s="1">
        <f>VLOOKUP(A218,Main!_xlnm.Print_Area,17,FALSE)+VLOOKUP(A218,Main!_xlnm.Print_Area,15,FALSE)</f>
        <v>359657.88735371479</v>
      </c>
      <c r="D218" s="1">
        <f>VLOOKUP(A218,Main!_xlnm.Print_Area,14,FALSE)</f>
        <v>11832</v>
      </c>
      <c r="E218" s="1">
        <f>VLOOKUP(A218,'CAF BLS Adjustment'!B218:J716,5)</f>
        <v>115126</v>
      </c>
      <c r="F218" s="1">
        <f>VLOOKUP(A218,'CAF BLS Adjustment'!$B$3:$J$441,6)</f>
        <v>266461</v>
      </c>
      <c r="G218" s="1">
        <f t="shared" si="12"/>
        <v>11832</v>
      </c>
      <c r="H218" s="1">
        <f t="shared" si="13"/>
        <v>115126</v>
      </c>
      <c r="I218" s="1">
        <f t="shared" si="14"/>
        <v>232699.88735371479</v>
      </c>
    </row>
    <row r="219" spans="1:9">
      <c r="A219" s="66">
        <v>351172</v>
      </c>
      <c r="B219" s="15" t="s">
        <v>149</v>
      </c>
      <c r="C219" s="1">
        <f>VLOOKUP(A219,Main!_xlnm.Print_Area,17,FALSE)+VLOOKUP(A219,Main!_xlnm.Print_Area,15,FALSE)</f>
        <v>1274720.8581954241</v>
      </c>
      <c r="D219" s="1">
        <f>VLOOKUP(A219,Main!_xlnm.Print_Area,14,FALSE)</f>
        <v>50742</v>
      </c>
      <c r="E219" s="1">
        <f>VLOOKUP(A219,'CAF BLS Adjustment'!B219:J718,5)</f>
        <v>743401</v>
      </c>
      <c r="F219" s="1">
        <f>VLOOKUP(A219,'CAF BLS Adjustment'!$B$3:$J$441,6)</f>
        <v>600236</v>
      </c>
      <c r="G219" s="1">
        <f t="shared" si="12"/>
        <v>50742</v>
      </c>
      <c r="H219" s="1">
        <f t="shared" si="13"/>
        <v>743401</v>
      </c>
      <c r="I219" s="1">
        <f t="shared" si="14"/>
        <v>480577.85819542408</v>
      </c>
    </row>
    <row r="220" spans="1:9">
      <c r="A220" s="66">
        <v>351173</v>
      </c>
      <c r="B220" s="15" t="s">
        <v>242</v>
      </c>
      <c r="C220" s="1">
        <f>VLOOKUP(A220,Main!_xlnm.Print_Area,17,FALSE)+VLOOKUP(A220,Main!_xlnm.Print_Area,15,FALSE)</f>
        <v>611130.89008006267</v>
      </c>
      <c r="D220" s="1">
        <f>VLOOKUP(A220,Main!_xlnm.Print_Area,14,FALSE)</f>
        <v>-170376</v>
      </c>
      <c r="E220" s="1">
        <f>VLOOKUP(A220,'CAF BLS Adjustment'!B220:J719,5)</f>
        <v>554423</v>
      </c>
      <c r="F220" s="1">
        <f>VLOOKUP(A220,'CAF BLS Adjustment'!$B$3:$J$441,6)</f>
        <v>300444</v>
      </c>
      <c r="G220" s="1">
        <f t="shared" si="12"/>
        <v>-170376</v>
      </c>
      <c r="H220" s="1">
        <f t="shared" si="13"/>
        <v>554423</v>
      </c>
      <c r="I220" s="1">
        <f t="shared" si="14"/>
        <v>227083.89008006267</v>
      </c>
    </row>
    <row r="221" spans="1:9">
      <c r="A221" s="66">
        <v>351174</v>
      </c>
      <c r="B221" s="15" t="s">
        <v>149</v>
      </c>
      <c r="C221" s="1">
        <f>VLOOKUP(A221,Main!_xlnm.Print_Area,17,FALSE)+VLOOKUP(A221,Main!_xlnm.Print_Area,15,FALSE)</f>
        <v>2776259.2704694001</v>
      </c>
      <c r="D221" s="1">
        <f>VLOOKUP(A221,Main!_xlnm.Print_Area,14,FALSE)</f>
        <v>-240759</v>
      </c>
      <c r="E221" s="1">
        <f>VLOOKUP(A221,'CAF BLS Adjustment'!B221:J720,5)</f>
        <v>535044</v>
      </c>
      <c r="F221" s="1">
        <f>VLOOKUP(A221,'CAF BLS Adjustment'!$B$3:$J$441,6)</f>
        <v>2765182</v>
      </c>
      <c r="G221" s="1">
        <f t="shared" si="12"/>
        <v>-240759</v>
      </c>
      <c r="H221" s="1">
        <f t="shared" si="13"/>
        <v>535044</v>
      </c>
      <c r="I221" s="1">
        <f t="shared" si="14"/>
        <v>2481974.2704694001</v>
      </c>
    </row>
    <row r="222" spans="1:9">
      <c r="A222" s="66">
        <v>351175</v>
      </c>
      <c r="B222" s="15" t="s">
        <v>243</v>
      </c>
      <c r="C222" s="1">
        <f>VLOOKUP(A222,Main!_xlnm.Print_Area,17,FALSE)+VLOOKUP(A222,Main!_xlnm.Print_Area,15,FALSE)</f>
        <v>294635.53994314163</v>
      </c>
      <c r="D222" s="1">
        <f>VLOOKUP(A222,Main!_xlnm.Print_Area,14,FALSE)</f>
        <v>57078</v>
      </c>
      <c r="E222" s="1">
        <f>VLOOKUP(A222,'CAF BLS Adjustment'!B222:J721,5)</f>
        <v>118360</v>
      </c>
      <c r="F222" s="1">
        <f>VLOOKUP(A222,'CAF BLS Adjustment'!$B$3:$J$441,6)</f>
        <v>146855</v>
      </c>
      <c r="G222" s="1">
        <f t="shared" si="12"/>
        <v>57078</v>
      </c>
      <c r="H222" s="1">
        <f t="shared" si="13"/>
        <v>118360</v>
      </c>
      <c r="I222" s="1">
        <f t="shared" si="14"/>
        <v>119197.53994314163</v>
      </c>
    </row>
    <row r="223" spans="1:9">
      <c r="A223" s="66">
        <v>351177</v>
      </c>
      <c r="B223" s="15" t="s">
        <v>244</v>
      </c>
      <c r="C223" s="1">
        <f>VLOOKUP(A223,Main!_xlnm.Print_Area,17,FALSE)+VLOOKUP(A223,Main!_xlnm.Print_Area,15,FALSE)</f>
        <v>448934.1087054825</v>
      </c>
      <c r="D223" s="1">
        <f>VLOOKUP(A223,Main!_xlnm.Print_Area,14,FALSE)</f>
        <v>-31548</v>
      </c>
      <c r="E223" s="1">
        <f>VLOOKUP(A223,'CAF BLS Adjustment'!B223:J722,5)</f>
        <v>287032</v>
      </c>
      <c r="F223" s="1">
        <f>VLOOKUP(A223,'CAF BLS Adjustment'!$B$3:$J$441,6)</f>
        <v>238553</v>
      </c>
      <c r="G223" s="1">
        <f t="shared" si="12"/>
        <v>-31548</v>
      </c>
      <c r="H223" s="1">
        <f t="shared" si="13"/>
        <v>287032</v>
      </c>
      <c r="I223" s="1">
        <f t="shared" si="14"/>
        <v>193450.1087054825</v>
      </c>
    </row>
    <row r="224" spans="1:9">
      <c r="A224" s="66">
        <v>351188</v>
      </c>
      <c r="B224" s="15" t="s">
        <v>245</v>
      </c>
      <c r="C224" s="1">
        <f>VLOOKUP(A224,Main!_xlnm.Print_Area,17,FALSE)+VLOOKUP(A224,Main!_xlnm.Print_Area,15,FALSE)</f>
        <v>341034.10334437655</v>
      </c>
      <c r="D224" s="1">
        <f>VLOOKUP(A224,Main!_xlnm.Print_Area,14,FALSE)</f>
        <v>140364</v>
      </c>
      <c r="E224" s="1">
        <f>VLOOKUP(A224,'CAF BLS Adjustment'!B224:J723,5)</f>
        <v>80493</v>
      </c>
      <c r="F224" s="1">
        <f>VLOOKUP(A224,'CAF BLS Adjustment'!$B$3:$J$441,6)</f>
        <v>152190</v>
      </c>
      <c r="G224" s="1">
        <f t="shared" si="12"/>
        <v>140364</v>
      </c>
      <c r="H224" s="1">
        <f t="shared" si="13"/>
        <v>80493</v>
      </c>
      <c r="I224" s="1">
        <f t="shared" si="14"/>
        <v>120177.10334437655</v>
      </c>
    </row>
    <row r="225" spans="1:9">
      <c r="A225" s="66">
        <v>351195</v>
      </c>
      <c r="B225" s="15" t="s">
        <v>246</v>
      </c>
      <c r="C225" s="1">
        <f>VLOOKUP(A225,Main!_xlnm.Print_Area,17,FALSE)+VLOOKUP(A225,Main!_xlnm.Print_Area,15,FALSE)</f>
        <v>743807.61229838571</v>
      </c>
      <c r="D225" s="1">
        <f>VLOOKUP(A225,Main!_xlnm.Print_Area,14,FALSE)</f>
        <v>-24354</v>
      </c>
      <c r="E225" s="1">
        <f>VLOOKUP(A225,'CAF BLS Adjustment'!B225:J726,5)</f>
        <v>367658</v>
      </c>
      <c r="F225" s="1">
        <f>VLOOKUP(A225,'CAF BLS Adjustment'!$B$3:$J$441,6)</f>
        <v>472611</v>
      </c>
      <c r="G225" s="1">
        <f t="shared" si="12"/>
        <v>-24354</v>
      </c>
      <c r="H225" s="1">
        <f t="shared" si="13"/>
        <v>367658</v>
      </c>
      <c r="I225" s="1">
        <f t="shared" si="14"/>
        <v>400503.61229838571</v>
      </c>
    </row>
    <row r="226" spans="1:9">
      <c r="A226" s="66">
        <v>351205</v>
      </c>
      <c r="B226" s="15" t="s">
        <v>247</v>
      </c>
      <c r="C226" s="1">
        <f>VLOOKUP(A226,Main!_xlnm.Print_Area,17,FALSE)+VLOOKUP(A226,Main!_xlnm.Print_Area,15,FALSE)</f>
        <v>1062926.0523762866</v>
      </c>
      <c r="D226" s="1">
        <f>VLOOKUP(A226,Main!_xlnm.Print_Area,14,FALSE)</f>
        <v>12120</v>
      </c>
      <c r="E226" s="1">
        <f>VLOOKUP(A226,'CAF BLS Adjustment'!B226:J730,5)</f>
        <v>261636</v>
      </c>
      <c r="F226" s="1">
        <f>VLOOKUP(A226,'CAF BLS Adjustment'!$B$3:$J$441,6)</f>
        <v>888947</v>
      </c>
      <c r="G226" s="1">
        <f t="shared" si="12"/>
        <v>12120</v>
      </c>
      <c r="H226" s="1">
        <f t="shared" si="13"/>
        <v>261636</v>
      </c>
      <c r="I226" s="1">
        <f t="shared" si="14"/>
        <v>789170.05237628659</v>
      </c>
    </row>
    <row r="227" spans="1:9">
      <c r="A227" s="66">
        <v>351206</v>
      </c>
      <c r="B227" s="15" t="s">
        <v>248</v>
      </c>
      <c r="C227" s="1">
        <f>VLOOKUP(A227,Main!_xlnm.Print_Area,17,FALSE)+VLOOKUP(A227,Main!_xlnm.Print_Area,15,FALSE)</f>
        <v>398988.88379165728</v>
      </c>
      <c r="D227" s="1">
        <f>VLOOKUP(A227,Main!_xlnm.Print_Area,14,FALSE)</f>
        <v>82344</v>
      </c>
      <c r="E227" s="1">
        <f>VLOOKUP(A227,'CAF BLS Adjustment'!B227:J731,5)</f>
        <v>227358</v>
      </c>
      <c r="F227" s="1">
        <f>VLOOKUP(A227,'CAF BLS Adjustment'!$B$3:$J$441,6)</f>
        <v>126740</v>
      </c>
      <c r="G227" s="1">
        <f t="shared" si="12"/>
        <v>82344</v>
      </c>
      <c r="H227" s="1">
        <f t="shared" si="13"/>
        <v>227358</v>
      </c>
      <c r="I227" s="1">
        <f t="shared" si="14"/>
        <v>89286.883791657281</v>
      </c>
    </row>
    <row r="228" spans="1:9">
      <c r="A228" s="66">
        <v>351209</v>
      </c>
      <c r="B228" s="15" t="s">
        <v>500</v>
      </c>
      <c r="C228" s="1">
        <f>VLOOKUP(A228,Main!_xlnm.Print_Area,17,FALSE)+VLOOKUP(A228,Main!_xlnm.Print_Area,15,FALSE)</f>
        <v>608150.06603395799</v>
      </c>
      <c r="D228" s="1">
        <f>VLOOKUP(A228,Main!_xlnm.Print_Area,14,FALSE)</f>
        <v>-8574</v>
      </c>
      <c r="E228" s="1">
        <f>VLOOKUP(A228,'CAF BLS Adjustment'!B228:J732,5)</f>
        <v>357077</v>
      </c>
      <c r="F228" s="1">
        <f>VLOOKUP(A228,'CAF BLS Adjustment'!$B$3:$J$441,6)</f>
        <v>317539</v>
      </c>
      <c r="G228" s="1">
        <f t="shared" si="12"/>
        <v>-8574</v>
      </c>
      <c r="H228" s="1">
        <f t="shared" si="13"/>
        <v>357077</v>
      </c>
      <c r="I228" s="1">
        <f t="shared" si="14"/>
        <v>259647.06603395799</v>
      </c>
    </row>
    <row r="229" spans="1:9">
      <c r="A229" s="66">
        <v>351214</v>
      </c>
      <c r="B229" s="15" t="s">
        <v>249</v>
      </c>
      <c r="C229" s="1">
        <f>VLOOKUP(A229,Main!_xlnm.Print_Area,17,FALSE)+VLOOKUP(A229,Main!_xlnm.Print_Area,15,FALSE)</f>
        <v>1063147.2852316892</v>
      </c>
      <c r="D229" s="1">
        <f>VLOOKUP(A229,Main!_xlnm.Print_Area,14,FALSE)</f>
        <v>165510</v>
      </c>
      <c r="E229" s="1">
        <f>VLOOKUP(A229,'CAF BLS Adjustment'!B229:J733,5)</f>
        <v>351836</v>
      </c>
      <c r="F229" s="1">
        <f>VLOOKUP(A229,'CAF BLS Adjustment'!$B$3:$J$441,6)</f>
        <v>645599</v>
      </c>
      <c r="G229" s="1">
        <f t="shared" si="12"/>
        <v>165510</v>
      </c>
      <c r="H229" s="1">
        <f t="shared" si="13"/>
        <v>351836</v>
      </c>
      <c r="I229" s="1">
        <f t="shared" si="14"/>
        <v>545801.28523168922</v>
      </c>
    </row>
    <row r="230" spans="1:9">
      <c r="A230" s="66">
        <v>351217</v>
      </c>
      <c r="B230" s="15" t="s">
        <v>250</v>
      </c>
      <c r="C230" s="1">
        <f>VLOOKUP(A230,Main!_xlnm.Print_Area,17,FALSE)+VLOOKUP(A230,Main!_xlnm.Print_Area,15,FALSE)</f>
        <v>500754.16890610481</v>
      </c>
      <c r="D230" s="1">
        <f>VLOOKUP(A230,Main!_xlnm.Print_Area,14,FALSE)</f>
        <v>12276</v>
      </c>
      <c r="E230" s="1">
        <f>VLOOKUP(A230,'CAF BLS Adjustment'!B230:J734,5)</f>
        <v>297160</v>
      </c>
      <c r="F230" s="1">
        <f>VLOOKUP(A230,'CAF BLS Adjustment'!$B$3:$J$441,6)</f>
        <v>238324</v>
      </c>
      <c r="G230" s="1">
        <f t="shared" si="12"/>
        <v>12276</v>
      </c>
      <c r="H230" s="1">
        <f t="shared" si="13"/>
        <v>297160</v>
      </c>
      <c r="I230" s="1">
        <f t="shared" si="14"/>
        <v>191318.16890610481</v>
      </c>
    </row>
    <row r="231" spans="1:9">
      <c r="A231" s="66">
        <v>351220</v>
      </c>
      <c r="B231" s="15" t="s">
        <v>251</v>
      </c>
      <c r="C231" s="1">
        <f>VLOOKUP(A231,Main!_xlnm.Print_Area,17,FALSE)+VLOOKUP(A231,Main!_xlnm.Print_Area,15,FALSE)</f>
        <v>400478.81418290356</v>
      </c>
      <c r="D231" s="1">
        <f>VLOOKUP(A231,Main!_xlnm.Print_Area,14,FALSE)</f>
        <v>-41826</v>
      </c>
      <c r="E231" s="1">
        <f>VLOOKUP(A231,'CAF BLS Adjustment'!B231:J735,5)</f>
        <v>339264</v>
      </c>
      <c r="F231" s="1">
        <f>VLOOKUP(A231,'CAF BLS Adjustment'!$B$3:$J$441,6)</f>
        <v>144560</v>
      </c>
      <c r="G231" s="1">
        <f t="shared" si="12"/>
        <v>-41826</v>
      </c>
      <c r="H231" s="1">
        <f t="shared" si="13"/>
        <v>339264</v>
      </c>
      <c r="I231" s="1">
        <f t="shared" si="14"/>
        <v>103040.81418290356</v>
      </c>
    </row>
    <row r="232" spans="1:9">
      <c r="A232" s="66">
        <v>351225</v>
      </c>
      <c r="B232" s="15" t="s">
        <v>252</v>
      </c>
      <c r="C232" s="1">
        <f>VLOOKUP(A232,Main!_xlnm.Print_Area,17,FALSE)+VLOOKUP(A232,Main!_xlnm.Print_Area,15,FALSE)</f>
        <v>548943.82154557237</v>
      </c>
      <c r="D232" s="1">
        <f>VLOOKUP(A232,Main!_xlnm.Print_Area,14,FALSE)</f>
        <v>-32010</v>
      </c>
      <c r="E232" s="1">
        <f>VLOOKUP(A232,'CAF BLS Adjustment'!B232:J736,5)</f>
        <v>351321</v>
      </c>
      <c r="F232" s="1">
        <f>VLOOKUP(A232,'CAF BLS Adjustment'!$B$3:$J$441,6)</f>
        <v>284167</v>
      </c>
      <c r="G232" s="1">
        <f t="shared" si="12"/>
        <v>-32010</v>
      </c>
      <c r="H232" s="1">
        <f t="shared" si="13"/>
        <v>351321</v>
      </c>
      <c r="I232" s="1">
        <f t="shared" si="14"/>
        <v>229632.82154557237</v>
      </c>
    </row>
    <row r="233" spans="1:9">
      <c r="A233" s="66">
        <v>351245</v>
      </c>
      <c r="B233" s="15" t="s">
        <v>253</v>
      </c>
      <c r="C233" s="1">
        <f>VLOOKUP(A233,Main!_xlnm.Print_Area,17,FALSE)+VLOOKUP(A233,Main!_xlnm.Print_Area,15,FALSE)</f>
        <v>526376.04179191496</v>
      </c>
      <c r="D233" s="1">
        <f>VLOOKUP(A233,Main!_xlnm.Print_Area,14,FALSE)</f>
        <v>113046</v>
      </c>
      <c r="E233" s="1">
        <f>VLOOKUP(A233,'CAF BLS Adjustment'!B233:J741,5)</f>
        <v>107155</v>
      </c>
      <c r="F233" s="1">
        <f>VLOOKUP(A233,'CAF BLS Adjustment'!$B$3:$J$441,6)</f>
        <v>355586</v>
      </c>
      <c r="G233" s="1">
        <f t="shared" si="12"/>
        <v>113046</v>
      </c>
      <c r="H233" s="1">
        <f t="shared" si="13"/>
        <v>107155</v>
      </c>
      <c r="I233" s="1">
        <f t="shared" si="14"/>
        <v>306175.04179191496</v>
      </c>
    </row>
    <row r="234" spans="1:9">
      <c r="A234" s="66">
        <v>351251</v>
      </c>
      <c r="B234" s="15" t="s">
        <v>255</v>
      </c>
      <c r="C234" s="1">
        <f>VLOOKUP(A234,Main!_xlnm.Print_Area,17,FALSE)+VLOOKUP(A234,Main!_xlnm.Print_Area,15,FALSE)</f>
        <v>993246.84477802599</v>
      </c>
      <c r="D234" s="1">
        <f>VLOOKUP(A234,Main!_xlnm.Print_Area,14,FALSE)</f>
        <v>61152</v>
      </c>
      <c r="E234" s="1">
        <f>VLOOKUP(A234,'CAF BLS Adjustment'!B234:J743,5)</f>
        <v>364558</v>
      </c>
      <c r="F234" s="1">
        <f>VLOOKUP(A234,'CAF BLS Adjustment'!$B$3:$J$441,6)</f>
        <v>660773</v>
      </c>
      <c r="G234" s="1">
        <f t="shared" si="12"/>
        <v>61152</v>
      </c>
      <c r="H234" s="1">
        <f t="shared" si="13"/>
        <v>364558</v>
      </c>
      <c r="I234" s="1">
        <f t="shared" si="14"/>
        <v>567536.84477802599</v>
      </c>
    </row>
    <row r="235" spans="1:9">
      <c r="A235" s="66">
        <v>351263</v>
      </c>
      <c r="B235" s="15" t="s">
        <v>256</v>
      </c>
      <c r="C235" s="1">
        <f>VLOOKUP(A235,Main!_xlnm.Print_Area,17,FALSE)+VLOOKUP(A235,Main!_xlnm.Print_Area,15,FALSE)</f>
        <v>459452.18884730362</v>
      </c>
      <c r="D235" s="1">
        <f>VLOOKUP(A235,Main!_xlnm.Print_Area,14,FALSE)</f>
        <v>26100</v>
      </c>
      <c r="E235" s="1">
        <f>VLOOKUP(A235,'CAF BLS Adjustment'!B235:J747,5)</f>
        <v>458608</v>
      </c>
      <c r="F235" s="1">
        <f>VLOOKUP(A235,'CAF BLS Adjustment'!$B$3:$J$441,6)</f>
        <v>17873</v>
      </c>
      <c r="G235" s="1">
        <f t="shared" si="12"/>
        <v>26100</v>
      </c>
      <c r="H235" s="1">
        <f t="shared" si="13"/>
        <v>433352.18884730362</v>
      </c>
      <c r="I235" s="1">
        <f t="shared" si="14"/>
        <v>0</v>
      </c>
    </row>
    <row r="236" spans="1:9">
      <c r="A236" s="66">
        <v>351269</v>
      </c>
      <c r="B236" s="15" t="s">
        <v>257</v>
      </c>
      <c r="C236" s="1">
        <f>VLOOKUP(A236,Main!_xlnm.Print_Area,17,FALSE)+VLOOKUP(A236,Main!_xlnm.Print_Area,15,FALSE)</f>
        <v>549797.47053328785</v>
      </c>
      <c r="D236" s="1">
        <f>VLOOKUP(A236,Main!_xlnm.Print_Area,14,FALSE)</f>
        <v>138876</v>
      </c>
      <c r="E236" s="1">
        <f>VLOOKUP(A236,'CAF BLS Adjustment'!B236:J748,5)</f>
        <v>109329</v>
      </c>
      <c r="F236" s="1">
        <f>VLOOKUP(A236,'CAF BLS Adjustment'!$B$3:$J$441,6)</f>
        <v>353202</v>
      </c>
      <c r="G236" s="1">
        <f t="shared" si="12"/>
        <v>138876</v>
      </c>
      <c r="H236" s="1">
        <f t="shared" si="13"/>
        <v>109329</v>
      </c>
      <c r="I236" s="1">
        <f t="shared" si="14"/>
        <v>301592.47053328785</v>
      </c>
    </row>
    <row r="237" spans="1:9">
      <c r="A237" s="66">
        <v>351271</v>
      </c>
      <c r="B237" s="15" t="s">
        <v>258</v>
      </c>
      <c r="C237" s="1">
        <f>VLOOKUP(A237,Main!_xlnm.Print_Area,17,FALSE)+VLOOKUP(A237,Main!_xlnm.Print_Area,15,FALSE)</f>
        <v>832650.98964821664</v>
      </c>
      <c r="D237" s="1">
        <f>VLOOKUP(A237,Main!_xlnm.Print_Area,14,FALSE)</f>
        <v>173778</v>
      </c>
      <c r="E237" s="1">
        <f>VLOOKUP(A237,'CAF BLS Adjustment'!B237:J750,5)</f>
        <v>276943</v>
      </c>
      <c r="F237" s="1">
        <f>VLOOKUP(A237,'CAF BLS Adjustment'!$B$3:$J$441,6)</f>
        <v>460091</v>
      </c>
      <c r="G237" s="1">
        <f t="shared" si="12"/>
        <v>173778</v>
      </c>
      <c r="H237" s="1">
        <f t="shared" si="13"/>
        <v>276943</v>
      </c>
      <c r="I237" s="1">
        <f t="shared" si="14"/>
        <v>381929.98964821664</v>
      </c>
    </row>
    <row r="238" spans="1:9">
      <c r="A238" s="66">
        <v>351275</v>
      </c>
      <c r="B238" s="15" t="s">
        <v>259</v>
      </c>
      <c r="C238" s="1">
        <f>VLOOKUP(A238,Main!_xlnm.Print_Area,17,FALSE)+VLOOKUP(A238,Main!_xlnm.Print_Area,15,FALSE)</f>
        <v>160395.64853752355</v>
      </c>
      <c r="D238" s="1">
        <f>VLOOKUP(A238,Main!_xlnm.Print_Area,14,FALSE)</f>
        <v>16590</v>
      </c>
      <c r="E238" s="1">
        <f>VLOOKUP(A238,'CAF BLS Adjustment'!B238:J751,5)</f>
        <v>47036</v>
      </c>
      <c r="F238" s="1">
        <f>VLOOKUP(A238,'CAF BLS Adjustment'!$B$3:$J$441,6)</f>
        <v>111826</v>
      </c>
      <c r="G238" s="1">
        <f t="shared" si="12"/>
        <v>16590</v>
      </c>
      <c r="H238" s="1">
        <f t="shared" si="13"/>
        <v>47036</v>
      </c>
      <c r="I238" s="1">
        <f t="shared" si="14"/>
        <v>96769.64853752355</v>
      </c>
    </row>
    <row r="239" spans="1:9">
      <c r="A239" s="66">
        <v>351276</v>
      </c>
      <c r="B239" s="15" t="s">
        <v>260</v>
      </c>
      <c r="C239" s="1">
        <f>VLOOKUP(A239,Main!_xlnm.Print_Area,17,FALSE)+VLOOKUP(A239,Main!_xlnm.Print_Area,15,FALSE)</f>
        <v>1053555.6525090318</v>
      </c>
      <c r="D239" s="1">
        <f>VLOOKUP(A239,Main!_xlnm.Print_Area,14,FALSE)</f>
        <v>132294</v>
      </c>
      <c r="E239" s="1">
        <f>VLOOKUP(A239,'CAF BLS Adjustment'!B239:J752,5)</f>
        <v>484676</v>
      </c>
      <c r="F239" s="1">
        <f>VLOOKUP(A239,'CAF BLS Adjustment'!$B$3:$J$441,6)</f>
        <v>535483</v>
      </c>
      <c r="G239" s="1">
        <f t="shared" si="12"/>
        <v>132294</v>
      </c>
      <c r="H239" s="1">
        <f t="shared" si="13"/>
        <v>484676</v>
      </c>
      <c r="I239" s="1">
        <f t="shared" si="14"/>
        <v>436585.65250903182</v>
      </c>
    </row>
    <row r="240" spans="1:9">
      <c r="A240" s="66">
        <v>351280</v>
      </c>
      <c r="B240" s="15" t="s">
        <v>261</v>
      </c>
      <c r="C240" s="1">
        <f>VLOOKUP(A240,Main!_xlnm.Print_Area,17,FALSE)+VLOOKUP(A240,Main!_xlnm.Print_Area,15,FALSE)</f>
        <v>358306.72140212433</v>
      </c>
      <c r="D240" s="1">
        <f>VLOOKUP(A240,Main!_xlnm.Print_Area,14,FALSE)</f>
        <v>54132</v>
      </c>
      <c r="E240" s="1">
        <f>VLOOKUP(A240,'CAF BLS Adjustment'!B240:J755,5)</f>
        <v>152618</v>
      </c>
      <c r="F240" s="1">
        <f>VLOOKUP(A240,'CAF BLS Adjustment'!$B$3:$J$441,6)</f>
        <v>185191</v>
      </c>
      <c r="G240" s="1">
        <f t="shared" si="12"/>
        <v>54132</v>
      </c>
      <c r="H240" s="1">
        <f t="shared" si="13"/>
        <v>152618</v>
      </c>
      <c r="I240" s="1">
        <f t="shared" si="14"/>
        <v>151556.72140212433</v>
      </c>
    </row>
    <row r="241" spans="1:9">
      <c r="A241" s="66">
        <v>351283</v>
      </c>
      <c r="B241" s="15" t="s">
        <v>262</v>
      </c>
      <c r="C241" s="1">
        <f>VLOOKUP(A241,Main!_xlnm.Print_Area,17,FALSE)+VLOOKUP(A241,Main!_xlnm.Print_Area,15,FALSE)</f>
        <v>276105.00283979939</v>
      </c>
      <c r="D241" s="1">
        <f>VLOOKUP(A241,Main!_xlnm.Print_Area,14,FALSE)</f>
        <v>21414</v>
      </c>
      <c r="E241" s="1">
        <f>VLOOKUP(A241,'CAF BLS Adjustment'!B241:J756,5)</f>
        <v>111745</v>
      </c>
      <c r="F241" s="1">
        <f>VLOOKUP(A241,'CAF BLS Adjustment'!$B$3:$J$441,6)</f>
        <v>168864</v>
      </c>
      <c r="G241" s="1">
        <f t="shared" si="12"/>
        <v>21414</v>
      </c>
      <c r="H241" s="1">
        <f t="shared" si="13"/>
        <v>111745</v>
      </c>
      <c r="I241" s="1">
        <f t="shared" si="14"/>
        <v>142946.00283979939</v>
      </c>
    </row>
    <row r="242" spans="1:9">
      <c r="A242" s="66">
        <v>351293</v>
      </c>
      <c r="B242" s="15" t="s">
        <v>210</v>
      </c>
      <c r="C242" s="1">
        <f>VLOOKUP(A242,Main!_xlnm.Print_Area,17,FALSE)+VLOOKUP(A242,Main!_xlnm.Print_Area,15,FALSE)</f>
        <v>500553.04812846618</v>
      </c>
      <c r="D242" s="1">
        <f>VLOOKUP(A242,Main!_xlnm.Print_Area,14,FALSE)</f>
        <v>32430</v>
      </c>
      <c r="E242" s="1">
        <f>VLOOKUP(A242,'CAF BLS Adjustment'!B242:J759,5)</f>
        <v>356145</v>
      </c>
      <c r="F242" s="1">
        <f>VLOOKUP(A242,'CAF BLS Adjustment'!$B$3:$J$441,6)</f>
        <v>158965</v>
      </c>
      <c r="G242" s="1">
        <f t="shared" si="12"/>
        <v>32430</v>
      </c>
      <c r="H242" s="1">
        <f t="shared" si="13"/>
        <v>356145</v>
      </c>
      <c r="I242" s="1">
        <f t="shared" si="14"/>
        <v>111978.04812846618</v>
      </c>
    </row>
    <row r="243" spans="1:9">
      <c r="A243" s="66">
        <v>351298</v>
      </c>
      <c r="B243" s="15" t="s">
        <v>263</v>
      </c>
      <c r="C243" s="1">
        <f>VLOOKUP(A243,Main!_xlnm.Print_Area,17,FALSE)+VLOOKUP(A243,Main!_xlnm.Print_Area,15,FALSE)</f>
        <v>6364190.1277753348</v>
      </c>
      <c r="D243" s="1">
        <f>VLOOKUP(A243,Main!_xlnm.Print_Area,14,FALSE)</f>
        <v>706302</v>
      </c>
      <c r="E243" s="1">
        <f>VLOOKUP(A243,'CAF BLS Adjustment'!B243:J761,5)</f>
        <v>1094184</v>
      </c>
      <c r="F243" s="1">
        <f>VLOOKUP(A243,'CAF BLS Adjustment'!$B$3:$J$441,6)</f>
        <v>4682430</v>
      </c>
      <c r="G243" s="1">
        <f t="shared" si="12"/>
        <v>706302</v>
      </c>
      <c r="H243" s="1">
        <f t="shared" si="13"/>
        <v>1094184</v>
      </c>
      <c r="I243" s="1">
        <f t="shared" si="14"/>
        <v>4563704.1277753348</v>
      </c>
    </row>
    <row r="244" spans="1:9">
      <c r="A244" s="66">
        <v>351301</v>
      </c>
      <c r="B244" s="15" t="s">
        <v>500</v>
      </c>
      <c r="C244" s="1">
        <f>VLOOKUP(A244,Main!_xlnm.Print_Area,17,FALSE)+VLOOKUP(A244,Main!_xlnm.Print_Area,15,FALSE)</f>
        <v>271596.24067928217</v>
      </c>
      <c r="D244" s="1">
        <f>VLOOKUP(A244,Main!_xlnm.Print_Area,14,FALSE)</f>
        <v>7980</v>
      </c>
      <c r="E244" s="1">
        <f>VLOOKUP(A244,'CAF BLS Adjustment'!B244:J762,5)</f>
        <v>218891</v>
      </c>
      <c r="F244" s="1">
        <f>VLOOKUP(A244,'CAF BLS Adjustment'!$B$3:$J$441,6)</f>
        <v>70220</v>
      </c>
      <c r="G244" s="1">
        <f t="shared" ref="G244:G270" si="15">MIN(D244,C244)</f>
        <v>7980</v>
      </c>
      <c r="H244" s="1">
        <f t="shared" ref="H244:H270" si="16">MAX(MIN(C244-G244,E244),0)</f>
        <v>218891</v>
      </c>
      <c r="I244" s="1">
        <f t="shared" ref="I244:I270" si="17">MIN(MAX(C244-G244-H244,0),F244)</f>
        <v>44725.240679282171</v>
      </c>
    </row>
    <row r="245" spans="1:9">
      <c r="A245" s="66">
        <v>351302</v>
      </c>
      <c r="B245" s="15" t="s">
        <v>264</v>
      </c>
      <c r="C245" s="1">
        <f>VLOOKUP(A245,Main!_xlnm.Print_Area,17,FALSE)+VLOOKUP(A245,Main!_xlnm.Print_Area,15,FALSE)</f>
        <v>537172.57080969843</v>
      </c>
      <c r="D245" s="1">
        <f>VLOOKUP(A245,Main!_xlnm.Print_Area,14,FALSE)</f>
        <v>9660</v>
      </c>
      <c r="E245" s="1">
        <f>VLOOKUP(A245,'CAF BLS Adjustment'!B245:J763,5)</f>
        <v>179630</v>
      </c>
      <c r="F245" s="1">
        <f>VLOOKUP(A245,'CAF BLS Adjustment'!$B$3:$J$441,6)</f>
        <v>398307</v>
      </c>
      <c r="G245" s="1">
        <f t="shared" si="15"/>
        <v>9660</v>
      </c>
      <c r="H245" s="1">
        <f t="shared" si="16"/>
        <v>179630</v>
      </c>
      <c r="I245" s="1">
        <f t="shared" si="17"/>
        <v>347882.57080969843</v>
      </c>
    </row>
    <row r="246" spans="1:9">
      <c r="A246" s="66">
        <v>351304</v>
      </c>
      <c r="B246" s="15" t="s">
        <v>265</v>
      </c>
      <c r="C246" s="1">
        <f>VLOOKUP(A246,Main!_xlnm.Print_Area,17,FALSE)+VLOOKUP(A246,Main!_xlnm.Print_Area,15,FALSE)</f>
        <v>111391.21786350801</v>
      </c>
      <c r="D246" s="1">
        <f>VLOOKUP(A246,Main!_xlnm.Print_Area,14,FALSE)</f>
        <v>9786</v>
      </c>
      <c r="E246" s="1">
        <f>VLOOKUP(A246,'CAF BLS Adjustment'!B246:J765,5)</f>
        <v>42935</v>
      </c>
      <c r="F246" s="1">
        <f>VLOOKUP(A246,'CAF BLS Adjustment'!$B$3:$J$441,6)</f>
        <v>59510</v>
      </c>
      <c r="G246" s="1">
        <f t="shared" si="15"/>
        <v>9786</v>
      </c>
      <c r="H246" s="1">
        <f t="shared" si="16"/>
        <v>42935</v>
      </c>
      <c r="I246" s="1">
        <f t="shared" si="17"/>
        <v>58670.217863508005</v>
      </c>
    </row>
    <row r="247" spans="1:9">
      <c r="A247" s="66">
        <v>351305</v>
      </c>
      <c r="B247" s="15" t="s">
        <v>266</v>
      </c>
      <c r="C247" s="1">
        <f>VLOOKUP(A247,Main!_xlnm.Print_Area,17,FALSE)+VLOOKUP(A247,Main!_xlnm.Print_Area,15,FALSE)</f>
        <v>435640.30452190107</v>
      </c>
      <c r="D247" s="1">
        <f>VLOOKUP(A247,Main!_xlnm.Print_Area,14,FALSE)</f>
        <v>-12348</v>
      </c>
      <c r="E247" s="1">
        <f>VLOOKUP(A247,'CAF BLS Adjustment'!B247:J766,5)</f>
        <v>184094</v>
      </c>
      <c r="F247" s="1">
        <f>VLOOKUP(A247,'CAF BLS Adjustment'!$B$3:$J$441,6)</f>
        <v>305947</v>
      </c>
      <c r="G247" s="1">
        <f t="shared" si="15"/>
        <v>-12348</v>
      </c>
      <c r="H247" s="1">
        <f t="shared" si="16"/>
        <v>184094</v>
      </c>
      <c r="I247" s="1">
        <f t="shared" si="17"/>
        <v>263894.30452190107</v>
      </c>
    </row>
    <row r="248" spans="1:9">
      <c r="A248" s="66">
        <v>351316</v>
      </c>
      <c r="B248" s="15" t="s">
        <v>267</v>
      </c>
      <c r="C248" s="1">
        <f>VLOOKUP(A248,Main!_xlnm.Print_Area,17,FALSE)+VLOOKUP(A248,Main!_xlnm.Print_Area,15,FALSE)</f>
        <v>559909.27472174715</v>
      </c>
      <c r="D248" s="1">
        <f>VLOOKUP(A248,Main!_xlnm.Print_Area,14,FALSE)</f>
        <v>144</v>
      </c>
      <c r="E248" s="1">
        <f>VLOOKUP(A248,'CAF BLS Adjustment'!B248:J768,5)</f>
        <v>136933</v>
      </c>
      <c r="F248" s="1">
        <f>VLOOKUP(A248,'CAF BLS Adjustment'!$B$3:$J$441,6)</f>
        <v>475391</v>
      </c>
      <c r="G248" s="1">
        <f t="shared" si="15"/>
        <v>144</v>
      </c>
      <c r="H248" s="1">
        <f t="shared" si="16"/>
        <v>136933</v>
      </c>
      <c r="I248" s="1">
        <f t="shared" si="17"/>
        <v>422832.27472174715</v>
      </c>
    </row>
    <row r="249" spans="1:9">
      <c r="A249" s="66">
        <v>351320</v>
      </c>
      <c r="B249" s="15" t="s">
        <v>268</v>
      </c>
      <c r="C249" s="1">
        <f>VLOOKUP(A249,Main!_xlnm.Print_Area,17,FALSE)+VLOOKUP(A249,Main!_xlnm.Print_Area,15,FALSE)</f>
        <v>354489.9975537546</v>
      </c>
      <c r="D249" s="1">
        <f>VLOOKUP(A249,Main!_xlnm.Print_Area,14,FALSE)</f>
        <v>552</v>
      </c>
      <c r="E249" s="1">
        <f>VLOOKUP(A249,'CAF BLS Adjustment'!B249:J769,5)</f>
        <v>158719</v>
      </c>
      <c r="F249" s="1">
        <f>VLOOKUP(A249,'CAF BLS Adjustment'!$B$3:$J$441,6)</f>
        <v>228495</v>
      </c>
      <c r="G249" s="1">
        <f t="shared" si="15"/>
        <v>552</v>
      </c>
      <c r="H249" s="1">
        <f t="shared" si="16"/>
        <v>158719</v>
      </c>
      <c r="I249" s="1">
        <f t="shared" si="17"/>
        <v>195218.9975537546</v>
      </c>
    </row>
    <row r="250" spans="1:9">
      <c r="A250" s="66">
        <v>351322</v>
      </c>
      <c r="B250" s="15" t="s">
        <v>269</v>
      </c>
      <c r="C250" s="1">
        <f>VLOOKUP(A250,Main!_xlnm.Print_Area,17,FALSE)+VLOOKUP(A250,Main!_xlnm.Print_Area,15,FALSE)</f>
        <v>329784.13839155313</v>
      </c>
      <c r="D250" s="1">
        <f>VLOOKUP(A250,Main!_xlnm.Print_Area,14,FALSE)</f>
        <v>32238</v>
      </c>
      <c r="E250" s="1">
        <f>VLOOKUP(A250,'CAF BLS Adjustment'!B250:J770,5)</f>
        <v>70591</v>
      </c>
      <c r="F250" s="1">
        <f>VLOOKUP(A250,'CAF BLS Adjustment'!$B$3:$J$441,6)</f>
        <v>257912</v>
      </c>
      <c r="G250" s="1">
        <f t="shared" si="15"/>
        <v>32238</v>
      </c>
      <c r="H250" s="1">
        <f t="shared" si="16"/>
        <v>70591</v>
      </c>
      <c r="I250" s="1">
        <f t="shared" si="17"/>
        <v>226955.13839155313</v>
      </c>
    </row>
    <row r="251" spans="1:9">
      <c r="A251" s="66">
        <v>351324</v>
      </c>
      <c r="B251" s="15" t="s">
        <v>270</v>
      </c>
      <c r="C251" s="1">
        <f>VLOOKUP(A251,Main!_xlnm.Print_Area,17,FALSE)+VLOOKUP(A251,Main!_xlnm.Print_Area,15,FALSE)</f>
        <v>-174510</v>
      </c>
      <c r="D251" s="1">
        <f>VLOOKUP(A251,Main!_xlnm.Print_Area,14,FALSE)</f>
        <v>-174510</v>
      </c>
      <c r="E251" s="1">
        <f>VLOOKUP(A251,'CAF BLS Adjustment'!B251:J771,5)</f>
        <v>0</v>
      </c>
      <c r="F251" s="1">
        <f>VLOOKUP(A251,'CAF BLS Adjustment'!$B$3:$J$441,6)</f>
        <v>0</v>
      </c>
      <c r="G251" s="1">
        <f t="shared" si="15"/>
        <v>-174510</v>
      </c>
      <c r="H251" s="1">
        <f t="shared" si="16"/>
        <v>0</v>
      </c>
      <c r="I251" s="1">
        <f t="shared" si="17"/>
        <v>0</v>
      </c>
    </row>
    <row r="252" spans="1:9">
      <c r="A252" s="66">
        <v>351329</v>
      </c>
      <c r="B252" s="15" t="s">
        <v>271</v>
      </c>
      <c r="C252" s="1">
        <f>VLOOKUP(A252,Main!_xlnm.Print_Area,17,FALSE)+VLOOKUP(A252,Main!_xlnm.Print_Area,15,FALSE)</f>
        <v>433619.1391449729</v>
      </c>
      <c r="D252" s="1">
        <f>VLOOKUP(A252,Main!_xlnm.Print_Area,14,FALSE)</f>
        <v>7674</v>
      </c>
      <c r="E252" s="1">
        <f>VLOOKUP(A252,'CAF BLS Adjustment'!B252:J775,5)</f>
        <v>294587</v>
      </c>
      <c r="F252" s="1">
        <f>VLOOKUP(A252,'CAF BLS Adjustment'!$B$3:$J$441,6)</f>
        <v>172062</v>
      </c>
      <c r="G252" s="1">
        <f t="shared" si="15"/>
        <v>7674</v>
      </c>
      <c r="H252" s="1">
        <f t="shared" si="16"/>
        <v>294587</v>
      </c>
      <c r="I252" s="1">
        <f t="shared" si="17"/>
        <v>131358.1391449729</v>
      </c>
    </row>
    <row r="253" spans="1:9">
      <c r="A253" s="66">
        <v>351332</v>
      </c>
      <c r="B253" s="15" t="s">
        <v>272</v>
      </c>
      <c r="C253" s="1">
        <f>VLOOKUP(A253,Main!_xlnm.Print_Area,17,FALSE)+VLOOKUP(A253,Main!_xlnm.Print_Area,15,FALSE)</f>
        <v>1057211.6421857076</v>
      </c>
      <c r="D253" s="1">
        <f>VLOOKUP(A253,Main!_xlnm.Print_Area,14,FALSE)</f>
        <v>75306</v>
      </c>
      <c r="E253" s="1">
        <f>VLOOKUP(A253,'CAF BLS Adjustment'!B253:J777,5)</f>
        <v>455390</v>
      </c>
      <c r="F253" s="1">
        <f>VLOOKUP(A253,'CAF BLS Adjustment'!$B$3:$J$441,6)</f>
        <v>532978</v>
      </c>
      <c r="G253" s="1">
        <f t="shared" si="15"/>
        <v>75306</v>
      </c>
      <c r="H253" s="1">
        <f t="shared" si="16"/>
        <v>455390</v>
      </c>
      <c r="I253" s="1">
        <f t="shared" si="17"/>
        <v>526515.64218570758</v>
      </c>
    </row>
    <row r="254" spans="1:9">
      <c r="A254" s="66">
        <v>351336</v>
      </c>
      <c r="B254" s="15" t="s">
        <v>273</v>
      </c>
      <c r="C254" s="1">
        <f>VLOOKUP(A254,Main!_xlnm.Print_Area,17,FALSE)+VLOOKUP(A254,Main!_xlnm.Print_Area,15,FALSE)</f>
        <v>953709.2424503275</v>
      </c>
      <c r="D254" s="1">
        <f>VLOOKUP(A254,Main!_xlnm.Print_Area,14,FALSE)</f>
        <v>232812</v>
      </c>
      <c r="E254" s="1">
        <f>VLOOKUP(A254,'CAF BLS Adjustment'!B254:J778,5)</f>
        <v>186901</v>
      </c>
      <c r="F254" s="1">
        <f>VLOOKUP(A254,'CAF BLS Adjustment'!$B$3:$J$441,6)</f>
        <v>623521</v>
      </c>
      <c r="G254" s="1">
        <f t="shared" si="15"/>
        <v>232812</v>
      </c>
      <c r="H254" s="1">
        <f t="shared" si="16"/>
        <v>186901</v>
      </c>
      <c r="I254" s="1">
        <f t="shared" si="17"/>
        <v>533996.2424503275</v>
      </c>
    </row>
    <row r="255" spans="1:9">
      <c r="A255" s="66">
        <v>361346</v>
      </c>
      <c r="B255" s="15" t="s">
        <v>275</v>
      </c>
      <c r="C255" s="1">
        <f>VLOOKUP(A255,Main!_xlnm.Print_Area,17,FALSE)+VLOOKUP(A255,Main!_xlnm.Print_Area,15,FALSE)</f>
        <v>4663130.5850230493</v>
      </c>
      <c r="D255" s="1">
        <f>VLOOKUP(A255,Main!_xlnm.Print_Area,14,FALSE)</f>
        <v>395226</v>
      </c>
      <c r="E255" s="1">
        <f>VLOOKUP(A255,'CAF BLS Adjustment'!B255:J785,5)</f>
        <v>1623793</v>
      </c>
      <c r="F255" s="1">
        <f>VLOOKUP(A255,'CAF BLS Adjustment'!$B$3:$J$441,6)</f>
        <v>3081840</v>
      </c>
      <c r="G255" s="1">
        <f t="shared" si="15"/>
        <v>395226</v>
      </c>
      <c r="H255" s="1">
        <f t="shared" si="16"/>
        <v>1623793</v>
      </c>
      <c r="I255" s="1">
        <f t="shared" si="17"/>
        <v>2644111.5850230493</v>
      </c>
    </row>
    <row r="256" spans="1:9">
      <c r="A256" s="66">
        <v>361353</v>
      </c>
      <c r="B256" s="15" t="s">
        <v>276</v>
      </c>
      <c r="C256" s="1">
        <f>VLOOKUP(A256,Main!_xlnm.Print_Area,17,FALSE)+VLOOKUP(A256,Main!_xlnm.Print_Area,15,FALSE)</f>
        <v>472760.89921486448</v>
      </c>
      <c r="D256" s="1">
        <f>VLOOKUP(A256,Main!_xlnm.Print_Area,14,FALSE)</f>
        <v>5700</v>
      </c>
      <c r="E256" s="1">
        <f>VLOOKUP(A256,'CAF BLS Adjustment'!B256:J787,5)</f>
        <v>237444</v>
      </c>
      <c r="F256" s="1">
        <f>VLOOKUP(A256,'CAF BLS Adjustment'!$B$3:$J$441,6)</f>
        <v>273995</v>
      </c>
      <c r="G256" s="1">
        <f t="shared" si="15"/>
        <v>5700</v>
      </c>
      <c r="H256" s="1">
        <f t="shared" si="16"/>
        <v>237444</v>
      </c>
      <c r="I256" s="1">
        <f t="shared" si="17"/>
        <v>229616.89921486448</v>
      </c>
    </row>
    <row r="257" spans="1:9">
      <c r="A257" s="66">
        <v>361373</v>
      </c>
      <c r="B257" s="15" t="s">
        <v>277</v>
      </c>
      <c r="C257" s="1">
        <f>VLOOKUP(A257,Main!_xlnm.Print_Area,17,FALSE)+VLOOKUP(A257,Main!_xlnm.Print_Area,15,FALSE)</f>
        <v>4566958.285897661</v>
      </c>
      <c r="D257" s="1">
        <f>VLOOKUP(A257,Main!_xlnm.Print_Area,14,FALSE)</f>
        <v>540924</v>
      </c>
      <c r="E257" s="1">
        <f>VLOOKUP(A257,'CAF BLS Adjustment'!B257:J789,5)</f>
        <v>1693717</v>
      </c>
      <c r="F257" s="1">
        <f>VLOOKUP(A257,'CAF BLS Adjustment'!$B$3:$J$441,6)</f>
        <v>2761018</v>
      </c>
      <c r="G257" s="1">
        <f t="shared" si="15"/>
        <v>540924</v>
      </c>
      <c r="H257" s="1">
        <f t="shared" si="16"/>
        <v>1693717</v>
      </c>
      <c r="I257" s="1">
        <f t="shared" si="17"/>
        <v>2332317.285897661</v>
      </c>
    </row>
    <row r="258" spans="1:9">
      <c r="A258" s="66">
        <v>361387</v>
      </c>
      <c r="B258" s="15" t="s">
        <v>278</v>
      </c>
      <c r="C258" s="1">
        <f>VLOOKUP(A258,Main!_xlnm.Print_Area,17,FALSE)+VLOOKUP(A258,Main!_xlnm.Print_Area,15,FALSE)</f>
        <v>403439.04920823907</v>
      </c>
      <c r="D258" s="1">
        <f>VLOOKUP(A258,Main!_xlnm.Print_Area,14,FALSE)</f>
        <v>-15384</v>
      </c>
      <c r="E258" s="1">
        <f>VLOOKUP(A258,'CAF BLS Adjustment'!B258:J790,5)</f>
        <v>409281</v>
      </c>
      <c r="F258" s="1">
        <f>VLOOKUP(A258,'CAF BLS Adjustment'!$B$3:$J$441,6)</f>
        <v>48857</v>
      </c>
      <c r="G258" s="1">
        <f t="shared" si="15"/>
        <v>-15384</v>
      </c>
      <c r="H258" s="1">
        <f t="shared" si="16"/>
        <v>409281</v>
      </c>
      <c r="I258" s="1">
        <f t="shared" si="17"/>
        <v>9542.0492082390701</v>
      </c>
    </row>
    <row r="259" spans="1:9">
      <c r="A259" s="66">
        <v>361426</v>
      </c>
      <c r="B259" s="15" t="s">
        <v>279</v>
      </c>
      <c r="C259" s="1">
        <f>VLOOKUP(A259,Main!_xlnm.Print_Area,17,FALSE)+VLOOKUP(A259,Main!_xlnm.Print_Area,15,FALSE)</f>
        <v>155493.76183904178</v>
      </c>
      <c r="D259" s="1">
        <f>VLOOKUP(A259,Main!_xlnm.Print_Area,14,FALSE)</f>
        <v>-12198</v>
      </c>
      <c r="E259" s="1">
        <f>VLOOKUP(A259,'CAF BLS Adjustment'!B259:J804,5)</f>
        <v>169467</v>
      </c>
      <c r="F259" s="1">
        <f>VLOOKUP(A259,'CAF BLS Adjustment'!$B$3:$J$441,6)</f>
        <v>13966</v>
      </c>
      <c r="G259" s="1">
        <f t="shared" si="15"/>
        <v>-12198</v>
      </c>
      <c r="H259" s="1">
        <f t="shared" si="16"/>
        <v>167691.76183904178</v>
      </c>
      <c r="I259" s="1">
        <f t="shared" si="17"/>
        <v>0</v>
      </c>
    </row>
    <row r="260" spans="1:9">
      <c r="A260" s="66">
        <v>361479</v>
      </c>
      <c r="B260" s="15" t="s">
        <v>280</v>
      </c>
      <c r="C260" s="1">
        <f>VLOOKUP(A260,Main!_xlnm.Print_Area,17,FALSE)+VLOOKUP(A260,Main!_xlnm.Print_Area,15,FALSE)</f>
        <v>1253783</v>
      </c>
      <c r="D260" s="1">
        <f>VLOOKUP(A260,Main!_xlnm.Print_Area,14,FALSE)</f>
        <v>-38742</v>
      </c>
      <c r="E260" s="1">
        <f>VLOOKUP(A260,'CAF BLS Adjustment'!B260:J807,5)</f>
        <v>1292525</v>
      </c>
      <c r="F260" s="1">
        <f>VLOOKUP(A260,'CAF BLS Adjustment'!$B$3:$J$441,6)</f>
        <v>0</v>
      </c>
      <c r="G260" s="1">
        <f t="shared" si="15"/>
        <v>-38742</v>
      </c>
      <c r="H260" s="1">
        <f t="shared" si="16"/>
        <v>1292525</v>
      </c>
      <c r="I260" s="1">
        <f t="shared" si="17"/>
        <v>0</v>
      </c>
    </row>
    <row r="261" spans="1:9">
      <c r="A261" s="66">
        <v>361499</v>
      </c>
      <c r="B261" s="15" t="s">
        <v>281</v>
      </c>
      <c r="C261" s="1">
        <f>VLOOKUP(A261,Main!_xlnm.Print_Area,17,FALSE)+VLOOKUP(A261,Main!_xlnm.Print_Area,15,FALSE)</f>
        <v>745327.09055357659</v>
      </c>
      <c r="D261" s="1">
        <f>VLOOKUP(A261,Main!_xlnm.Print_Area,14,FALSE)</f>
        <v>23508</v>
      </c>
      <c r="E261" s="1">
        <f>VLOOKUP(A261,'CAF BLS Adjustment'!B261:J810,5)</f>
        <v>237911</v>
      </c>
      <c r="F261" s="1">
        <f>VLOOKUP(A261,'CAF BLS Adjustment'!$B$3:$J$441,6)</f>
        <v>553872</v>
      </c>
      <c r="G261" s="1">
        <f t="shared" si="15"/>
        <v>23508</v>
      </c>
      <c r="H261" s="1">
        <f t="shared" si="16"/>
        <v>237911</v>
      </c>
      <c r="I261" s="1">
        <f t="shared" si="17"/>
        <v>483908.09055357659</v>
      </c>
    </row>
    <row r="262" spans="1:9">
      <c r="A262" s="66">
        <v>371525</v>
      </c>
      <c r="B262" s="15" t="s">
        <v>283</v>
      </c>
      <c r="C262" s="1">
        <f>VLOOKUP(A262,Main!_xlnm.Print_Area,17,FALSE)+VLOOKUP(A262,Main!_xlnm.Print_Area,15,FALSE)</f>
        <v>835207.56978547585</v>
      </c>
      <c r="D262" s="1">
        <f>VLOOKUP(A262,Main!_xlnm.Print_Area,14,FALSE)</f>
        <v>-91056</v>
      </c>
      <c r="E262" s="1">
        <f>VLOOKUP(A262,'CAF BLS Adjustment'!B262:J815,5)</f>
        <v>654306</v>
      </c>
      <c r="F262" s="1">
        <f>VLOOKUP(A262,'CAF BLS Adjustment'!$B$3:$J$441,6)</f>
        <v>358906</v>
      </c>
      <c r="G262" s="1">
        <f t="shared" si="15"/>
        <v>-91056</v>
      </c>
      <c r="H262" s="1">
        <f t="shared" si="16"/>
        <v>654306</v>
      </c>
      <c r="I262" s="1">
        <f t="shared" si="17"/>
        <v>271957.56978547585</v>
      </c>
    </row>
    <row r="263" spans="1:9">
      <c r="A263" s="66">
        <v>371526</v>
      </c>
      <c r="B263" s="15" t="s">
        <v>284</v>
      </c>
      <c r="C263" s="1">
        <f>VLOOKUP(A263,Main!_xlnm.Print_Area,17,FALSE)+VLOOKUP(A263,Main!_xlnm.Print_Area,15,FALSE)</f>
        <v>1256638.2719150044</v>
      </c>
      <c r="D263" s="1">
        <f>VLOOKUP(A263,Main!_xlnm.Print_Area,14,FALSE)</f>
        <v>226524</v>
      </c>
      <c r="E263" s="1">
        <f>VLOOKUP(A263,'CAF BLS Adjustment'!B263:J816,5)</f>
        <v>410454</v>
      </c>
      <c r="F263" s="1">
        <f>VLOOKUP(A263,'CAF BLS Adjustment'!$B$3:$J$441,6)</f>
        <v>737621</v>
      </c>
      <c r="G263" s="1">
        <f t="shared" si="15"/>
        <v>226524</v>
      </c>
      <c r="H263" s="1">
        <f t="shared" si="16"/>
        <v>410454</v>
      </c>
      <c r="I263" s="1">
        <f t="shared" si="17"/>
        <v>619660.27191500436</v>
      </c>
    </row>
    <row r="264" spans="1:9">
      <c r="A264" s="66">
        <v>371534</v>
      </c>
      <c r="B264" s="15" t="s">
        <v>285</v>
      </c>
      <c r="C264" s="1">
        <f>VLOOKUP(A264,Main!_xlnm.Print_Area,17,FALSE)+VLOOKUP(A264,Main!_xlnm.Print_Area,15,FALSE)</f>
        <v>1067289.2076118062</v>
      </c>
      <c r="D264" s="1">
        <f>VLOOKUP(A264,Main!_xlnm.Print_Area,14,FALSE)</f>
        <v>-64752</v>
      </c>
      <c r="E264" s="1">
        <f>VLOOKUP(A264,'CAF BLS Adjustment'!B264:J818,5)</f>
        <v>751756</v>
      </c>
      <c r="F264" s="1">
        <f>VLOOKUP(A264,'CAF BLS Adjustment'!$B$3:$J$441,6)</f>
        <v>486550</v>
      </c>
      <c r="G264" s="1">
        <f t="shared" si="15"/>
        <v>-64752</v>
      </c>
      <c r="H264" s="1">
        <f t="shared" si="16"/>
        <v>751756</v>
      </c>
      <c r="I264" s="1">
        <f t="shared" si="17"/>
        <v>380285.20761180623</v>
      </c>
    </row>
    <row r="265" spans="1:9">
      <c r="A265" s="66">
        <v>371540</v>
      </c>
      <c r="B265" s="15" t="s">
        <v>286</v>
      </c>
      <c r="C265" s="1">
        <f>VLOOKUP(A265,Main!_xlnm.Print_Area,17,FALSE)+VLOOKUP(A265,Main!_xlnm.Print_Area,15,FALSE)</f>
        <v>765540.64289161318</v>
      </c>
      <c r="D265" s="1">
        <f>VLOOKUP(A265,Main!_xlnm.Print_Area,14,FALSE)</f>
        <v>64674</v>
      </c>
      <c r="E265" s="1">
        <f>VLOOKUP(A265,'CAF BLS Adjustment'!B265:J819,5)</f>
        <v>630204</v>
      </c>
      <c r="F265" s="1">
        <f>VLOOKUP(A265,'CAF BLS Adjustment'!$B$3:$J$441,6)</f>
        <v>142524</v>
      </c>
      <c r="G265" s="1">
        <f t="shared" si="15"/>
        <v>64674</v>
      </c>
      <c r="H265" s="1">
        <f t="shared" si="16"/>
        <v>630204</v>
      </c>
      <c r="I265" s="1">
        <f t="shared" si="17"/>
        <v>70662.642891613184</v>
      </c>
    </row>
    <row r="266" spans="1:9">
      <c r="A266" s="66">
        <v>371553</v>
      </c>
      <c r="B266" s="15" t="s">
        <v>287</v>
      </c>
      <c r="C266" s="1">
        <f>VLOOKUP(A266,Main!_xlnm.Print_Area,17,FALSE)+VLOOKUP(A266,Main!_xlnm.Print_Area,15,FALSE)</f>
        <v>1763070.446047989</v>
      </c>
      <c r="D266" s="1">
        <f>VLOOKUP(A266,Main!_xlnm.Print_Area,14,FALSE)</f>
        <v>114126</v>
      </c>
      <c r="E266" s="1">
        <f>VLOOKUP(A266,'CAF BLS Adjustment'!B266:J820,5)</f>
        <v>1550934</v>
      </c>
      <c r="F266" s="1">
        <f>VLOOKUP(A266,'CAF BLS Adjustment'!$B$3:$J$441,6)</f>
        <v>263510</v>
      </c>
      <c r="G266" s="1">
        <f t="shared" si="15"/>
        <v>114126</v>
      </c>
      <c r="H266" s="1">
        <f t="shared" si="16"/>
        <v>1550934</v>
      </c>
      <c r="I266" s="1">
        <f t="shared" si="17"/>
        <v>98010.446047988953</v>
      </c>
    </row>
    <row r="267" spans="1:9">
      <c r="A267" s="66">
        <v>371556</v>
      </c>
      <c r="B267" s="15" t="s">
        <v>288</v>
      </c>
      <c r="C267" s="1">
        <f>VLOOKUP(A267,Main!_xlnm.Print_Area,17,FALSE)+VLOOKUP(A267,Main!_xlnm.Print_Area,15,FALSE)</f>
        <v>1136597.4494001279</v>
      </c>
      <c r="D267" s="1">
        <f>VLOOKUP(A267,Main!_xlnm.Print_Area,14,FALSE)</f>
        <v>-51018</v>
      </c>
      <c r="E267" s="1">
        <f>VLOOKUP(A267,'CAF BLS Adjustment'!B267:J822,5)</f>
        <v>397991</v>
      </c>
      <c r="F267" s="1">
        <f>VLOOKUP(A267,'CAF BLS Adjustment'!$B$3:$J$441,6)</f>
        <v>901106</v>
      </c>
      <c r="G267" s="1">
        <f t="shared" si="15"/>
        <v>-51018</v>
      </c>
      <c r="H267" s="1">
        <f t="shared" si="16"/>
        <v>397991</v>
      </c>
      <c r="I267" s="1">
        <f t="shared" si="17"/>
        <v>789624.44940012787</v>
      </c>
    </row>
    <row r="268" spans="1:9">
      <c r="A268" s="66">
        <v>371557</v>
      </c>
      <c r="B268" s="15" t="s">
        <v>289</v>
      </c>
      <c r="C268" s="1">
        <f>VLOOKUP(A268,Main!_xlnm.Print_Area,17,FALSE)+VLOOKUP(A268,Main!_xlnm.Print_Area,15,FALSE)</f>
        <v>288903.59778044029</v>
      </c>
      <c r="D268" s="1">
        <f>VLOOKUP(A268,Main!_xlnm.Print_Area,14,FALSE)</f>
        <v>24132</v>
      </c>
      <c r="E268" s="1">
        <f>VLOOKUP(A268,'CAF BLS Adjustment'!B268:J823,5)</f>
        <v>231981</v>
      </c>
      <c r="F268" s="1">
        <f>VLOOKUP(A268,'CAF BLS Adjustment'!$B$3:$J$441,6)</f>
        <v>59910</v>
      </c>
      <c r="G268" s="1">
        <f t="shared" si="15"/>
        <v>24132</v>
      </c>
      <c r="H268" s="1">
        <f t="shared" si="16"/>
        <v>231981</v>
      </c>
      <c r="I268" s="1">
        <f t="shared" si="17"/>
        <v>32790.597780440294</v>
      </c>
    </row>
    <row r="269" spans="1:9">
      <c r="A269" s="66">
        <v>371558</v>
      </c>
      <c r="B269" s="15" t="s">
        <v>290</v>
      </c>
      <c r="C269" s="1">
        <f>VLOOKUP(A269,Main!_xlnm.Print_Area,17,FALSE)+VLOOKUP(A269,Main!_xlnm.Print_Area,15,FALSE)</f>
        <v>745368.22889445722</v>
      </c>
      <c r="D269" s="1">
        <f>VLOOKUP(A269,Main!_xlnm.Print_Area,14,FALSE)</f>
        <v>37986</v>
      </c>
      <c r="E269" s="1">
        <f>VLOOKUP(A269,'CAF BLS Adjustment'!B269:J824,5)</f>
        <v>545686</v>
      </c>
      <c r="F269" s="1">
        <f>VLOOKUP(A269,'CAF BLS Adjustment'!$B$3:$J$441,6)</f>
        <v>231664</v>
      </c>
      <c r="G269" s="1">
        <f t="shared" si="15"/>
        <v>37986</v>
      </c>
      <c r="H269" s="1">
        <f t="shared" si="16"/>
        <v>545686</v>
      </c>
      <c r="I269" s="1">
        <f t="shared" si="17"/>
        <v>161696.22889445722</v>
      </c>
    </row>
    <row r="270" spans="1:9">
      <c r="A270" s="66">
        <v>371559</v>
      </c>
      <c r="B270" s="15" t="s">
        <v>291</v>
      </c>
      <c r="C270" s="1">
        <f>VLOOKUP(A270,Main!_xlnm.Print_Area,17,FALSE)+VLOOKUP(A270,Main!_xlnm.Print_Area,15,FALSE)</f>
        <v>324317.30998119363</v>
      </c>
      <c r="D270" s="1">
        <f>VLOOKUP(A270,Main!_xlnm.Print_Area,14,FALSE)</f>
        <v>1380</v>
      </c>
      <c r="E270" s="1">
        <f>VLOOKUP(A270,'CAF BLS Adjustment'!B270:J825,5)</f>
        <v>314903</v>
      </c>
      <c r="F270" s="1">
        <f>VLOOKUP(A270,'CAF BLS Adjustment'!$B$3:$J$441,6)</f>
        <v>38478</v>
      </c>
      <c r="G270" s="1">
        <f t="shared" si="15"/>
        <v>1380</v>
      </c>
      <c r="H270" s="1">
        <f t="shared" si="16"/>
        <v>314903</v>
      </c>
      <c r="I270" s="1">
        <f t="shared" si="17"/>
        <v>8034.3099811936263</v>
      </c>
    </row>
    <row r="271" spans="1:9">
      <c r="A271" s="66">
        <v>371561</v>
      </c>
      <c r="B271" s="15" t="s">
        <v>292</v>
      </c>
      <c r="C271" s="1">
        <f>VLOOKUP(A271,Main!_xlnm.Print_Area,17,FALSE)+VLOOKUP(A271,Main!_xlnm.Print_Area,15,FALSE)</f>
        <v>370739.64220160403</v>
      </c>
      <c r="D271" s="1">
        <f>VLOOKUP(A271,Main!_xlnm.Print_Area,14,FALSE)</f>
        <v>14754</v>
      </c>
      <c r="E271" s="1">
        <f>VLOOKUP(A271,'CAF BLS Adjustment'!B271:J826,5)</f>
        <v>164573</v>
      </c>
      <c r="F271" s="1">
        <f>VLOOKUP(A271,'CAF BLS Adjustment'!$B$3:$J$441,6)</f>
        <v>226214</v>
      </c>
      <c r="G271" s="1">
        <f t="shared" ref="G271:G301" si="18">MIN(D271,C271)</f>
        <v>14754</v>
      </c>
      <c r="H271" s="1">
        <f t="shared" ref="H271:H301" si="19">MAX(MIN(C271-G271,E271),0)</f>
        <v>164573</v>
      </c>
      <c r="I271" s="1">
        <f t="shared" ref="I271:I301" si="20">MIN(MAX(C271-G271-H271,0),F271)</f>
        <v>191412.64220160403</v>
      </c>
    </row>
    <row r="272" spans="1:9">
      <c r="A272" s="66">
        <v>371567</v>
      </c>
      <c r="B272" s="15" t="s">
        <v>293</v>
      </c>
      <c r="C272" s="1">
        <f>VLOOKUP(A272,Main!_xlnm.Print_Area,17,FALSE)+VLOOKUP(A272,Main!_xlnm.Print_Area,15,FALSE)</f>
        <v>403808.46897216147</v>
      </c>
      <c r="D272" s="1">
        <f>VLOOKUP(A272,Main!_xlnm.Print_Area,14,FALSE)</f>
        <v>8337</v>
      </c>
      <c r="E272" s="1">
        <f>VLOOKUP(A272,'CAF BLS Adjustment'!B272:J827,5)</f>
        <v>433377</v>
      </c>
      <c r="F272" s="1">
        <f>VLOOKUP(A272,'CAF BLS Adjustment'!$B$3:$J$441,6)</f>
        <v>0</v>
      </c>
      <c r="G272" s="1">
        <f t="shared" si="18"/>
        <v>8337</v>
      </c>
      <c r="H272" s="1">
        <f t="shared" si="19"/>
        <v>395471.46897216147</v>
      </c>
      <c r="I272" s="1">
        <f t="shared" si="20"/>
        <v>0</v>
      </c>
    </row>
    <row r="273" spans="1:9">
      <c r="A273" s="66">
        <v>371582</v>
      </c>
      <c r="B273" s="15" t="s">
        <v>294</v>
      </c>
      <c r="C273" s="1">
        <f>VLOOKUP(A273,Main!_xlnm.Print_Area,17,FALSE)+VLOOKUP(A273,Main!_xlnm.Print_Area,15,FALSE)</f>
        <v>334627.44989783393</v>
      </c>
      <c r="D273" s="1">
        <f>VLOOKUP(A273,Main!_xlnm.Print_Area,14,FALSE)</f>
        <v>-68574</v>
      </c>
      <c r="E273" s="1">
        <f>VLOOKUP(A273,'CAF BLS Adjustment'!B273:J829,5)</f>
        <v>423904</v>
      </c>
      <c r="F273" s="1">
        <f>VLOOKUP(A273,'CAF BLS Adjustment'!$B$3:$J$441,6)</f>
        <v>17146</v>
      </c>
      <c r="G273" s="1">
        <f t="shared" si="18"/>
        <v>-68574</v>
      </c>
      <c r="H273" s="1">
        <f t="shared" si="19"/>
        <v>403201.44989783393</v>
      </c>
      <c r="I273" s="1">
        <f t="shared" si="20"/>
        <v>0</v>
      </c>
    </row>
    <row r="274" spans="1:9">
      <c r="A274" s="66">
        <v>371591</v>
      </c>
      <c r="B274" s="15" t="s">
        <v>295</v>
      </c>
      <c r="C274" s="1">
        <f>VLOOKUP(A274,Main!_xlnm.Print_Area,17,FALSE)+VLOOKUP(A274,Main!_xlnm.Print_Area,15,FALSE)</f>
        <v>932209.74524464784</v>
      </c>
      <c r="D274" s="1">
        <f>VLOOKUP(A274,Main!_xlnm.Print_Area,14,FALSE)</f>
        <v>-37740</v>
      </c>
      <c r="E274" s="1">
        <f>VLOOKUP(A274,'CAF BLS Adjustment'!B274:J831,5)</f>
        <v>779694</v>
      </c>
      <c r="F274" s="1">
        <f>VLOOKUP(A274,'CAF BLS Adjustment'!$B$3:$J$441,6)</f>
        <v>281305</v>
      </c>
      <c r="G274" s="1">
        <f t="shared" si="18"/>
        <v>-37740</v>
      </c>
      <c r="H274" s="1">
        <f t="shared" si="19"/>
        <v>779694</v>
      </c>
      <c r="I274" s="1">
        <f t="shared" si="20"/>
        <v>190255.74524464784</v>
      </c>
    </row>
    <row r="275" spans="1:9">
      <c r="A275" s="66">
        <v>371592</v>
      </c>
      <c r="B275" s="15" t="s">
        <v>296</v>
      </c>
      <c r="C275" s="1">
        <f>VLOOKUP(A275,Main!_xlnm.Print_Area,17,FALSE)+VLOOKUP(A275,Main!_xlnm.Print_Area,15,FALSE)</f>
        <v>767170.62188039673</v>
      </c>
      <c r="D275" s="1">
        <f>VLOOKUP(A275,Main!_xlnm.Print_Area,14,FALSE)</f>
        <v>-76638</v>
      </c>
      <c r="E275" s="1">
        <f>VLOOKUP(A275,'CAF BLS Adjustment'!B275:J832,5)</f>
        <v>417989</v>
      </c>
      <c r="F275" s="1">
        <f>VLOOKUP(A275,'CAF BLS Adjustment'!$B$3:$J$441,6)</f>
        <v>505028</v>
      </c>
      <c r="G275" s="1">
        <f t="shared" si="18"/>
        <v>-76638</v>
      </c>
      <c r="H275" s="1">
        <f t="shared" si="19"/>
        <v>417989</v>
      </c>
      <c r="I275" s="1">
        <f t="shared" si="20"/>
        <v>425819.62188039673</v>
      </c>
    </row>
    <row r="276" spans="1:9">
      <c r="A276" s="66">
        <v>371597</v>
      </c>
      <c r="B276" s="15" t="s">
        <v>297</v>
      </c>
      <c r="C276" s="1">
        <f>VLOOKUP(A276,Main!_xlnm.Print_Area,17,FALSE)+VLOOKUP(A276,Main!_xlnm.Print_Area,15,FALSE)</f>
        <v>444277.62617446808</v>
      </c>
      <c r="D276" s="1">
        <f>VLOOKUP(A276,Main!_xlnm.Print_Area,14,FALSE)</f>
        <v>21546</v>
      </c>
      <c r="E276" s="1">
        <f>VLOOKUP(A276,'CAF BLS Adjustment'!B276:J833,5)</f>
        <v>314603</v>
      </c>
      <c r="F276" s="1">
        <f>VLOOKUP(A276,'CAF BLS Adjustment'!$B$3:$J$441,6)</f>
        <v>149833</v>
      </c>
      <c r="G276" s="1">
        <f t="shared" si="18"/>
        <v>21546</v>
      </c>
      <c r="H276" s="1">
        <f t="shared" si="19"/>
        <v>314603</v>
      </c>
      <c r="I276" s="1">
        <f t="shared" si="20"/>
        <v>108128.62617446808</v>
      </c>
    </row>
    <row r="277" spans="1:9">
      <c r="A277" s="66">
        <v>372455</v>
      </c>
      <c r="B277" s="15" t="s">
        <v>298</v>
      </c>
      <c r="C277" s="1">
        <f>VLOOKUP(A277,Main!_xlnm.Print_Area,17,FALSE)+VLOOKUP(A277,Main!_xlnm.Print_Area,15,FALSE)</f>
        <v>829476.02391758468</v>
      </c>
      <c r="D277" s="1">
        <f>VLOOKUP(A277,Main!_xlnm.Print_Area,14,FALSE)</f>
        <v>74814</v>
      </c>
      <c r="E277" s="1">
        <f>VLOOKUP(A277,'CAF BLS Adjustment'!B277:J834,5)</f>
        <v>526482</v>
      </c>
      <c r="F277" s="1">
        <f>VLOOKUP(A277,'CAF BLS Adjustment'!$B$3:$J$441,6)</f>
        <v>306043</v>
      </c>
      <c r="G277" s="1">
        <f t="shared" si="18"/>
        <v>74814</v>
      </c>
      <c r="H277" s="1">
        <f t="shared" si="19"/>
        <v>526482</v>
      </c>
      <c r="I277" s="1">
        <f t="shared" si="20"/>
        <v>228180.02391758468</v>
      </c>
    </row>
    <row r="278" spans="1:9">
      <c r="A278" s="66">
        <v>381607</v>
      </c>
      <c r="B278" s="15" t="s">
        <v>300</v>
      </c>
      <c r="C278" s="1">
        <f>VLOOKUP(A278,Main!_xlnm.Print_Area,17,FALSE)+VLOOKUP(A278,Main!_xlnm.Print_Area,15,FALSE)</f>
        <v>7859911.52073122</v>
      </c>
      <c r="D278" s="1">
        <f>VLOOKUP(A278,Main!_xlnm.Print_Area,14,FALSE)</f>
        <v>366222</v>
      </c>
      <c r="E278" s="1">
        <f>VLOOKUP(A278,'CAF BLS Adjustment'!B278:J838,5)</f>
        <v>3280916</v>
      </c>
      <c r="F278" s="1">
        <f>VLOOKUP(A278,'CAF BLS Adjustment'!$B$3:$J$441,6)</f>
        <v>4950584</v>
      </c>
      <c r="G278" s="1">
        <f t="shared" si="18"/>
        <v>366222</v>
      </c>
      <c r="H278" s="1">
        <f t="shared" si="19"/>
        <v>3280916</v>
      </c>
      <c r="I278" s="1">
        <f t="shared" si="20"/>
        <v>4212773.52073122</v>
      </c>
    </row>
    <row r="279" spans="1:9">
      <c r="A279" s="66">
        <v>381617</v>
      </c>
      <c r="B279" s="15" t="s">
        <v>301</v>
      </c>
      <c r="C279" s="1">
        <f>VLOOKUP(A279,Main!_xlnm.Print_Area,17,FALSE)+VLOOKUP(A279,Main!_xlnm.Print_Area,15,FALSE)</f>
        <v>1500271.4110196917</v>
      </c>
      <c r="D279" s="1">
        <f>VLOOKUP(A279,Main!_xlnm.Print_Area,14,FALSE)</f>
        <v>33192</v>
      </c>
      <c r="E279" s="1">
        <f>VLOOKUP(A279,'CAF BLS Adjustment'!B279:J843,5)</f>
        <v>787693</v>
      </c>
      <c r="F279" s="1">
        <f>VLOOKUP(A279,'CAF BLS Adjustment'!$B$3:$J$441,6)</f>
        <v>820217</v>
      </c>
      <c r="G279" s="1">
        <f t="shared" si="18"/>
        <v>33192</v>
      </c>
      <c r="H279" s="1">
        <f t="shared" si="19"/>
        <v>787693</v>
      </c>
      <c r="I279" s="1">
        <f t="shared" si="20"/>
        <v>679386.41101969173</v>
      </c>
    </row>
    <row r="280" spans="1:9">
      <c r="A280" s="66">
        <v>381625</v>
      </c>
      <c r="B280" s="15" t="s">
        <v>302</v>
      </c>
      <c r="C280" s="1">
        <f>VLOOKUP(A280,Main!_xlnm.Print_Area,17,FALSE)+VLOOKUP(A280,Main!_xlnm.Print_Area,15,FALSE)</f>
        <v>5903710.2770289602</v>
      </c>
      <c r="D280" s="1">
        <f>VLOOKUP(A280,Main!_xlnm.Print_Area,14,FALSE)</f>
        <v>384246</v>
      </c>
      <c r="E280" s="1">
        <f>VLOOKUP(A280,'CAF BLS Adjustment'!B280:J845,5)</f>
        <v>1920842</v>
      </c>
      <c r="F280" s="1">
        <f>VLOOKUP(A280,'CAF BLS Adjustment'!$B$3:$J$441,6)</f>
        <v>4152804</v>
      </c>
      <c r="G280" s="1">
        <f t="shared" si="18"/>
        <v>384246</v>
      </c>
      <c r="H280" s="1">
        <f t="shared" si="19"/>
        <v>1920842</v>
      </c>
      <c r="I280" s="1">
        <f t="shared" si="20"/>
        <v>3598622.2770289602</v>
      </c>
    </row>
    <row r="281" spans="1:9">
      <c r="A281" s="66">
        <v>381632</v>
      </c>
      <c r="B281" s="15" t="s">
        <v>303</v>
      </c>
      <c r="C281" s="1">
        <f>VLOOKUP(A281,Main!_xlnm.Print_Area,17,FALSE)+VLOOKUP(A281,Main!_xlnm.Print_Area,15,FALSE)</f>
        <v>11264307.606825057</v>
      </c>
      <c r="D281" s="1">
        <f>VLOOKUP(A281,Main!_xlnm.Print_Area,14,FALSE)</f>
        <v>1176798</v>
      </c>
      <c r="E281" s="1">
        <f>VLOOKUP(A281,'CAF BLS Adjustment'!B281:J848,5)</f>
        <v>3505625</v>
      </c>
      <c r="F281" s="1">
        <f>VLOOKUP(A281,'CAF BLS Adjustment'!$B$3:$J$441,6)</f>
        <v>7639266</v>
      </c>
      <c r="G281" s="1">
        <f t="shared" si="18"/>
        <v>1176798</v>
      </c>
      <c r="H281" s="1">
        <f t="shared" si="19"/>
        <v>3505625</v>
      </c>
      <c r="I281" s="1">
        <f t="shared" si="20"/>
        <v>6581884.6068250574</v>
      </c>
    </row>
    <row r="282" spans="1:9">
      <c r="A282" s="66">
        <v>381637</v>
      </c>
      <c r="B282" s="15" t="s">
        <v>304</v>
      </c>
      <c r="C282" s="1">
        <f>VLOOKUP(A282,Main!_xlnm.Print_Area,17,FALSE)+VLOOKUP(A282,Main!_xlnm.Print_Area,15,FALSE)</f>
        <v>6123474.16754774</v>
      </c>
      <c r="D282" s="1">
        <f>VLOOKUP(A282,Main!_xlnm.Print_Area,14,FALSE)</f>
        <v>-1359942</v>
      </c>
      <c r="E282" s="1">
        <f>VLOOKUP(A282,'CAF BLS Adjustment'!B282:J850,5)</f>
        <v>2941757</v>
      </c>
      <c r="F282" s="1">
        <f>VLOOKUP(A282,'CAF BLS Adjustment'!$B$3:$J$441,6)</f>
        <v>5244128</v>
      </c>
      <c r="G282" s="1">
        <f t="shared" si="18"/>
        <v>-1359942</v>
      </c>
      <c r="H282" s="1">
        <f t="shared" si="19"/>
        <v>2941757</v>
      </c>
      <c r="I282" s="1">
        <f t="shared" si="20"/>
        <v>4541659.16754774</v>
      </c>
    </row>
    <row r="283" spans="1:9">
      <c r="A283" s="66">
        <v>381638</v>
      </c>
      <c r="B283" s="15" t="s">
        <v>305</v>
      </c>
      <c r="C283" s="1">
        <f>VLOOKUP(A283,Main!_xlnm.Print_Area,17,FALSE)+VLOOKUP(A283,Main!_xlnm.Print_Area,15,FALSE)</f>
        <v>439664.64688371995</v>
      </c>
      <c r="D283" s="1">
        <f>VLOOKUP(A283,Main!_xlnm.Print_Area,14,FALSE)</f>
        <v>3564</v>
      </c>
      <c r="E283" s="1">
        <f>VLOOKUP(A283,'CAF BLS Adjustment'!B283:J851,5)</f>
        <v>295540</v>
      </c>
      <c r="F283" s="1">
        <f>VLOOKUP(A283,'CAF BLS Adjustment'!$B$3:$J$441,6)</f>
        <v>181832</v>
      </c>
      <c r="G283" s="1">
        <f t="shared" si="18"/>
        <v>3564</v>
      </c>
      <c r="H283" s="1">
        <f t="shared" si="19"/>
        <v>295540</v>
      </c>
      <c r="I283" s="1">
        <f t="shared" si="20"/>
        <v>140560.64688371995</v>
      </c>
    </row>
    <row r="284" spans="1:9">
      <c r="A284" s="66">
        <v>383303</v>
      </c>
      <c r="B284" s="15" t="s">
        <v>306</v>
      </c>
      <c r="C284" s="1">
        <f>VLOOKUP(A284,Main!_xlnm.Print_Area,17,FALSE)+VLOOKUP(A284,Main!_xlnm.Print_Area,15,FALSE)</f>
        <v>19600238.183368888</v>
      </c>
      <c r="D284" s="1">
        <f>VLOOKUP(A284,Main!_xlnm.Print_Area,14,FALSE)</f>
        <v>2388936</v>
      </c>
      <c r="E284" s="1">
        <f>VLOOKUP(A284,'CAF BLS Adjustment'!B284:J853,5)</f>
        <v>5970463</v>
      </c>
      <c r="F284" s="1">
        <f>VLOOKUP(A284,'CAF BLS Adjustment'!$B$3:$J$441,6)</f>
        <v>13080715</v>
      </c>
      <c r="G284" s="1">
        <f t="shared" si="18"/>
        <v>2388936</v>
      </c>
      <c r="H284" s="1">
        <f t="shared" si="19"/>
        <v>5970463</v>
      </c>
      <c r="I284" s="1">
        <f t="shared" si="20"/>
        <v>11240839.183368888</v>
      </c>
    </row>
    <row r="285" spans="1:9">
      <c r="A285" s="66">
        <v>391647</v>
      </c>
      <c r="B285" s="15" t="s">
        <v>308</v>
      </c>
      <c r="C285" s="1">
        <f>VLOOKUP(A285,Main!_xlnm.Print_Area,17,FALSE)+VLOOKUP(A285,Main!_xlnm.Print_Area,15,FALSE)</f>
        <v>1854996.354209143</v>
      </c>
      <c r="D285" s="1">
        <f>VLOOKUP(A285,Main!_xlnm.Print_Area,14,FALSE)</f>
        <v>125004</v>
      </c>
      <c r="E285" s="1">
        <f>VLOOKUP(A285,'CAF BLS Adjustment'!B285:J857,5)</f>
        <v>1244564</v>
      </c>
      <c r="F285" s="1">
        <f>VLOOKUP(A285,'CAF BLS Adjustment'!$B$3:$J$441,6)</f>
        <v>659557</v>
      </c>
      <c r="G285" s="1">
        <f t="shared" si="18"/>
        <v>125004</v>
      </c>
      <c r="H285" s="1">
        <f t="shared" si="19"/>
        <v>1244564</v>
      </c>
      <c r="I285" s="1">
        <f t="shared" si="20"/>
        <v>485428.35420914297</v>
      </c>
    </row>
    <row r="286" spans="1:9">
      <c r="A286" s="66">
        <v>391649</v>
      </c>
      <c r="B286" s="15" t="s">
        <v>309</v>
      </c>
      <c r="C286" s="1">
        <f>VLOOKUP(A286,Main!_xlnm.Print_Area,17,FALSE)+VLOOKUP(A286,Main!_xlnm.Print_Area,15,FALSE)</f>
        <v>550761.93608060048</v>
      </c>
      <c r="D286" s="1">
        <f>VLOOKUP(A286,Main!_xlnm.Print_Area,14,FALSE)</f>
        <v>18540</v>
      </c>
      <c r="E286" s="1">
        <f>VLOOKUP(A286,'CAF BLS Adjustment'!B286:J858,5)</f>
        <v>195251</v>
      </c>
      <c r="F286" s="1">
        <f>VLOOKUP(A286,'CAF BLS Adjustment'!$B$3:$J$441,6)</f>
        <v>388671</v>
      </c>
      <c r="G286" s="1">
        <f t="shared" si="18"/>
        <v>18540</v>
      </c>
      <c r="H286" s="1">
        <f t="shared" si="19"/>
        <v>195251</v>
      </c>
      <c r="I286" s="1">
        <f t="shared" si="20"/>
        <v>336970.93608060048</v>
      </c>
    </row>
    <row r="287" spans="1:9">
      <c r="A287" s="66">
        <v>391650</v>
      </c>
      <c r="B287" s="15" t="s">
        <v>310</v>
      </c>
      <c r="C287" s="1">
        <f>VLOOKUP(A287,Main!_xlnm.Print_Area,17,FALSE)+VLOOKUP(A287,Main!_xlnm.Print_Area,15,FALSE)</f>
        <v>1613128.5070209105</v>
      </c>
      <c r="D287" s="1">
        <f>VLOOKUP(A287,Main!_xlnm.Print_Area,14,FALSE)</f>
        <v>9792</v>
      </c>
      <c r="E287" s="1">
        <f>VLOOKUP(A287,'CAF BLS Adjustment'!B287:J859,5)</f>
        <v>1754761</v>
      </c>
      <c r="F287" s="1">
        <f>VLOOKUP(A287,'CAF BLS Adjustment'!$B$3:$J$441,6)</f>
        <v>0</v>
      </c>
      <c r="G287" s="1">
        <f t="shared" si="18"/>
        <v>9792</v>
      </c>
      <c r="H287" s="1">
        <f t="shared" si="19"/>
        <v>1603336.5070209105</v>
      </c>
      <c r="I287" s="1">
        <f t="shared" si="20"/>
        <v>0</v>
      </c>
    </row>
    <row r="288" spans="1:9">
      <c r="A288" s="66">
        <v>391653</v>
      </c>
      <c r="B288" s="15" t="s">
        <v>311</v>
      </c>
      <c r="C288" s="1">
        <f>VLOOKUP(A288,Main!_xlnm.Print_Area,17,FALSE)+VLOOKUP(A288,Main!_xlnm.Print_Area,15,FALSE)</f>
        <v>128089.55697074319</v>
      </c>
      <c r="D288" s="1">
        <f>VLOOKUP(A288,Main!_xlnm.Print_Area,14,FALSE)</f>
        <v>-348</v>
      </c>
      <c r="E288" s="1">
        <f>VLOOKUP(A288,'CAF BLS Adjustment'!B288:J860,5)</f>
        <v>112434</v>
      </c>
      <c r="F288" s="1">
        <f>VLOOKUP(A288,'CAF BLS Adjustment'!$B$3:$J$441,6)</f>
        <v>28060</v>
      </c>
      <c r="G288" s="1">
        <f t="shared" si="18"/>
        <v>-348</v>
      </c>
      <c r="H288" s="1">
        <f t="shared" si="19"/>
        <v>112434</v>
      </c>
      <c r="I288" s="1">
        <f t="shared" si="20"/>
        <v>16003.556970743186</v>
      </c>
    </row>
    <row r="289" spans="1:9">
      <c r="A289" s="66">
        <v>391666</v>
      </c>
      <c r="B289" s="15" t="s">
        <v>312</v>
      </c>
      <c r="C289" s="1">
        <f>VLOOKUP(A289,Main!_xlnm.Print_Area,17,FALSE)+VLOOKUP(A289,Main!_xlnm.Print_Area,15,FALSE)</f>
        <v>342388.01185202575</v>
      </c>
      <c r="D289" s="1">
        <f>VLOOKUP(A289,Main!_xlnm.Print_Area,14,FALSE)</f>
        <v>75474</v>
      </c>
      <c r="E289" s="1">
        <f>VLOOKUP(A289,'CAF BLS Adjustment'!B289:J864,5)</f>
        <v>135931</v>
      </c>
      <c r="F289" s="1">
        <f>VLOOKUP(A289,'CAF BLS Adjustment'!$B$3:$J$441,6)</f>
        <v>163123</v>
      </c>
      <c r="G289" s="1">
        <f t="shared" si="18"/>
        <v>75474</v>
      </c>
      <c r="H289" s="1">
        <f t="shared" si="19"/>
        <v>135931</v>
      </c>
      <c r="I289" s="1">
        <f t="shared" si="20"/>
        <v>130983.01185202575</v>
      </c>
    </row>
    <row r="290" spans="1:9">
      <c r="A290" s="66">
        <v>391668</v>
      </c>
      <c r="B290" s="15" t="s">
        <v>313</v>
      </c>
      <c r="C290" s="1">
        <f>VLOOKUP(A290,Main!_xlnm.Print_Area,17,FALSE)+VLOOKUP(A290,Main!_xlnm.Print_Area,15,FALSE)</f>
        <v>1252490.6129688837</v>
      </c>
      <c r="D290" s="1">
        <f>VLOOKUP(A290,Main!_xlnm.Print_Area,14,FALSE)</f>
        <v>60372</v>
      </c>
      <c r="E290" s="1">
        <f>VLOOKUP(A290,'CAF BLS Adjustment'!B290:J866,5)</f>
        <v>419971</v>
      </c>
      <c r="F290" s="1">
        <f>VLOOKUP(A290,'CAF BLS Adjustment'!$B$3:$J$441,6)</f>
        <v>889719</v>
      </c>
      <c r="G290" s="1">
        <f t="shared" si="18"/>
        <v>60372</v>
      </c>
      <c r="H290" s="1">
        <f t="shared" si="19"/>
        <v>419971</v>
      </c>
      <c r="I290" s="1">
        <f t="shared" si="20"/>
        <v>772147.61296888371</v>
      </c>
    </row>
    <row r="291" spans="1:9">
      <c r="A291" s="66">
        <v>391671</v>
      </c>
      <c r="B291" s="15" t="s">
        <v>314</v>
      </c>
      <c r="C291" s="1">
        <f>VLOOKUP(A291,Main!_xlnm.Print_Area,17,FALSE)+VLOOKUP(A291,Main!_xlnm.Print_Area,15,FALSE)</f>
        <v>706043.3267038482</v>
      </c>
      <c r="D291" s="1">
        <f>VLOOKUP(A291,Main!_xlnm.Print_Area,14,FALSE)</f>
        <v>-101676</v>
      </c>
      <c r="E291" s="1">
        <f>VLOOKUP(A291,'CAF BLS Adjustment'!B291:J869,5)</f>
        <v>424909</v>
      </c>
      <c r="F291" s="1">
        <f>VLOOKUP(A291,'CAF BLS Adjustment'!$B$3:$J$441,6)</f>
        <v>458631</v>
      </c>
      <c r="G291" s="1">
        <f t="shared" si="18"/>
        <v>-101676</v>
      </c>
      <c r="H291" s="1">
        <f t="shared" si="19"/>
        <v>424909</v>
      </c>
      <c r="I291" s="1">
        <f t="shared" si="20"/>
        <v>382810.3267038482</v>
      </c>
    </row>
    <row r="292" spans="1:9">
      <c r="A292" s="66">
        <v>391674</v>
      </c>
      <c r="B292" s="15" t="s">
        <v>315</v>
      </c>
      <c r="C292" s="1">
        <f>VLOOKUP(A292,Main!_xlnm.Print_Area,17,FALSE)+VLOOKUP(A292,Main!_xlnm.Print_Area,15,FALSE)</f>
        <v>1968303.2294039896</v>
      </c>
      <c r="D292" s="1">
        <f>VLOOKUP(A292,Main!_xlnm.Print_Area,14,FALSE)</f>
        <v>37260</v>
      </c>
      <c r="E292" s="1">
        <f>VLOOKUP(A292,'CAF BLS Adjustment'!B292:J870,5)</f>
        <v>439170</v>
      </c>
      <c r="F292" s="1">
        <f>VLOOKUP(A292,'CAF BLS Adjustment'!$B$3:$J$441,6)</f>
        <v>1676638</v>
      </c>
      <c r="G292" s="1">
        <f t="shared" si="18"/>
        <v>37260</v>
      </c>
      <c r="H292" s="1">
        <f t="shared" si="19"/>
        <v>439170</v>
      </c>
      <c r="I292" s="1">
        <f t="shared" si="20"/>
        <v>1491873.2294039896</v>
      </c>
    </row>
    <row r="293" spans="1:9">
      <c r="A293" s="66">
        <v>391676</v>
      </c>
      <c r="B293" s="15" t="s">
        <v>316</v>
      </c>
      <c r="C293" s="1">
        <f>VLOOKUP(A293,Main!_xlnm.Print_Area,17,FALSE)+VLOOKUP(A293,Main!_xlnm.Print_Area,15,FALSE)</f>
        <v>4403092.3897605175</v>
      </c>
      <c r="D293" s="1">
        <f>VLOOKUP(A293,Main!_xlnm.Print_Area,14,FALSE)</f>
        <v>28134</v>
      </c>
      <c r="E293" s="1">
        <f>VLOOKUP(A293,'CAF BLS Adjustment'!B293:J871,5)</f>
        <v>626119</v>
      </c>
      <c r="F293" s="1">
        <f>VLOOKUP(A293,'CAF BLS Adjustment'!$B$3:$J$441,6)</f>
        <v>4162158</v>
      </c>
      <c r="G293" s="1">
        <f t="shared" si="18"/>
        <v>28134</v>
      </c>
      <c r="H293" s="1">
        <f t="shared" si="19"/>
        <v>626119</v>
      </c>
      <c r="I293" s="1">
        <f t="shared" si="20"/>
        <v>3748839.3897605175</v>
      </c>
    </row>
    <row r="294" spans="1:9">
      <c r="A294" s="66">
        <v>391685</v>
      </c>
      <c r="B294" s="15" t="s">
        <v>317</v>
      </c>
      <c r="C294" s="1">
        <f>VLOOKUP(A294,Main!_xlnm.Print_Area,17,FALSE)+VLOOKUP(A294,Main!_xlnm.Print_Area,15,FALSE)</f>
        <v>3616003.4839156298</v>
      </c>
      <c r="D294" s="1">
        <f>VLOOKUP(A294,Main!_xlnm.Print_Area,14,FALSE)</f>
        <v>548472</v>
      </c>
      <c r="E294" s="1">
        <f>VLOOKUP(A294,'CAF BLS Adjustment'!B294:J877,5)</f>
        <v>334834</v>
      </c>
      <c r="F294" s="1">
        <f>VLOOKUP(A294,'CAF BLS Adjustment'!$B$3:$J$441,6)</f>
        <v>3072132</v>
      </c>
      <c r="G294" s="1">
        <f t="shared" si="18"/>
        <v>548472</v>
      </c>
      <c r="H294" s="1">
        <f t="shared" si="19"/>
        <v>334834</v>
      </c>
      <c r="I294" s="1">
        <f t="shared" si="20"/>
        <v>2732697.4839156298</v>
      </c>
    </row>
    <row r="295" spans="1:9">
      <c r="A295" s="66">
        <v>401697</v>
      </c>
      <c r="B295" s="15" t="s">
        <v>319</v>
      </c>
      <c r="C295" s="1">
        <f>VLOOKUP(A295,Main!_xlnm.Print_Area,17,FALSE)+VLOOKUP(A295,Main!_xlnm.Print_Area,15,FALSE)</f>
        <v>1486355.6815778036</v>
      </c>
      <c r="D295" s="1">
        <f>VLOOKUP(A295,Main!_xlnm.Print_Area,14,FALSE)</f>
        <v>131496</v>
      </c>
      <c r="E295" s="1">
        <f>VLOOKUP(A295,'CAF BLS Adjustment'!B295:J881,5)</f>
        <v>1494384</v>
      </c>
      <c r="F295" s="1">
        <f>VLOOKUP(A295,'CAF BLS Adjustment'!$B$3:$J$441,6)</f>
        <v>0</v>
      </c>
      <c r="G295" s="1">
        <f t="shared" si="18"/>
        <v>131496</v>
      </c>
      <c r="H295" s="1">
        <f t="shared" si="19"/>
        <v>1354859.6815778036</v>
      </c>
      <c r="I295" s="1">
        <f t="shared" si="20"/>
        <v>0</v>
      </c>
    </row>
    <row r="296" spans="1:9">
      <c r="A296" s="66">
        <v>401698</v>
      </c>
      <c r="B296" s="15" t="s">
        <v>320</v>
      </c>
      <c r="C296" s="1">
        <f>VLOOKUP(A296,Main!_xlnm.Print_Area,17,FALSE)+VLOOKUP(A296,Main!_xlnm.Print_Area,15,FALSE)</f>
        <v>133296</v>
      </c>
      <c r="D296" s="1">
        <f>VLOOKUP(A296,Main!_xlnm.Print_Area,14,FALSE)</f>
        <v>-23172</v>
      </c>
      <c r="E296" s="1">
        <f>VLOOKUP(A296,'CAF BLS Adjustment'!B296:J882,5)</f>
        <v>156468</v>
      </c>
      <c r="F296" s="1">
        <f>VLOOKUP(A296,'CAF BLS Adjustment'!$B$3:$J$441,6)</f>
        <v>0</v>
      </c>
      <c r="G296" s="1">
        <f t="shared" si="18"/>
        <v>-23172</v>
      </c>
      <c r="H296" s="1">
        <f t="shared" si="19"/>
        <v>156468</v>
      </c>
      <c r="I296" s="1">
        <f t="shared" si="20"/>
        <v>0</v>
      </c>
    </row>
    <row r="297" spans="1:9">
      <c r="A297" s="66">
        <v>401699</v>
      </c>
      <c r="B297" s="15" t="s">
        <v>321</v>
      </c>
      <c r="C297" s="1">
        <f>VLOOKUP(A297,Main!_xlnm.Print_Area,17,FALSE)+VLOOKUP(A297,Main!_xlnm.Print_Area,15,FALSE)</f>
        <v>145926.83695712901</v>
      </c>
      <c r="D297" s="1">
        <f>VLOOKUP(A297,Main!_xlnm.Print_Area,14,FALSE)</f>
        <v>17034</v>
      </c>
      <c r="E297" s="1">
        <f>VLOOKUP(A297,'CAF BLS Adjustment'!B297:J883,5)</f>
        <v>113022</v>
      </c>
      <c r="F297" s="1">
        <f>VLOOKUP(A297,'CAF BLS Adjustment'!$B$3:$J$441,6)</f>
        <v>29569</v>
      </c>
      <c r="G297" s="1">
        <f t="shared" si="18"/>
        <v>17034</v>
      </c>
      <c r="H297" s="1">
        <f t="shared" si="19"/>
        <v>113022</v>
      </c>
      <c r="I297" s="1">
        <f t="shared" si="20"/>
        <v>15870.83695712901</v>
      </c>
    </row>
    <row r="298" spans="1:9">
      <c r="A298" s="66">
        <v>401704</v>
      </c>
      <c r="B298" s="15" t="s">
        <v>322</v>
      </c>
      <c r="C298" s="1">
        <f>VLOOKUP(A298,Main!_xlnm.Print_Area,17,FALSE)+VLOOKUP(A298,Main!_xlnm.Print_Area,15,FALSE)</f>
        <v>958786.62790035026</v>
      </c>
      <c r="D298" s="1">
        <f>VLOOKUP(A298,Main!_xlnm.Print_Area,14,FALSE)</f>
        <v>137214</v>
      </c>
      <c r="E298" s="1">
        <f>VLOOKUP(A298,'CAF BLS Adjustment'!B298:J885,5)</f>
        <v>219347</v>
      </c>
      <c r="F298" s="1">
        <f>VLOOKUP(A298,'CAF BLS Adjustment'!$B$3:$J$441,6)</f>
        <v>692227</v>
      </c>
      <c r="G298" s="1">
        <f t="shared" si="18"/>
        <v>137214</v>
      </c>
      <c r="H298" s="1">
        <f t="shared" si="19"/>
        <v>219347</v>
      </c>
      <c r="I298" s="1">
        <f t="shared" si="20"/>
        <v>602225.62790035026</v>
      </c>
    </row>
    <row r="299" spans="1:9">
      <c r="A299" s="66">
        <v>401709</v>
      </c>
      <c r="B299" s="15" t="s">
        <v>323</v>
      </c>
      <c r="C299" s="1">
        <f>VLOOKUP(A299,Main!_xlnm.Print_Area,17,FALSE)+VLOOKUP(A299,Main!_xlnm.Print_Area,15,FALSE)</f>
        <v>1998411.9240018474</v>
      </c>
      <c r="D299" s="1">
        <f>VLOOKUP(A299,Main!_xlnm.Print_Area,14,FALSE)</f>
        <v>29250</v>
      </c>
      <c r="E299" s="1">
        <f>VLOOKUP(A299,'CAF BLS Adjustment'!B299:J886,5)</f>
        <v>998153</v>
      </c>
      <c r="F299" s="1">
        <f>VLOOKUP(A299,'CAF BLS Adjustment'!$B$3:$J$441,6)</f>
        <v>1158600</v>
      </c>
      <c r="G299" s="1">
        <f t="shared" si="18"/>
        <v>29250</v>
      </c>
      <c r="H299" s="1">
        <f t="shared" si="19"/>
        <v>998153</v>
      </c>
      <c r="I299" s="1">
        <f t="shared" si="20"/>
        <v>971008.92400184739</v>
      </c>
    </row>
    <row r="300" spans="1:9">
      <c r="A300" s="66">
        <v>401713</v>
      </c>
      <c r="B300" s="15" t="s">
        <v>324</v>
      </c>
      <c r="C300" s="1">
        <f>VLOOKUP(A300,Main!_xlnm.Print_Area,17,FALSE)+VLOOKUP(A300,Main!_xlnm.Print_Area,15,FALSE)</f>
        <v>2376052.2947040386</v>
      </c>
      <c r="D300" s="1">
        <f>VLOOKUP(A300,Main!_xlnm.Print_Area,14,FALSE)</f>
        <v>-15612</v>
      </c>
      <c r="E300" s="1">
        <f>VLOOKUP(A300,'CAF BLS Adjustment'!B300:J888,5)</f>
        <v>1668092</v>
      </c>
      <c r="F300" s="1">
        <f>VLOOKUP(A300,'CAF BLS Adjustment'!$B$3:$J$441,6)</f>
        <v>948078</v>
      </c>
      <c r="G300" s="1">
        <f t="shared" si="18"/>
        <v>-15612</v>
      </c>
      <c r="H300" s="1">
        <f t="shared" si="19"/>
        <v>1668092</v>
      </c>
      <c r="I300" s="1">
        <f t="shared" si="20"/>
        <v>723572.29470403865</v>
      </c>
    </row>
    <row r="301" spans="1:9">
      <c r="A301" s="66">
        <v>401718</v>
      </c>
      <c r="B301" s="15" t="s">
        <v>325</v>
      </c>
      <c r="C301" s="1">
        <f>VLOOKUP(A301,Main!_xlnm.Print_Area,17,FALSE)+VLOOKUP(A301,Main!_xlnm.Print_Area,15,FALSE)</f>
        <v>2640443.3831602167</v>
      </c>
      <c r="D301" s="1">
        <f>VLOOKUP(A301,Main!_xlnm.Print_Area,14,FALSE)</f>
        <v>49734</v>
      </c>
      <c r="E301" s="1">
        <f>VLOOKUP(A301,'CAF BLS Adjustment'!B301:J889,5)</f>
        <v>1310774</v>
      </c>
      <c r="F301" s="1">
        <f>VLOOKUP(A301,'CAF BLS Adjustment'!$B$3:$J$441,6)</f>
        <v>1527794</v>
      </c>
      <c r="G301" s="1">
        <f t="shared" si="18"/>
        <v>49734</v>
      </c>
      <c r="H301" s="1">
        <f t="shared" si="19"/>
        <v>1310774</v>
      </c>
      <c r="I301" s="1">
        <f t="shared" si="20"/>
        <v>1279935.3831602167</v>
      </c>
    </row>
    <row r="302" spans="1:9">
      <c r="A302" s="66">
        <v>401721</v>
      </c>
      <c r="B302" s="15" t="s">
        <v>326</v>
      </c>
      <c r="C302" s="1">
        <f>VLOOKUP(A302,Main!_xlnm.Print_Area,17,FALSE)+VLOOKUP(A302,Main!_xlnm.Print_Area,15,FALSE)</f>
        <v>420524.34814999142</v>
      </c>
      <c r="D302" s="1">
        <f>VLOOKUP(A302,Main!_xlnm.Print_Area,14,FALSE)</f>
        <v>26322</v>
      </c>
      <c r="E302" s="1">
        <f>VLOOKUP(A302,'CAF BLS Adjustment'!B302:J890,5)</f>
        <v>433677</v>
      </c>
      <c r="F302" s="1">
        <f>VLOOKUP(A302,'CAF BLS Adjustment'!$B$3:$J$441,6)</f>
        <v>0</v>
      </c>
      <c r="G302" s="1">
        <f t="shared" ref="G302:G347" si="21">MIN(D302,C302)</f>
        <v>26322</v>
      </c>
      <c r="H302" s="1">
        <f t="shared" ref="H302:H347" si="22">MAX(MIN(C302-G302,E302),0)</f>
        <v>394202.34814999142</v>
      </c>
      <c r="I302" s="1">
        <f t="shared" ref="I302:I347" si="23">MIN(MAX(C302-G302-H302,0),F302)</f>
        <v>0</v>
      </c>
    </row>
    <row r="303" spans="1:9">
      <c r="A303" s="66">
        <v>401724</v>
      </c>
      <c r="B303" s="15" t="s">
        <v>327</v>
      </c>
      <c r="C303" s="1">
        <f>VLOOKUP(A303,Main!_xlnm.Print_Area,17,FALSE)+VLOOKUP(A303,Main!_xlnm.Print_Area,15,FALSE)</f>
        <v>6197861.2987350626</v>
      </c>
      <c r="D303" s="1">
        <f>VLOOKUP(A303,Main!_xlnm.Print_Area,14,FALSE)</f>
        <v>367818</v>
      </c>
      <c r="E303" s="1">
        <f>VLOOKUP(A303,'CAF BLS Adjustment'!B303:J891,5)</f>
        <v>2196257</v>
      </c>
      <c r="F303" s="1">
        <f>VLOOKUP(A303,'CAF BLS Adjustment'!$B$3:$J$441,6)</f>
        <v>4215580</v>
      </c>
      <c r="G303" s="1">
        <f t="shared" si="21"/>
        <v>367818</v>
      </c>
      <c r="H303" s="1">
        <f t="shared" si="22"/>
        <v>2196257</v>
      </c>
      <c r="I303" s="1">
        <f t="shared" si="23"/>
        <v>3633786.2987350626</v>
      </c>
    </row>
    <row r="304" spans="1:9">
      <c r="A304" s="66">
        <v>411746</v>
      </c>
      <c r="B304" s="15" t="s">
        <v>329</v>
      </c>
      <c r="C304" s="1">
        <f>VLOOKUP(A304,Main!_xlnm.Print_Area,17,FALSE)+VLOOKUP(A304,Main!_xlnm.Print_Area,15,FALSE)</f>
        <v>2488939.9960203511</v>
      </c>
      <c r="D304" s="1">
        <f>VLOOKUP(A304,Main!_xlnm.Print_Area,14,FALSE)</f>
        <v>-28806</v>
      </c>
      <c r="E304" s="1">
        <f>VLOOKUP(A304,'CAF BLS Adjustment'!B304:J893,5)</f>
        <v>1759252</v>
      </c>
      <c r="F304" s="1">
        <f>VLOOKUP(A304,'CAF BLS Adjustment'!$B$3:$J$441,6)</f>
        <v>994835</v>
      </c>
      <c r="G304" s="1">
        <f t="shared" si="21"/>
        <v>-28806</v>
      </c>
      <c r="H304" s="1">
        <f t="shared" si="22"/>
        <v>1759252</v>
      </c>
      <c r="I304" s="1">
        <f t="shared" si="23"/>
        <v>758493.99602035107</v>
      </c>
    </row>
    <row r="305" spans="1:9">
      <c r="A305" s="66">
        <v>411756</v>
      </c>
      <c r="B305" s="15" t="s">
        <v>330</v>
      </c>
      <c r="C305" s="1">
        <f>VLOOKUP(A305,Main!_xlnm.Print_Area,17,FALSE)+VLOOKUP(A305,Main!_xlnm.Print_Area,15,FALSE)</f>
        <v>396837.63533853635</v>
      </c>
      <c r="D305" s="1">
        <f>VLOOKUP(A305,Main!_xlnm.Print_Area,14,FALSE)</f>
        <v>1356</v>
      </c>
      <c r="E305" s="1">
        <f>VLOOKUP(A305,'CAF BLS Adjustment'!B305:J894,5)</f>
        <v>282052</v>
      </c>
      <c r="F305" s="1">
        <f>VLOOKUP(A305,'CAF BLS Adjustment'!$B$3:$J$441,6)</f>
        <v>113546</v>
      </c>
      <c r="G305" s="1">
        <f t="shared" si="21"/>
        <v>1356</v>
      </c>
      <c r="H305" s="1">
        <f t="shared" si="22"/>
        <v>282052</v>
      </c>
      <c r="I305" s="1">
        <f t="shared" si="23"/>
        <v>113429.63533853635</v>
      </c>
    </row>
    <row r="306" spans="1:9">
      <c r="A306" s="66">
        <v>411758</v>
      </c>
      <c r="B306" s="15" t="s">
        <v>331</v>
      </c>
      <c r="C306" s="1">
        <f>VLOOKUP(A306,Main!_xlnm.Print_Area,17,FALSE)+VLOOKUP(A306,Main!_xlnm.Print_Area,15,FALSE)</f>
        <v>1068358.3221071807</v>
      </c>
      <c r="D306" s="1">
        <f>VLOOKUP(A306,Main!_xlnm.Print_Area,14,FALSE)</f>
        <v>-28026</v>
      </c>
      <c r="E306" s="1">
        <f>VLOOKUP(A306,'CAF BLS Adjustment'!B306:J895,5)</f>
        <v>894487</v>
      </c>
      <c r="F306" s="1">
        <f>VLOOKUP(A306,'CAF BLS Adjustment'!$B$3:$J$441,6)</f>
        <v>304815</v>
      </c>
      <c r="G306" s="1">
        <f t="shared" si="21"/>
        <v>-28026</v>
      </c>
      <c r="H306" s="1">
        <f t="shared" si="22"/>
        <v>894487</v>
      </c>
      <c r="I306" s="1">
        <f t="shared" si="23"/>
        <v>201897.32210718072</v>
      </c>
    </row>
    <row r="307" spans="1:9">
      <c r="A307" s="66">
        <v>411761</v>
      </c>
      <c r="B307" s="15" t="s">
        <v>332</v>
      </c>
      <c r="C307" s="1">
        <f>VLOOKUP(A307,Main!_xlnm.Print_Area,17,FALSE)+VLOOKUP(A307,Main!_xlnm.Print_Area,15,FALSE)</f>
        <v>766578.24326715793</v>
      </c>
      <c r="D307" s="1">
        <f>VLOOKUP(A307,Main!_xlnm.Print_Area,14,FALSE)</f>
        <v>38979</v>
      </c>
      <c r="E307" s="1">
        <f>VLOOKUP(A307,'CAF BLS Adjustment'!B307:J896,5)</f>
        <v>799558</v>
      </c>
      <c r="F307" s="1">
        <f>VLOOKUP(A307,'CAF BLS Adjustment'!$B$3:$J$441,6)</f>
        <v>0</v>
      </c>
      <c r="G307" s="1">
        <f t="shared" si="21"/>
        <v>38979</v>
      </c>
      <c r="H307" s="1">
        <f t="shared" si="22"/>
        <v>727599.24326715793</v>
      </c>
      <c r="I307" s="1">
        <f t="shared" si="23"/>
        <v>0</v>
      </c>
    </row>
    <row r="308" spans="1:9">
      <c r="A308" s="66">
        <v>411764</v>
      </c>
      <c r="B308" s="15" t="s">
        <v>333</v>
      </c>
      <c r="C308" s="1">
        <f>VLOOKUP(A308,Main!_xlnm.Print_Area,17,FALSE)+VLOOKUP(A308,Main!_xlnm.Print_Area,15,FALSE)</f>
        <v>602707.5224751035</v>
      </c>
      <c r="D308" s="1">
        <f>VLOOKUP(A308,Main!_xlnm.Print_Area,14,FALSE)</f>
        <v>-4914</v>
      </c>
      <c r="E308" s="1">
        <f>VLOOKUP(A308,'CAF BLS Adjustment'!B308:J897,5)</f>
        <v>664659</v>
      </c>
      <c r="F308" s="1">
        <f>VLOOKUP(A308,'CAF BLS Adjustment'!$B$3:$J$441,6)</f>
        <v>0</v>
      </c>
      <c r="G308" s="1">
        <f t="shared" si="21"/>
        <v>-4914</v>
      </c>
      <c r="H308" s="1">
        <f t="shared" si="22"/>
        <v>607621.5224751035</v>
      </c>
      <c r="I308" s="1">
        <f t="shared" si="23"/>
        <v>0</v>
      </c>
    </row>
    <row r="309" spans="1:9">
      <c r="A309" s="66">
        <v>411777</v>
      </c>
      <c r="B309" s="15" t="s">
        <v>334</v>
      </c>
      <c r="C309" s="1">
        <f>VLOOKUP(A309,Main!_xlnm.Print_Area,17,FALSE)+VLOOKUP(A309,Main!_xlnm.Print_Area,15,FALSE)</f>
        <v>2642443.6207123683</v>
      </c>
      <c r="D309" s="1">
        <f>VLOOKUP(A309,Main!_xlnm.Print_Area,14,FALSE)</f>
        <v>100674</v>
      </c>
      <c r="E309" s="1">
        <f>VLOOKUP(A309,'CAF BLS Adjustment'!B309:J898,5)</f>
        <v>1899436</v>
      </c>
      <c r="F309" s="1">
        <f>VLOOKUP(A309,'CAF BLS Adjustment'!$B$3:$J$441,6)</f>
        <v>890380</v>
      </c>
      <c r="G309" s="1">
        <f t="shared" si="21"/>
        <v>100674</v>
      </c>
      <c r="H309" s="1">
        <f t="shared" si="22"/>
        <v>1899436</v>
      </c>
      <c r="I309" s="1">
        <f t="shared" si="23"/>
        <v>642333.62071236828</v>
      </c>
    </row>
    <row r="310" spans="1:9">
      <c r="A310" s="66">
        <v>411778</v>
      </c>
      <c r="B310" s="15" t="s">
        <v>335</v>
      </c>
      <c r="C310" s="1">
        <f>VLOOKUP(A310,Main!_xlnm.Print_Area,17,FALSE)+VLOOKUP(A310,Main!_xlnm.Print_Area,15,FALSE)</f>
        <v>557760.9391424252</v>
      </c>
      <c r="D310" s="1">
        <f>VLOOKUP(A310,Main!_xlnm.Print_Area,14,FALSE)</f>
        <v>54933</v>
      </c>
      <c r="E310" s="1">
        <f>VLOOKUP(A310,'CAF BLS Adjustment'!B310:J899,5)</f>
        <v>356329</v>
      </c>
      <c r="F310" s="1">
        <f>VLOOKUP(A310,'CAF BLS Adjustment'!$B$3:$J$441,6)</f>
        <v>198856</v>
      </c>
      <c r="G310" s="1">
        <f t="shared" si="21"/>
        <v>54933</v>
      </c>
      <c r="H310" s="1">
        <f t="shared" si="22"/>
        <v>356329</v>
      </c>
      <c r="I310" s="1">
        <f t="shared" si="23"/>
        <v>146498.9391424252</v>
      </c>
    </row>
    <row r="311" spans="1:9">
      <c r="A311" s="66">
        <v>411782</v>
      </c>
      <c r="B311" s="15" t="s">
        <v>87</v>
      </c>
      <c r="C311" s="1">
        <f>VLOOKUP(A311,Main!_xlnm.Print_Area,17,FALSE)+VLOOKUP(A311,Main!_xlnm.Print_Area,15,FALSE)</f>
        <v>1052604.8997420126</v>
      </c>
      <c r="D311" s="1">
        <f>VLOOKUP(A311,Main!_xlnm.Print_Area,14,FALSE)</f>
        <v>32538</v>
      </c>
      <c r="E311" s="1">
        <f>VLOOKUP(A311,'CAF BLS Adjustment'!B311:J901,5)</f>
        <v>1118875</v>
      </c>
      <c r="F311" s="1">
        <f>VLOOKUP(A311,'CAF BLS Adjustment'!$B$3:$J$441,6)</f>
        <v>0</v>
      </c>
      <c r="G311" s="1">
        <f t="shared" si="21"/>
        <v>32538</v>
      </c>
      <c r="H311" s="1">
        <f t="shared" si="22"/>
        <v>1020066.8997420126</v>
      </c>
      <c r="I311" s="1">
        <f t="shared" si="23"/>
        <v>0</v>
      </c>
    </row>
    <row r="312" spans="1:9">
      <c r="A312" s="66">
        <v>411788</v>
      </c>
      <c r="B312" s="15" t="s">
        <v>336</v>
      </c>
      <c r="C312" s="1">
        <f>VLOOKUP(A312,Main!_xlnm.Print_Area,17,FALSE)+VLOOKUP(A312,Main!_xlnm.Print_Area,15,FALSE)</f>
        <v>1575749.296311416</v>
      </c>
      <c r="D312" s="1">
        <f>VLOOKUP(A312,Main!_xlnm.Print_Area,14,FALSE)</f>
        <v>60702</v>
      </c>
      <c r="E312" s="1">
        <f>VLOOKUP(A312,'CAF BLS Adjustment'!B312:J902,5)</f>
        <v>1028614</v>
      </c>
      <c r="F312" s="1">
        <f>VLOOKUP(A312,'CAF BLS Adjustment'!$B$3:$J$441,6)</f>
        <v>634349</v>
      </c>
      <c r="G312" s="1">
        <f t="shared" si="21"/>
        <v>60702</v>
      </c>
      <c r="H312" s="1">
        <f t="shared" si="22"/>
        <v>1028614</v>
      </c>
      <c r="I312" s="1">
        <f t="shared" si="23"/>
        <v>486433.29631141596</v>
      </c>
    </row>
    <row r="313" spans="1:9">
      <c r="A313" s="66">
        <v>411801</v>
      </c>
      <c r="B313" s="15" t="s">
        <v>337</v>
      </c>
      <c r="C313" s="1">
        <f>VLOOKUP(A313,Main!_xlnm.Print_Area,17,FALSE)+VLOOKUP(A313,Main!_xlnm.Print_Area,15,FALSE)</f>
        <v>295838.82033581962</v>
      </c>
      <c r="D313" s="1">
        <f>VLOOKUP(A313,Main!_xlnm.Print_Area,14,FALSE)</f>
        <v>-26172</v>
      </c>
      <c r="E313" s="1">
        <f>VLOOKUP(A313,'CAF BLS Adjustment'!B313:J904,5)</f>
        <v>227342</v>
      </c>
      <c r="F313" s="1">
        <f>VLOOKUP(A313,'CAF BLS Adjustment'!$B$3:$J$441,6)</f>
        <v>124896</v>
      </c>
      <c r="G313" s="1">
        <f t="shared" si="21"/>
        <v>-26172</v>
      </c>
      <c r="H313" s="1">
        <f t="shared" si="22"/>
        <v>227342</v>
      </c>
      <c r="I313" s="1">
        <f t="shared" si="23"/>
        <v>94668.820335819619</v>
      </c>
    </row>
    <row r="314" spans="1:9">
      <c r="A314" s="66">
        <v>411809</v>
      </c>
      <c r="B314" s="15" t="s">
        <v>254</v>
      </c>
      <c r="C314" s="1">
        <f>VLOOKUP(A314,Main!_xlnm.Print_Area,17,FALSE)+VLOOKUP(A314,Main!_xlnm.Print_Area,15,FALSE)</f>
        <v>342218.88756173872</v>
      </c>
      <c r="D314" s="1">
        <f>VLOOKUP(A314,Main!_xlnm.Print_Area,14,FALSE)</f>
        <v>40728</v>
      </c>
      <c r="E314" s="1">
        <f>VLOOKUP(A314,'CAF BLS Adjustment'!B314:J906,5)</f>
        <v>333615</v>
      </c>
      <c r="F314" s="1">
        <f>VLOOKUP(A314,'CAF BLS Adjustment'!$B$3:$J$441,6)</f>
        <v>0</v>
      </c>
      <c r="G314" s="1">
        <f t="shared" si="21"/>
        <v>40728</v>
      </c>
      <c r="H314" s="1">
        <f t="shared" si="22"/>
        <v>301490.88756173872</v>
      </c>
      <c r="I314" s="1">
        <f t="shared" si="23"/>
        <v>0</v>
      </c>
    </row>
    <row r="315" spans="1:9">
      <c r="A315" s="66">
        <v>411814</v>
      </c>
      <c r="B315" s="15" t="s">
        <v>338</v>
      </c>
      <c r="C315" s="1">
        <f>VLOOKUP(A315,Main!_xlnm.Print_Area,17,FALSE)+VLOOKUP(A315,Main!_xlnm.Print_Area,15,FALSE)</f>
        <v>724268.83094945771</v>
      </c>
      <c r="D315" s="1">
        <f>VLOOKUP(A315,Main!_xlnm.Print_Area,14,FALSE)</f>
        <v>5892</v>
      </c>
      <c r="E315" s="1">
        <f>VLOOKUP(A315,'CAF BLS Adjustment'!B315:J907,5)</f>
        <v>629304</v>
      </c>
      <c r="F315" s="1">
        <f>VLOOKUP(A315,'CAF BLS Adjustment'!$B$3:$J$441,6)</f>
        <v>157060</v>
      </c>
      <c r="G315" s="1">
        <f t="shared" si="21"/>
        <v>5892</v>
      </c>
      <c r="H315" s="1">
        <f t="shared" si="22"/>
        <v>629304</v>
      </c>
      <c r="I315" s="1">
        <f t="shared" si="23"/>
        <v>89072.830949457712</v>
      </c>
    </row>
    <row r="316" spans="1:9">
      <c r="A316" s="66">
        <v>411817</v>
      </c>
      <c r="B316" s="15" t="s">
        <v>339</v>
      </c>
      <c r="C316" s="1">
        <f>VLOOKUP(A316,Main!_xlnm.Print_Area,17,FALSE)+VLOOKUP(A316,Main!_xlnm.Print_Area,15,FALSE)</f>
        <v>4442526.6891433382</v>
      </c>
      <c r="D316" s="1">
        <f>VLOOKUP(A316,Main!_xlnm.Print_Area,14,FALSE)</f>
        <v>684000</v>
      </c>
      <c r="E316" s="1">
        <f>VLOOKUP(A316,'CAF BLS Adjustment'!B316:J908,5)</f>
        <v>1760088</v>
      </c>
      <c r="F316" s="1">
        <f>VLOOKUP(A316,'CAF BLS Adjustment'!$B$3:$J$441,6)</f>
        <v>2415459</v>
      </c>
      <c r="G316" s="1">
        <f t="shared" si="21"/>
        <v>684000</v>
      </c>
      <c r="H316" s="1">
        <f t="shared" si="22"/>
        <v>1760088</v>
      </c>
      <c r="I316" s="1">
        <f t="shared" si="23"/>
        <v>1998438.6891433382</v>
      </c>
    </row>
    <row r="317" spans="1:9">
      <c r="A317" s="66">
        <v>411818</v>
      </c>
      <c r="B317" s="15" t="s">
        <v>340</v>
      </c>
      <c r="C317" s="1">
        <f>VLOOKUP(A317,Main!_xlnm.Print_Area,17,FALSE)+VLOOKUP(A317,Main!_xlnm.Print_Area,15,FALSE)</f>
        <v>3782214.2654829687</v>
      </c>
      <c r="D317" s="1">
        <f>VLOOKUP(A317,Main!_xlnm.Print_Area,14,FALSE)</f>
        <v>128994</v>
      </c>
      <c r="E317" s="1">
        <f>VLOOKUP(A317,'CAF BLS Adjustment'!B317:J909,5)</f>
        <v>4008257</v>
      </c>
      <c r="F317" s="1">
        <f>VLOOKUP(A317,'CAF BLS Adjustment'!$B$3:$J$441,6)</f>
        <v>0</v>
      </c>
      <c r="G317" s="1">
        <f t="shared" si="21"/>
        <v>128994</v>
      </c>
      <c r="H317" s="1">
        <f t="shared" si="22"/>
        <v>3653220.2654829687</v>
      </c>
      <c r="I317" s="1">
        <f t="shared" si="23"/>
        <v>0</v>
      </c>
    </row>
    <row r="318" spans="1:9">
      <c r="A318" s="66">
        <v>411820</v>
      </c>
      <c r="B318" s="15" t="s">
        <v>341</v>
      </c>
      <c r="C318" s="1">
        <f>VLOOKUP(A318,Main!_xlnm.Print_Area,17,FALSE)+VLOOKUP(A318,Main!_xlnm.Print_Area,15,FALSE)</f>
        <v>1362839.184361737</v>
      </c>
      <c r="D318" s="1">
        <f>VLOOKUP(A318,Main!_xlnm.Print_Area,14,FALSE)</f>
        <v>60708</v>
      </c>
      <c r="E318" s="1">
        <f>VLOOKUP(A318,'CAF BLS Adjustment'!B318:J910,5)</f>
        <v>922393</v>
      </c>
      <c r="F318" s="1">
        <f>VLOOKUP(A318,'CAF BLS Adjustment'!$B$3:$J$441,6)</f>
        <v>507668</v>
      </c>
      <c r="G318" s="1">
        <f t="shared" si="21"/>
        <v>60708</v>
      </c>
      <c r="H318" s="1">
        <f t="shared" si="22"/>
        <v>922393</v>
      </c>
      <c r="I318" s="1">
        <f t="shared" si="23"/>
        <v>379738.18436173699</v>
      </c>
    </row>
    <row r="319" spans="1:9">
      <c r="A319" s="66">
        <v>411827</v>
      </c>
      <c r="B319" s="15" t="s">
        <v>342</v>
      </c>
      <c r="C319" s="1">
        <f>VLOOKUP(A319,Main!_xlnm.Print_Area,17,FALSE)+VLOOKUP(A319,Main!_xlnm.Print_Area,15,FALSE)</f>
        <v>1926423.2556225748</v>
      </c>
      <c r="D319" s="1">
        <f>VLOOKUP(A319,Main!_xlnm.Print_Area,14,FALSE)</f>
        <v>-58818</v>
      </c>
      <c r="E319" s="1">
        <f>VLOOKUP(A319,'CAF BLS Adjustment'!B319:J912,5)</f>
        <v>1339189</v>
      </c>
      <c r="F319" s="1">
        <f>VLOOKUP(A319,'CAF BLS Adjustment'!$B$3:$J$441,6)</f>
        <v>832407</v>
      </c>
      <c r="G319" s="1">
        <f t="shared" si="21"/>
        <v>-58818</v>
      </c>
      <c r="H319" s="1">
        <f t="shared" si="22"/>
        <v>1339189</v>
      </c>
      <c r="I319" s="1">
        <f t="shared" si="23"/>
        <v>646052.25562257483</v>
      </c>
    </row>
    <row r="320" spans="1:9">
      <c r="A320" s="66">
        <v>411831</v>
      </c>
      <c r="B320" s="15" t="s">
        <v>343</v>
      </c>
      <c r="C320" s="1">
        <f>VLOOKUP(A320,Main!_xlnm.Print_Area,17,FALSE)+VLOOKUP(A320,Main!_xlnm.Print_Area,15,FALSE)</f>
        <v>1003371.3145663862</v>
      </c>
      <c r="D320" s="1">
        <f>VLOOKUP(A320,Main!_xlnm.Print_Area,14,FALSE)</f>
        <v>-22032</v>
      </c>
      <c r="E320" s="1">
        <f>VLOOKUP(A320,'CAF BLS Adjustment'!B320:J913,5)</f>
        <v>1005112</v>
      </c>
      <c r="F320" s="1">
        <f>VLOOKUP(A320,'CAF BLS Adjustment'!$B$3:$J$441,6)</f>
        <v>116546</v>
      </c>
      <c r="G320" s="1">
        <f t="shared" si="21"/>
        <v>-22032</v>
      </c>
      <c r="H320" s="1">
        <f t="shared" si="22"/>
        <v>1005112</v>
      </c>
      <c r="I320" s="1">
        <f t="shared" si="23"/>
        <v>20291.314566386165</v>
      </c>
    </row>
    <row r="321" spans="1:9">
      <c r="A321" s="66">
        <v>411833</v>
      </c>
      <c r="B321" s="15" t="s">
        <v>344</v>
      </c>
      <c r="C321" s="1">
        <f>VLOOKUP(A321,Main!_xlnm.Print_Area,17,FALSE)+VLOOKUP(A321,Main!_xlnm.Print_Area,15,FALSE)</f>
        <v>1638164.38709551</v>
      </c>
      <c r="D321" s="1">
        <f>VLOOKUP(A321,Main!_xlnm.Print_Area,14,FALSE)</f>
        <v>192018</v>
      </c>
      <c r="E321" s="1">
        <f>VLOOKUP(A321,'CAF BLS Adjustment'!B321:J914,5)</f>
        <v>1044459</v>
      </c>
      <c r="F321" s="1">
        <f>VLOOKUP(A321,'CAF BLS Adjustment'!$B$3:$J$441,6)</f>
        <v>555462</v>
      </c>
      <c r="G321" s="1">
        <f t="shared" si="21"/>
        <v>192018</v>
      </c>
      <c r="H321" s="1">
        <f t="shared" si="22"/>
        <v>1044459</v>
      </c>
      <c r="I321" s="1">
        <f t="shared" si="23"/>
        <v>401687.38709551003</v>
      </c>
    </row>
    <row r="322" spans="1:9">
      <c r="A322" s="66">
        <v>411839</v>
      </c>
      <c r="B322" s="15" t="s">
        <v>345</v>
      </c>
      <c r="C322" s="1">
        <f>VLOOKUP(A322,Main!_xlnm.Print_Area,17,FALSE)+VLOOKUP(A322,Main!_xlnm.Print_Area,15,FALSE)</f>
        <v>2248006.6147064166</v>
      </c>
      <c r="D322" s="1">
        <f>VLOOKUP(A322,Main!_xlnm.Print_Area,14,FALSE)</f>
        <v>-27792</v>
      </c>
      <c r="E322" s="1">
        <f>VLOOKUP(A322,'CAF BLS Adjustment'!B322:J915,5)</f>
        <v>1855437</v>
      </c>
      <c r="F322" s="1">
        <f>VLOOKUP(A322,'CAF BLS Adjustment'!$B$3:$J$441,6)</f>
        <v>633991</v>
      </c>
      <c r="G322" s="1">
        <f t="shared" si="21"/>
        <v>-27792</v>
      </c>
      <c r="H322" s="1">
        <f t="shared" si="22"/>
        <v>1855437</v>
      </c>
      <c r="I322" s="1">
        <f t="shared" si="23"/>
        <v>420361.61470641661</v>
      </c>
    </row>
    <row r="323" spans="1:9">
      <c r="A323" s="66">
        <v>411841</v>
      </c>
      <c r="B323" s="15" t="s">
        <v>346</v>
      </c>
      <c r="C323" s="1">
        <f>VLOOKUP(A323,Main!_xlnm.Print_Area,17,FALSE)+VLOOKUP(A323,Main!_xlnm.Print_Area,15,FALSE)</f>
        <v>2299314.2045391379</v>
      </c>
      <c r="D323" s="1">
        <f>VLOOKUP(A323,Main!_xlnm.Print_Area,14,FALSE)</f>
        <v>115578</v>
      </c>
      <c r="E323" s="1">
        <f>VLOOKUP(A323,'CAF BLS Adjustment'!B323:J917,5)</f>
        <v>2399573</v>
      </c>
      <c r="F323" s="1">
        <f>VLOOKUP(A323,'CAF BLS Adjustment'!$B$3:$J$441,6)</f>
        <v>0</v>
      </c>
      <c r="G323" s="1">
        <f t="shared" si="21"/>
        <v>115578</v>
      </c>
      <c r="H323" s="1">
        <f t="shared" si="22"/>
        <v>2183736.2045391379</v>
      </c>
      <c r="I323" s="1">
        <f t="shared" si="23"/>
        <v>0</v>
      </c>
    </row>
    <row r="324" spans="1:9">
      <c r="A324" s="66">
        <v>411845</v>
      </c>
      <c r="B324" s="15" t="s">
        <v>347</v>
      </c>
      <c r="C324" s="1">
        <f>VLOOKUP(A324,Main!_xlnm.Print_Area,17,FALSE)+VLOOKUP(A324,Main!_xlnm.Print_Area,15,FALSE)</f>
        <v>6553739.9438398778</v>
      </c>
      <c r="D324" s="1">
        <f>VLOOKUP(A324,Main!_xlnm.Print_Area,14,FALSE)</f>
        <v>1072680</v>
      </c>
      <c r="E324" s="1">
        <f>VLOOKUP(A324,'CAF BLS Adjustment'!B324:J918,5)</f>
        <v>1600105</v>
      </c>
      <c r="F324" s="1">
        <f>VLOOKUP(A324,'CAF BLS Adjustment'!$B$3:$J$441,6)</f>
        <v>4496155</v>
      </c>
      <c r="G324" s="1">
        <f t="shared" si="21"/>
        <v>1072680</v>
      </c>
      <c r="H324" s="1">
        <f t="shared" si="22"/>
        <v>1600105</v>
      </c>
      <c r="I324" s="1">
        <f t="shared" si="23"/>
        <v>3880954.9438398778</v>
      </c>
    </row>
    <row r="325" spans="1:9">
      <c r="A325" s="66">
        <v>411847</v>
      </c>
      <c r="B325" s="15" t="s">
        <v>348</v>
      </c>
      <c r="C325" s="1">
        <f>VLOOKUP(A325,Main!_xlnm.Print_Area,17,FALSE)+VLOOKUP(A325,Main!_xlnm.Print_Area,15,FALSE)</f>
        <v>2046611.4325483006</v>
      </c>
      <c r="D325" s="1">
        <f>VLOOKUP(A325,Main!_xlnm.Print_Area,14,FALSE)</f>
        <v>83454</v>
      </c>
      <c r="E325" s="1">
        <f>VLOOKUP(A325,'CAF BLS Adjustment'!B325:J919,5)</f>
        <v>1155864</v>
      </c>
      <c r="F325" s="1">
        <f>VLOOKUP(A325,'CAF BLS Adjustment'!$B$3:$J$441,6)</f>
        <v>999409</v>
      </c>
      <c r="G325" s="1">
        <f t="shared" si="21"/>
        <v>83454</v>
      </c>
      <c r="H325" s="1">
        <f t="shared" si="22"/>
        <v>1155864</v>
      </c>
      <c r="I325" s="1">
        <f t="shared" si="23"/>
        <v>807293.4325483006</v>
      </c>
    </row>
    <row r="326" spans="1:9">
      <c r="A326" s="66">
        <v>411849</v>
      </c>
      <c r="B326" s="15" t="s">
        <v>349</v>
      </c>
      <c r="C326" s="1">
        <f>VLOOKUP(A326,Main!_xlnm.Print_Area,17,FALSE)+VLOOKUP(A326,Main!_xlnm.Print_Area,15,FALSE)</f>
        <v>2399924.8735528695</v>
      </c>
      <c r="D326" s="1">
        <f>VLOOKUP(A326,Main!_xlnm.Print_Area,14,FALSE)</f>
        <v>318078</v>
      </c>
      <c r="E326" s="1">
        <f>VLOOKUP(A326,'CAF BLS Adjustment'!B326:J920,5)</f>
        <v>801614</v>
      </c>
      <c r="F326" s="1">
        <f>VLOOKUP(A326,'CAF BLS Adjustment'!$B$3:$J$441,6)</f>
        <v>1505514</v>
      </c>
      <c r="G326" s="1">
        <f t="shared" si="21"/>
        <v>318078</v>
      </c>
      <c r="H326" s="1">
        <f t="shared" si="22"/>
        <v>801614</v>
      </c>
      <c r="I326" s="1">
        <f t="shared" si="23"/>
        <v>1280232.8735528695</v>
      </c>
    </row>
    <row r="327" spans="1:9">
      <c r="A327" s="66">
        <v>420463</v>
      </c>
      <c r="B327" s="15" t="s">
        <v>352</v>
      </c>
      <c r="C327" s="1">
        <f>VLOOKUP(A327,Main!_xlnm.Print_Area,17,FALSE)+VLOOKUP(A327,Main!_xlnm.Print_Area,15,FALSE)</f>
        <v>1201110.6535796807</v>
      </c>
      <c r="D327" s="1">
        <f>VLOOKUP(A327,Main!_xlnm.Print_Area,14,FALSE)</f>
        <v>115458</v>
      </c>
      <c r="E327" s="1">
        <f>VLOOKUP(A327,'CAF BLS Adjustment'!B327:J921,5)</f>
        <v>558276</v>
      </c>
      <c r="F327" s="1">
        <f>VLOOKUP(A327,'CAF BLS Adjustment'!$B$3:$J$441,6)</f>
        <v>640125</v>
      </c>
      <c r="G327" s="1">
        <f t="shared" si="21"/>
        <v>115458</v>
      </c>
      <c r="H327" s="1">
        <f t="shared" si="22"/>
        <v>558276</v>
      </c>
      <c r="I327" s="1">
        <f t="shared" si="23"/>
        <v>527376.65357968071</v>
      </c>
    </row>
    <row r="328" spans="1:9">
      <c r="A328" s="66">
        <v>421206</v>
      </c>
      <c r="B328" s="15" t="s">
        <v>353</v>
      </c>
      <c r="C328" s="1">
        <f>VLOOKUP(A328,Main!_xlnm.Print_Area,17,FALSE)+VLOOKUP(A328,Main!_xlnm.Print_Area,15,FALSE)</f>
        <v>872802.0103477129</v>
      </c>
      <c r="D328" s="1">
        <f>VLOOKUP(A328,Main!_xlnm.Print_Area,14,FALSE)</f>
        <v>126732</v>
      </c>
      <c r="E328" s="1">
        <f>VLOOKUP(A328,'CAF BLS Adjustment'!B328:J922,5)</f>
        <v>511860</v>
      </c>
      <c r="F328" s="1">
        <f>VLOOKUP(A328,'CAF BLS Adjustment'!$B$3:$J$441,6)</f>
        <v>316140</v>
      </c>
      <c r="G328" s="1">
        <f t="shared" si="21"/>
        <v>126732</v>
      </c>
      <c r="H328" s="1">
        <f t="shared" si="22"/>
        <v>511860</v>
      </c>
      <c r="I328" s="1">
        <f t="shared" si="23"/>
        <v>234210.0103477129</v>
      </c>
    </row>
    <row r="329" spans="1:9">
      <c r="A329" s="66">
        <v>421860</v>
      </c>
      <c r="B329" s="15" t="s">
        <v>354</v>
      </c>
      <c r="C329" s="1">
        <f>VLOOKUP(A329,Main!_xlnm.Print_Area,17,FALSE)+VLOOKUP(A329,Main!_xlnm.Print_Area,15,FALSE)</f>
        <v>265846.92899487569</v>
      </c>
      <c r="D329" s="1">
        <f>VLOOKUP(A329,Main!_xlnm.Print_Area,14,FALSE)</f>
        <v>38976</v>
      </c>
      <c r="E329" s="1">
        <f>VLOOKUP(A329,'CAF BLS Adjustment'!B329:J925,5)</f>
        <v>139913</v>
      </c>
      <c r="F329" s="1">
        <f>VLOOKUP(A329,'CAF BLS Adjustment'!$B$3:$J$441,6)</f>
        <v>111913</v>
      </c>
      <c r="G329" s="1">
        <f t="shared" si="21"/>
        <v>38976</v>
      </c>
      <c r="H329" s="1">
        <f t="shared" si="22"/>
        <v>139913</v>
      </c>
      <c r="I329" s="1">
        <f t="shared" si="23"/>
        <v>86957.928994875692</v>
      </c>
    </row>
    <row r="330" spans="1:9">
      <c r="A330" s="66">
        <v>421866</v>
      </c>
      <c r="B330" s="15" t="s">
        <v>355</v>
      </c>
      <c r="C330" s="1">
        <f>VLOOKUP(A330,Main!_xlnm.Print_Area,17,FALSE)+VLOOKUP(A330,Main!_xlnm.Print_Area,15,FALSE)</f>
        <v>309450.82777228631</v>
      </c>
      <c r="D330" s="1">
        <f>VLOOKUP(A330,Main!_xlnm.Print_Area,14,FALSE)</f>
        <v>1722</v>
      </c>
      <c r="E330" s="1">
        <f>VLOOKUP(A330,'CAF BLS Adjustment'!B330:J928,5)</f>
        <v>245168</v>
      </c>
      <c r="F330" s="1">
        <f>VLOOKUP(A330,'CAF BLS Adjustment'!$B$3:$J$441,6)</f>
        <v>91609</v>
      </c>
      <c r="G330" s="1">
        <f t="shared" si="21"/>
        <v>1722</v>
      </c>
      <c r="H330" s="1">
        <f t="shared" si="22"/>
        <v>245168</v>
      </c>
      <c r="I330" s="1">
        <f t="shared" si="23"/>
        <v>62560.827772286313</v>
      </c>
    </row>
    <row r="331" spans="1:9">
      <c r="A331" s="66">
        <v>421876</v>
      </c>
      <c r="B331" s="15" t="s">
        <v>356</v>
      </c>
      <c r="C331" s="1">
        <f>VLOOKUP(A331,Main!_xlnm.Print_Area,17,FALSE)+VLOOKUP(A331,Main!_xlnm.Print_Area,15,FALSE)</f>
        <v>65220.315633245249</v>
      </c>
      <c r="D331" s="1">
        <f>VLOOKUP(A331,Main!_xlnm.Print_Area,14,FALSE)</f>
        <v>-612</v>
      </c>
      <c r="E331" s="1">
        <f>VLOOKUP(A331,'CAF BLS Adjustment'!B331:J929,5)</f>
        <v>72012</v>
      </c>
      <c r="F331" s="1">
        <f>VLOOKUP(A331,'CAF BLS Adjustment'!$B$3:$J$441,6)</f>
        <v>0</v>
      </c>
      <c r="G331" s="1">
        <f t="shared" si="21"/>
        <v>-612</v>
      </c>
      <c r="H331" s="1">
        <f t="shared" si="22"/>
        <v>65832.315633245249</v>
      </c>
      <c r="I331" s="1">
        <f t="shared" si="23"/>
        <v>0</v>
      </c>
    </row>
    <row r="332" spans="1:9">
      <c r="A332" s="66">
        <v>421886</v>
      </c>
      <c r="B332" s="15" t="s">
        <v>357</v>
      </c>
      <c r="C332" s="1">
        <f>VLOOKUP(A332,Main!_xlnm.Print_Area,17,FALSE)+VLOOKUP(A332,Main!_xlnm.Print_Area,15,FALSE)</f>
        <v>265730.44996187644</v>
      </c>
      <c r="D332" s="1">
        <f>VLOOKUP(A332,Main!_xlnm.Print_Area,14,FALSE)</f>
        <v>-31026</v>
      </c>
      <c r="E332" s="1">
        <f>VLOOKUP(A332,'CAF BLS Adjustment'!B332:J931,5)</f>
        <v>231835</v>
      </c>
      <c r="F332" s="1">
        <f>VLOOKUP(A332,'CAF BLS Adjustment'!$B$3:$J$441,6)</f>
        <v>92778</v>
      </c>
      <c r="G332" s="1">
        <f t="shared" si="21"/>
        <v>-31026</v>
      </c>
      <c r="H332" s="1">
        <f t="shared" si="22"/>
        <v>231835</v>
      </c>
      <c r="I332" s="1">
        <f t="shared" si="23"/>
        <v>64921.449961876438</v>
      </c>
    </row>
    <row r="333" spans="1:9">
      <c r="A333" s="66">
        <v>421887</v>
      </c>
      <c r="B333" s="15" t="s">
        <v>358</v>
      </c>
      <c r="C333" s="1">
        <f>VLOOKUP(A333,Main!_xlnm.Print_Area,17,FALSE)+VLOOKUP(A333,Main!_xlnm.Print_Area,15,FALSE)</f>
        <v>2632473.515253609</v>
      </c>
      <c r="D333" s="1">
        <f>VLOOKUP(A333,Main!_xlnm.Print_Area,14,FALSE)</f>
        <v>97542</v>
      </c>
      <c r="E333" s="1">
        <f>VLOOKUP(A333,'CAF BLS Adjustment'!B333:J932,5)</f>
        <v>510685</v>
      </c>
      <c r="F333" s="1">
        <f>VLOOKUP(A333,'CAF BLS Adjustment'!$B$3:$J$441,6)</f>
        <v>2271357</v>
      </c>
      <c r="G333" s="1">
        <f t="shared" si="21"/>
        <v>97542</v>
      </c>
      <c r="H333" s="1">
        <f t="shared" si="22"/>
        <v>510685</v>
      </c>
      <c r="I333" s="1">
        <f t="shared" si="23"/>
        <v>2024246.515253609</v>
      </c>
    </row>
    <row r="334" spans="1:9">
      <c r="A334" s="66">
        <v>421901</v>
      </c>
      <c r="B334" s="15" t="s">
        <v>359</v>
      </c>
      <c r="C334" s="1">
        <f>VLOOKUP(A334,Main!_xlnm.Print_Area,17,FALSE)+VLOOKUP(A334,Main!_xlnm.Print_Area,15,FALSE)</f>
        <v>2575057.1899791881</v>
      </c>
      <c r="D334" s="1">
        <f>VLOOKUP(A334,Main!_xlnm.Print_Area,14,FALSE)</f>
        <v>210036</v>
      </c>
      <c r="E334" s="1">
        <f>VLOOKUP(A334,'CAF BLS Adjustment'!B334:J935,5)</f>
        <v>1211780</v>
      </c>
      <c r="F334" s="1">
        <f>VLOOKUP(A334,'CAF BLS Adjustment'!$B$3:$J$441,6)</f>
        <v>1394962</v>
      </c>
      <c r="G334" s="1">
        <f t="shared" si="21"/>
        <v>210036</v>
      </c>
      <c r="H334" s="1">
        <f t="shared" si="22"/>
        <v>1211780</v>
      </c>
      <c r="I334" s="1">
        <f t="shared" si="23"/>
        <v>1153241.1899791881</v>
      </c>
    </row>
    <row r="335" spans="1:9">
      <c r="A335" s="66">
        <v>421912</v>
      </c>
      <c r="B335" s="15" t="s">
        <v>360</v>
      </c>
      <c r="C335" s="1">
        <f>VLOOKUP(A335,Main!_xlnm.Print_Area,17,FALSE)+VLOOKUP(A335,Main!_xlnm.Print_Area,15,FALSE)</f>
        <v>1424555.8375362132</v>
      </c>
      <c r="D335" s="1">
        <f>VLOOKUP(A335,Main!_xlnm.Print_Area,14,FALSE)</f>
        <v>116832</v>
      </c>
      <c r="E335" s="1">
        <f>VLOOKUP(A335,'CAF BLS Adjustment'!B335:J936,5)</f>
        <v>1441447</v>
      </c>
      <c r="F335" s="1">
        <f>VLOOKUP(A335,'CAF BLS Adjustment'!$B$3:$J$441,6)</f>
        <v>0</v>
      </c>
      <c r="G335" s="1">
        <f t="shared" si="21"/>
        <v>116832</v>
      </c>
      <c r="H335" s="1">
        <f t="shared" si="22"/>
        <v>1307723.8375362132</v>
      </c>
      <c r="I335" s="1">
        <f t="shared" si="23"/>
        <v>0</v>
      </c>
    </row>
    <row r="336" spans="1:9">
      <c r="A336" s="66">
        <v>421920</v>
      </c>
      <c r="B336" s="15" t="s">
        <v>361</v>
      </c>
      <c r="C336" s="1">
        <f>VLOOKUP(A336,Main!_xlnm.Print_Area,17,FALSE)+VLOOKUP(A336,Main!_xlnm.Print_Area,15,FALSE)</f>
        <v>397643.20295218413</v>
      </c>
      <c r="D336" s="1">
        <f>VLOOKUP(A336,Main!_xlnm.Print_Area,14,FALSE)</f>
        <v>5826</v>
      </c>
      <c r="E336" s="1">
        <f>VLOOKUP(A336,'CAF BLS Adjustment'!B336:J937,5)</f>
        <v>429144</v>
      </c>
      <c r="F336" s="1">
        <f>VLOOKUP(A336,'CAF BLS Adjustment'!$B$3:$J$441,6)</f>
        <v>0</v>
      </c>
      <c r="G336" s="1">
        <f t="shared" si="21"/>
        <v>5826</v>
      </c>
      <c r="H336" s="1">
        <f t="shared" si="22"/>
        <v>391817.20295218413</v>
      </c>
      <c r="I336" s="1">
        <f t="shared" si="23"/>
        <v>0</v>
      </c>
    </row>
    <row r="337" spans="1:9">
      <c r="A337" s="66">
        <v>421931</v>
      </c>
      <c r="B337" s="15" t="s">
        <v>362</v>
      </c>
      <c r="C337" s="1">
        <f>VLOOKUP(A337,Main!_xlnm.Print_Area,17,FALSE)+VLOOKUP(A337,Main!_xlnm.Print_Area,15,FALSE)</f>
        <v>4371246.7429921441</v>
      </c>
      <c r="D337" s="1">
        <f>VLOOKUP(A337,Main!_xlnm.Print_Area,14,FALSE)</f>
        <v>295080</v>
      </c>
      <c r="E337" s="1">
        <f>VLOOKUP(A337,'CAF BLS Adjustment'!B337:J938,5)</f>
        <v>1777359</v>
      </c>
      <c r="F337" s="1">
        <f>VLOOKUP(A337,'CAF BLS Adjustment'!$B$3:$J$441,6)</f>
        <v>2709137</v>
      </c>
      <c r="G337" s="1">
        <f t="shared" si="21"/>
        <v>295080</v>
      </c>
      <c r="H337" s="1">
        <f t="shared" si="22"/>
        <v>1777359</v>
      </c>
      <c r="I337" s="1">
        <f t="shared" si="23"/>
        <v>2298807.7429921441</v>
      </c>
    </row>
    <row r="338" spans="1:9">
      <c r="A338" s="66">
        <v>421945</v>
      </c>
      <c r="B338" s="15" t="s">
        <v>363</v>
      </c>
      <c r="C338" s="1">
        <f>VLOOKUP(A338,Main!_xlnm.Print_Area,17,FALSE)+VLOOKUP(A338,Main!_xlnm.Print_Area,15,FALSE)</f>
        <v>300179.14852587524</v>
      </c>
      <c r="D338" s="1">
        <f>VLOOKUP(A338,Main!_xlnm.Print_Area,14,FALSE)</f>
        <v>-32094</v>
      </c>
      <c r="E338" s="1">
        <f>VLOOKUP(A338,'CAF BLS Adjustment'!B338:J941,5)</f>
        <v>265794</v>
      </c>
      <c r="F338" s="1">
        <f>VLOOKUP(A338,'CAF BLS Adjustment'!$B$3:$J$441,6)</f>
        <v>77006</v>
      </c>
      <c r="G338" s="1">
        <f t="shared" si="21"/>
        <v>-32094</v>
      </c>
      <c r="H338" s="1">
        <f t="shared" si="22"/>
        <v>265794</v>
      </c>
      <c r="I338" s="1">
        <f t="shared" si="23"/>
        <v>66479.148525875236</v>
      </c>
    </row>
    <row r="339" spans="1:9">
      <c r="A339" s="66">
        <v>431704</v>
      </c>
      <c r="B339" s="15" t="s">
        <v>365</v>
      </c>
      <c r="C339" s="1">
        <f>VLOOKUP(A339,Main!_xlnm.Print_Area,17,FALSE)+VLOOKUP(A339,Main!_xlnm.Print_Area,15,FALSE)</f>
        <v>1069499.9592490117</v>
      </c>
      <c r="D339" s="1">
        <f>VLOOKUP(A339,Main!_xlnm.Print_Area,14,FALSE)</f>
        <v>256134</v>
      </c>
      <c r="E339" s="1">
        <f>VLOOKUP(A339,'CAF BLS Adjustment'!B339:J943,5)</f>
        <v>211231</v>
      </c>
      <c r="F339" s="1">
        <f>VLOOKUP(A339,'CAF BLS Adjustment'!$B$3:$J$441,6)</f>
        <v>702529</v>
      </c>
      <c r="G339" s="1">
        <f t="shared" si="21"/>
        <v>256134</v>
      </c>
      <c r="H339" s="1">
        <f t="shared" si="22"/>
        <v>211231</v>
      </c>
      <c r="I339" s="1">
        <f t="shared" si="23"/>
        <v>602134.95924901171</v>
      </c>
    </row>
    <row r="340" spans="1:9">
      <c r="A340" s="66">
        <v>431788</v>
      </c>
      <c r="B340" s="15" t="s">
        <v>366</v>
      </c>
      <c r="C340" s="1">
        <f>VLOOKUP(A340,Main!_xlnm.Print_Area,17,FALSE)+VLOOKUP(A340,Main!_xlnm.Print_Area,15,FALSE)</f>
        <v>893153.15455968783</v>
      </c>
      <c r="D340" s="1">
        <f>VLOOKUP(A340,Main!_xlnm.Print_Area,14,FALSE)</f>
        <v>-28044</v>
      </c>
      <c r="E340" s="1">
        <f>VLOOKUP(A340,'CAF BLS Adjustment'!B340:J944,5)</f>
        <v>608256</v>
      </c>
      <c r="F340" s="1">
        <f>VLOOKUP(A340,'CAF BLS Adjustment'!$B$3:$J$441,6)</f>
        <v>399414</v>
      </c>
      <c r="G340" s="1">
        <f t="shared" si="21"/>
        <v>-28044</v>
      </c>
      <c r="H340" s="1">
        <f t="shared" si="22"/>
        <v>608256</v>
      </c>
      <c r="I340" s="1">
        <f t="shared" si="23"/>
        <v>312941.15455968783</v>
      </c>
    </row>
    <row r="341" spans="1:9">
      <c r="A341" s="66">
        <v>431831</v>
      </c>
      <c r="B341" s="15" t="s">
        <v>367</v>
      </c>
      <c r="C341" s="1">
        <f>VLOOKUP(A341,Main!_xlnm.Print_Area,17,FALSE)+VLOOKUP(A341,Main!_xlnm.Print_Area,15,FALSE)</f>
        <v>316821.90427274263</v>
      </c>
      <c r="D341" s="1">
        <f>VLOOKUP(A341,Main!_xlnm.Print_Area,14,FALSE)</f>
        <v>32491</v>
      </c>
      <c r="E341" s="1">
        <f>VLOOKUP(A341,'CAF BLS Adjustment'!B341:J945,5)</f>
        <v>294448</v>
      </c>
      <c r="F341" s="1">
        <f>VLOOKUP(A341,'CAF BLS Adjustment'!$B$3:$J$441,6)</f>
        <v>19623</v>
      </c>
      <c r="G341" s="1">
        <f t="shared" si="21"/>
        <v>32491</v>
      </c>
      <c r="H341" s="1">
        <f t="shared" si="22"/>
        <v>284330.90427274263</v>
      </c>
      <c r="I341" s="1">
        <f t="shared" si="23"/>
        <v>0</v>
      </c>
    </row>
    <row r="342" spans="1:9">
      <c r="A342" s="66">
        <v>431968</v>
      </c>
      <c r="B342" s="15" t="s">
        <v>368</v>
      </c>
      <c r="C342" s="1">
        <f>VLOOKUP(A342,Main!_xlnm.Print_Area,17,FALSE)+VLOOKUP(A342,Main!_xlnm.Print_Area,15,FALSE)</f>
        <v>306323.39968000544</v>
      </c>
      <c r="D342" s="1">
        <f>VLOOKUP(A342,Main!_xlnm.Print_Area,14,FALSE)</f>
        <v>546</v>
      </c>
      <c r="E342" s="1">
        <f>VLOOKUP(A342,'CAF BLS Adjustment'!B342:J947,5)</f>
        <v>334532</v>
      </c>
      <c r="F342" s="1">
        <f>VLOOKUP(A342,'CAF BLS Adjustment'!$B$3:$J$441,6)</f>
        <v>0</v>
      </c>
      <c r="G342" s="1">
        <f t="shared" si="21"/>
        <v>546</v>
      </c>
      <c r="H342" s="1">
        <f t="shared" si="22"/>
        <v>305777.39968000544</v>
      </c>
      <c r="I342" s="1">
        <f t="shared" si="23"/>
        <v>0</v>
      </c>
    </row>
    <row r="343" spans="1:9">
      <c r="A343" s="66">
        <v>431969</v>
      </c>
      <c r="B343" s="15" t="s">
        <v>369</v>
      </c>
      <c r="C343" s="1">
        <f>VLOOKUP(A343,Main!_xlnm.Print_Area,17,FALSE)+VLOOKUP(A343,Main!_xlnm.Print_Area,15,FALSE)</f>
        <v>2262465.604119062</v>
      </c>
      <c r="D343" s="1">
        <f>VLOOKUP(A343,Main!_xlnm.Print_Area,14,FALSE)</f>
        <v>-52728</v>
      </c>
      <c r="E343" s="1">
        <f>VLOOKUP(A343,'CAF BLS Adjustment'!B343:J948,5)</f>
        <v>837892</v>
      </c>
      <c r="F343" s="1">
        <f>VLOOKUP(A343,'CAF BLS Adjustment'!$B$3:$J$441,6)</f>
        <v>1694629</v>
      </c>
      <c r="G343" s="1">
        <f t="shared" si="21"/>
        <v>-52728</v>
      </c>
      <c r="H343" s="1">
        <f t="shared" si="22"/>
        <v>837892</v>
      </c>
      <c r="I343" s="1">
        <f t="shared" si="23"/>
        <v>1477301.604119062</v>
      </c>
    </row>
    <row r="344" spans="1:9">
      <c r="A344" s="66">
        <v>431974</v>
      </c>
      <c r="B344" s="15" t="s">
        <v>370</v>
      </c>
      <c r="C344" s="1">
        <f>VLOOKUP(A344,Main!_xlnm.Print_Area,17,FALSE)+VLOOKUP(A344,Main!_xlnm.Print_Area,15,FALSE)</f>
        <v>1210821.1303982157</v>
      </c>
      <c r="D344" s="1">
        <f>VLOOKUP(A344,Main!_xlnm.Print_Area,14,FALSE)</f>
        <v>146196</v>
      </c>
      <c r="E344" s="1">
        <f>VLOOKUP(A344,'CAF BLS Adjustment'!B344:J949,5)</f>
        <v>255349</v>
      </c>
      <c r="F344" s="1">
        <f>VLOOKUP(A344,'CAF BLS Adjustment'!$B$3:$J$441,6)</f>
        <v>922936</v>
      </c>
      <c r="G344" s="1">
        <f t="shared" si="21"/>
        <v>146196</v>
      </c>
      <c r="H344" s="1">
        <f t="shared" si="22"/>
        <v>255349</v>
      </c>
      <c r="I344" s="1">
        <f t="shared" si="23"/>
        <v>809276.13039821573</v>
      </c>
    </row>
    <row r="345" spans="1:9">
      <c r="A345" s="66">
        <v>431977</v>
      </c>
      <c r="B345" s="15" t="s">
        <v>371</v>
      </c>
      <c r="C345" s="1">
        <f>VLOOKUP(A345,Main!_xlnm.Print_Area,17,FALSE)+VLOOKUP(A345,Main!_xlnm.Print_Area,15,FALSE)</f>
        <v>1132184.7347122121</v>
      </c>
      <c r="D345" s="1">
        <f>VLOOKUP(A345,Main!_xlnm.Print_Area,14,FALSE)</f>
        <v>70591</v>
      </c>
      <c r="E345" s="1">
        <f>VLOOKUP(A345,'CAF BLS Adjustment'!B345:J950,5)</f>
        <v>1167872</v>
      </c>
      <c r="F345" s="1">
        <f>VLOOKUP(A345,'CAF BLS Adjustment'!$B$3:$J$441,6)</f>
        <v>0</v>
      </c>
      <c r="G345" s="1">
        <f t="shared" si="21"/>
        <v>70591</v>
      </c>
      <c r="H345" s="1">
        <f t="shared" si="22"/>
        <v>1061593.7347122121</v>
      </c>
      <c r="I345" s="1">
        <f t="shared" si="23"/>
        <v>0</v>
      </c>
    </row>
    <row r="346" spans="1:9">
      <c r="A346" s="66">
        <v>431980</v>
      </c>
      <c r="B346" s="15" t="s">
        <v>372</v>
      </c>
      <c r="C346" s="1">
        <f>VLOOKUP(A346,Main!_xlnm.Print_Area,17,FALSE)+VLOOKUP(A346,Main!_xlnm.Print_Area,15,FALSE)</f>
        <v>3475828.4287448823</v>
      </c>
      <c r="D346" s="1">
        <f>VLOOKUP(A346,Main!_xlnm.Print_Area,14,FALSE)</f>
        <v>-467298</v>
      </c>
      <c r="E346" s="1">
        <f>VLOOKUP(A346,'CAF BLS Adjustment'!B346:J952,5)</f>
        <v>3450115</v>
      </c>
      <c r="F346" s="1">
        <f>VLOOKUP(A346,'CAF BLS Adjustment'!$B$3:$J$441,6)</f>
        <v>863153</v>
      </c>
      <c r="G346" s="1">
        <f t="shared" si="21"/>
        <v>-467298</v>
      </c>
      <c r="H346" s="1">
        <f t="shared" si="22"/>
        <v>3450115</v>
      </c>
      <c r="I346" s="1">
        <f t="shared" si="23"/>
        <v>493011.42874488235</v>
      </c>
    </row>
    <row r="347" spans="1:9">
      <c r="A347" s="66">
        <v>431994</v>
      </c>
      <c r="B347" s="15" t="s">
        <v>373</v>
      </c>
      <c r="C347" s="1">
        <f>VLOOKUP(A347,Main!_xlnm.Print_Area,17,FALSE)+VLOOKUP(A347,Main!_xlnm.Print_Area,15,FALSE)</f>
        <v>1816532.919671105</v>
      </c>
      <c r="D347" s="1">
        <f>VLOOKUP(A347,Main!_xlnm.Print_Area,14,FALSE)</f>
        <v>53712</v>
      </c>
      <c r="E347" s="1">
        <f>VLOOKUP(A347,'CAF BLS Adjustment'!B347:J953,5)</f>
        <v>788904</v>
      </c>
      <c r="F347" s="1">
        <f>VLOOKUP(A347,'CAF BLS Adjustment'!$B$3:$J$441,6)</f>
        <v>1144435</v>
      </c>
      <c r="G347" s="1">
        <f t="shared" si="21"/>
        <v>53712</v>
      </c>
      <c r="H347" s="1">
        <f t="shared" si="22"/>
        <v>788904</v>
      </c>
      <c r="I347" s="1">
        <f t="shared" si="23"/>
        <v>973916.91967110499</v>
      </c>
    </row>
    <row r="348" spans="1:9">
      <c r="A348" s="66">
        <v>432008</v>
      </c>
      <c r="B348" s="15" t="s">
        <v>374</v>
      </c>
      <c r="C348" s="1">
        <f>VLOOKUP(A348,Main!_xlnm.Print_Area,17,FALSE)+VLOOKUP(A348,Main!_xlnm.Print_Area,15,FALSE)</f>
        <v>418844.07407435362</v>
      </c>
      <c r="D348" s="1">
        <f>VLOOKUP(A348,Main!_xlnm.Print_Area,14,FALSE)</f>
        <v>-38010</v>
      </c>
      <c r="E348" s="1">
        <f>VLOOKUP(A348,'CAF BLS Adjustment'!B348:J955,5)</f>
        <v>499739</v>
      </c>
      <c r="F348" s="1">
        <f>VLOOKUP(A348,'CAF BLS Adjustment'!$B$3:$J$441,6)</f>
        <v>0</v>
      </c>
      <c r="G348" s="1">
        <f t="shared" ref="G348:G384" si="24">MIN(D348,C348)</f>
        <v>-38010</v>
      </c>
      <c r="H348" s="1">
        <f t="shared" ref="H348:H384" si="25">MAX(MIN(C348-G348,E348),0)</f>
        <v>456854.07407435362</v>
      </c>
      <c r="I348" s="1">
        <f t="shared" ref="I348:I384" si="26">MIN(MAX(C348-G348-H348,0),F348)</f>
        <v>0</v>
      </c>
    </row>
    <row r="349" spans="1:9">
      <c r="A349" s="66">
        <v>432016</v>
      </c>
      <c r="B349" s="15" t="s">
        <v>375</v>
      </c>
      <c r="C349" s="1">
        <f>VLOOKUP(A349,Main!_xlnm.Print_Area,17,FALSE)+VLOOKUP(A349,Main!_xlnm.Print_Area,15,FALSE)</f>
        <v>10185626.484076843</v>
      </c>
      <c r="D349" s="1">
        <f>VLOOKUP(A349,Main!_xlnm.Print_Area,14,FALSE)</f>
        <v>481368</v>
      </c>
      <c r="E349" s="1">
        <f>VLOOKUP(A349,'CAF BLS Adjustment'!B349:J957,5)</f>
        <v>3516493</v>
      </c>
      <c r="F349" s="1">
        <f>VLOOKUP(A349,'CAF BLS Adjustment'!$B$3:$J$441,6)</f>
        <v>7143891</v>
      </c>
      <c r="G349" s="1">
        <f t="shared" si="24"/>
        <v>481368</v>
      </c>
      <c r="H349" s="1">
        <f t="shared" si="25"/>
        <v>3516493</v>
      </c>
      <c r="I349" s="1">
        <f t="shared" si="26"/>
        <v>6187765.4840768427</v>
      </c>
    </row>
    <row r="350" spans="1:9">
      <c r="A350" s="66">
        <v>432017</v>
      </c>
      <c r="B350" s="15" t="s">
        <v>376</v>
      </c>
      <c r="C350" s="1">
        <f>VLOOKUP(A350,Main!_xlnm.Print_Area,17,FALSE)+VLOOKUP(A350,Main!_xlnm.Print_Area,15,FALSE)</f>
        <v>6150221.2716245856</v>
      </c>
      <c r="D350" s="1">
        <f>VLOOKUP(A350,Main!_xlnm.Print_Area,14,FALSE)</f>
        <v>1455396</v>
      </c>
      <c r="E350" s="1">
        <f>VLOOKUP(A350,'CAF BLS Adjustment'!B350:J958,5)</f>
        <v>1309345</v>
      </c>
      <c r="F350" s="1">
        <f>VLOOKUP(A350,'CAF BLS Adjustment'!$B$3:$J$441,6)</f>
        <v>3962802</v>
      </c>
      <c r="G350" s="1">
        <f t="shared" si="24"/>
        <v>1455396</v>
      </c>
      <c r="H350" s="1">
        <f t="shared" si="25"/>
        <v>1309345</v>
      </c>
      <c r="I350" s="1">
        <f t="shared" si="26"/>
        <v>3385480.2716245856</v>
      </c>
    </row>
    <row r="351" spans="1:9">
      <c r="A351" s="66">
        <v>432023</v>
      </c>
      <c r="B351" s="15" t="s">
        <v>377</v>
      </c>
      <c r="C351" s="1">
        <f>VLOOKUP(A351,Main!_xlnm.Print_Area,17,FALSE)+VLOOKUP(A351,Main!_xlnm.Print_Area,15,FALSE)</f>
        <v>421565.09641365201</v>
      </c>
      <c r="D351" s="1">
        <f>VLOOKUP(A351,Main!_xlnm.Print_Area,14,FALSE)</f>
        <v>-47838</v>
      </c>
      <c r="E351" s="1">
        <f>VLOOKUP(A351,'CAF BLS Adjustment'!B351:J959,5)</f>
        <v>511492</v>
      </c>
      <c r="F351" s="1">
        <f>VLOOKUP(A351,'CAF BLS Adjustment'!$B$3:$J$441,6)</f>
        <v>1974</v>
      </c>
      <c r="G351" s="1">
        <f t="shared" si="24"/>
        <v>-47838</v>
      </c>
      <c r="H351" s="1">
        <f t="shared" si="25"/>
        <v>469403.09641365201</v>
      </c>
      <c r="I351" s="1">
        <f t="shared" si="26"/>
        <v>0</v>
      </c>
    </row>
    <row r="352" spans="1:9">
      <c r="A352" s="66">
        <v>432029</v>
      </c>
      <c r="B352" s="15" t="s">
        <v>378</v>
      </c>
      <c r="C352" s="1">
        <f>VLOOKUP(A352,Main!_xlnm.Print_Area,17,FALSE)+VLOOKUP(A352,Main!_xlnm.Print_Area,15,FALSE)</f>
        <v>96028.19129354904</v>
      </c>
      <c r="D352" s="1">
        <f>VLOOKUP(A352,Main!_xlnm.Print_Area,14,FALSE)</f>
        <v>-8934</v>
      </c>
      <c r="E352" s="1">
        <f>VLOOKUP(A352,'CAF BLS Adjustment'!B352:J960,5)</f>
        <v>114815</v>
      </c>
      <c r="F352" s="1">
        <f>VLOOKUP(A352,'CAF BLS Adjustment'!$B$3:$J$441,6)</f>
        <v>0</v>
      </c>
      <c r="G352" s="1">
        <f t="shared" si="24"/>
        <v>-8934</v>
      </c>
      <c r="H352" s="1">
        <f t="shared" si="25"/>
        <v>104962.19129354904</v>
      </c>
      <c r="I352" s="1">
        <f t="shared" si="26"/>
        <v>0</v>
      </c>
    </row>
    <row r="353" spans="1:9">
      <c r="A353" s="66">
        <v>432030</v>
      </c>
      <c r="B353" s="15" t="s">
        <v>350</v>
      </c>
      <c r="C353" s="1">
        <f>VLOOKUP(A353,Main!_xlnm.Print_Area,17,FALSE)+VLOOKUP(A353,Main!_xlnm.Print_Area,15,FALSE)</f>
        <v>904899.05808813462</v>
      </c>
      <c r="D353" s="1">
        <f>VLOOKUP(A353,Main!_xlnm.Print_Area,14,FALSE)</f>
        <v>40752</v>
      </c>
      <c r="E353" s="1">
        <f>VLOOKUP(A353,'CAF BLS Adjustment'!B353:J961,5)</f>
        <v>664214</v>
      </c>
      <c r="F353" s="1">
        <f>VLOOKUP(A353,'CAF BLS Adjustment'!$B$3:$J$441,6)</f>
        <v>284876</v>
      </c>
      <c r="G353" s="1">
        <f t="shared" si="24"/>
        <v>40752</v>
      </c>
      <c r="H353" s="1">
        <f t="shared" si="25"/>
        <v>664214</v>
      </c>
      <c r="I353" s="1">
        <f t="shared" si="26"/>
        <v>199933.05808813462</v>
      </c>
    </row>
    <row r="354" spans="1:9">
      <c r="A354" s="66">
        <v>432034</v>
      </c>
      <c r="B354" s="15" t="s">
        <v>379</v>
      </c>
      <c r="C354" s="1">
        <f>VLOOKUP(A354,Main!_xlnm.Print_Area,17,FALSE)+VLOOKUP(A354,Main!_xlnm.Print_Area,15,FALSE)</f>
        <v>65835.210937661221</v>
      </c>
      <c r="D354" s="1">
        <f>VLOOKUP(A354,Main!_xlnm.Print_Area,14,FALSE)</f>
        <v>-49098</v>
      </c>
      <c r="E354" s="1">
        <f>VLOOKUP(A354,'CAF BLS Adjustment'!B354:J962,5)</f>
        <v>125722</v>
      </c>
      <c r="F354" s="1">
        <f>VLOOKUP(A354,'CAF BLS Adjustment'!$B$3:$J$441,6)</f>
        <v>0</v>
      </c>
      <c r="G354" s="1">
        <f t="shared" si="24"/>
        <v>-49098</v>
      </c>
      <c r="H354" s="1">
        <f t="shared" si="25"/>
        <v>114933.21093766122</v>
      </c>
      <c r="I354" s="1">
        <f t="shared" si="26"/>
        <v>0</v>
      </c>
    </row>
    <row r="355" spans="1:9">
      <c r="A355" s="66">
        <v>442038</v>
      </c>
      <c r="B355" s="15" t="s">
        <v>381</v>
      </c>
      <c r="C355" s="1">
        <f>VLOOKUP(A355,Main!_xlnm.Print_Area,17,FALSE)+VLOOKUP(A355,Main!_xlnm.Print_Area,15,FALSE)</f>
        <v>1088035.0672791183</v>
      </c>
      <c r="D355" s="1">
        <f>VLOOKUP(A355,Main!_xlnm.Print_Area,14,FALSE)</f>
        <v>78600</v>
      </c>
      <c r="E355" s="1">
        <f>VLOOKUP(A355,'CAF BLS Adjustment'!B355:J965,5)</f>
        <v>327262</v>
      </c>
      <c r="F355" s="1">
        <f>VLOOKUP(A355,'CAF BLS Adjustment'!$B$3:$J$441,6)</f>
        <v>784307</v>
      </c>
      <c r="G355" s="1">
        <f t="shared" si="24"/>
        <v>78600</v>
      </c>
      <c r="H355" s="1">
        <f t="shared" si="25"/>
        <v>327262</v>
      </c>
      <c r="I355" s="1">
        <f t="shared" si="26"/>
        <v>682173.06727911835</v>
      </c>
    </row>
    <row r="356" spans="1:9">
      <c r="A356" s="66">
        <v>442039</v>
      </c>
      <c r="B356" s="15" t="s">
        <v>382</v>
      </c>
      <c r="C356" s="1">
        <f>VLOOKUP(A356,Main!_xlnm.Print_Area,17,FALSE)+VLOOKUP(A356,Main!_xlnm.Print_Area,15,FALSE)</f>
        <v>3904862.2866137777</v>
      </c>
      <c r="D356" s="1">
        <f>VLOOKUP(A356,Main!_xlnm.Print_Area,14,FALSE)</f>
        <v>339084</v>
      </c>
      <c r="E356" s="1">
        <f>VLOOKUP(A356,'CAF BLS Adjustment'!B356:J966,5)</f>
        <v>3932328</v>
      </c>
      <c r="F356" s="1">
        <f>VLOOKUP(A356,'CAF BLS Adjustment'!$B$3:$J$441,6)</f>
        <v>0</v>
      </c>
      <c r="G356" s="1">
        <f t="shared" si="24"/>
        <v>339084</v>
      </c>
      <c r="H356" s="1">
        <f t="shared" si="25"/>
        <v>3565778.2866137777</v>
      </c>
      <c r="I356" s="1">
        <f t="shared" si="26"/>
        <v>0</v>
      </c>
    </row>
    <row r="357" spans="1:9">
      <c r="A357" s="66">
        <v>442040</v>
      </c>
      <c r="B357" s="15" t="s">
        <v>383</v>
      </c>
      <c r="C357" s="1">
        <f>VLOOKUP(A357,Main!_xlnm.Print_Area,17,FALSE)+VLOOKUP(A357,Main!_xlnm.Print_Area,15,FALSE)</f>
        <v>5856388.386421293</v>
      </c>
      <c r="D357" s="1">
        <f>VLOOKUP(A357,Main!_xlnm.Print_Area,14,FALSE)</f>
        <v>838980</v>
      </c>
      <c r="E357" s="1">
        <f>VLOOKUP(A357,'CAF BLS Adjustment'!B357:J967,5)</f>
        <v>1060553</v>
      </c>
      <c r="F357" s="1">
        <f>VLOOKUP(A357,'CAF BLS Adjustment'!$B$3:$J$441,6)</f>
        <v>4506595</v>
      </c>
      <c r="G357" s="1">
        <f t="shared" si="24"/>
        <v>838980</v>
      </c>
      <c r="H357" s="1">
        <f t="shared" si="25"/>
        <v>1060553</v>
      </c>
      <c r="I357" s="1">
        <f t="shared" si="26"/>
        <v>3956855.386421293</v>
      </c>
    </row>
    <row r="358" spans="1:9">
      <c r="A358" s="66">
        <v>442061</v>
      </c>
      <c r="B358" s="15" t="s">
        <v>384</v>
      </c>
      <c r="C358" s="1">
        <f>VLOOKUP(A358,Main!_xlnm.Print_Area,17,FALSE)+VLOOKUP(A358,Main!_xlnm.Print_Area,15,FALSE)</f>
        <v>1781228.9565911281</v>
      </c>
      <c r="D358" s="1">
        <f>VLOOKUP(A358,Main!_xlnm.Print_Area,14,FALSE)</f>
        <v>-51624</v>
      </c>
      <c r="E358" s="1">
        <f>VLOOKUP(A358,'CAF BLS Adjustment'!B358:J970,5)</f>
        <v>712218</v>
      </c>
      <c r="F358" s="1">
        <f>VLOOKUP(A358,'CAF BLS Adjustment'!$B$3:$J$441,6)</f>
        <v>1292685</v>
      </c>
      <c r="G358" s="1">
        <f t="shared" si="24"/>
        <v>-51624</v>
      </c>
      <c r="H358" s="1">
        <f t="shared" si="25"/>
        <v>712218</v>
      </c>
      <c r="I358" s="1">
        <f t="shared" si="26"/>
        <v>1120634.9565911281</v>
      </c>
    </row>
    <row r="359" spans="1:9">
      <c r="A359" s="66">
        <v>442066</v>
      </c>
      <c r="B359" s="15" t="s">
        <v>385</v>
      </c>
      <c r="C359" s="1">
        <f>VLOOKUP(A359,Main!_xlnm.Print_Area,17,FALSE)+VLOOKUP(A359,Main!_xlnm.Print_Area,15,FALSE)</f>
        <v>493144.49002854084</v>
      </c>
      <c r="D359" s="1">
        <f>VLOOKUP(A359,Main!_xlnm.Print_Area,14,FALSE)</f>
        <v>43938</v>
      </c>
      <c r="E359" s="1">
        <f>VLOOKUP(A359,'CAF BLS Adjustment'!B359:J972,5)</f>
        <v>495498</v>
      </c>
      <c r="F359" s="1">
        <f>VLOOKUP(A359,'CAF BLS Adjustment'!$B$3:$J$441,6)</f>
        <v>0</v>
      </c>
      <c r="G359" s="1">
        <f t="shared" si="24"/>
        <v>43938</v>
      </c>
      <c r="H359" s="1">
        <f t="shared" si="25"/>
        <v>449206.49002854084</v>
      </c>
      <c r="I359" s="1">
        <f t="shared" si="26"/>
        <v>0</v>
      </c>
    </row>
    <row r="360" spans="1:9">
      <c r="A360" s="66">
        <v>442068</v>
      </c>
      <c r="B360" s="15" t="s">
        <v>386</v>
      </c>
      <c r="C360" s="1">
        <f>VLOOKUP(A360,Main!_xlnm.Print_Area,17,FALSE)+VLOOKUP(A360,Main!_xlnm.Print_Area,15,FALSE)</f>
        <v>7433573.8679221189</v>
      </c>
      <c r="D360" s="1">
        <f>VLOOKUP(A360,Main!_xlnm.Print_Area,14,FALSE)</f>
        <v>538752</v>
      </c>
      <c r="E360" s="1">
        <f>VLOOKUP(A360,'CAF BLS Adjustment'!B360:J973,5)</f>
        <v>7592612</v>
      </c>
      <c r="F360" s="1">
        <f>VLOOKUP(A360,'CAF BLS Adjustment'!$B$3:$J$441,6)</f>
        <v>0</v>
      </c>
      <c r="G360" s="1">
        <f t="shared" si="24"/>
        <v>538752</v>
      </c>
      <c r="H360" s="1">
        <f t="shared" si="25"/>
        <v>6894821.8679221189</v>
      </c>
      <c r="I360" s="1">
        <f t="shared" si="26"/>
        <v>0</v>
      </c>
    </row>
    <row r="361" spans="1:9">
      <c r="A361" s="66">
        <v>442069</v>
      </c>
      <c r="B361" s="15" t="s">
        <v>387</v>
      </c>
      <c r="C361" s="1">
        <f>VLOOKUP(A361,Main!_xlnm.Print_Area,17,FALSE)+VLOOKUP(A361,Main!_xlnm.Print_Area,15,FALSE)</f>
        <v>573244.49646454211</v>
      </c>
      <c r="D361" s="1">
        <f>VLOOKUP(A361,Main!_xlnm.Print_Area,14,FALSE)</f>
        <v>185856</v>
      </c>
      <c r="E361" s="1">
        <f>VLOOKUP(A361,'CAF BLS Adjustment'!B361:J974,5)</f>
        <v>423956</v>
      </c>
      <c r="F361" s="1">
        <f>VLOOKUP(A361,'CAF BLS Adjustment'!$B$3:$J$441,6)</f>
        <v>17243</v>
      </c>
      <c r="G361" s="1">
        <f t="shared" si="24"/>
        <v>185856</v>
      </c>
      <c r="H361" s="1">
        <f t="shared" si="25"/>
        <v>387388.49646454211</v>
      </c>
      <c r="I361" s="1">
        <f t="shared" si="26"/>
        <v>0</v>
      </c>
    </row>
    <row r="362" spans="1:9">
      <c r="A362" s="66">
        <v>442073</v>
      </c>
      <c r="B362" s="15" t="s">
        <v>388</v>
      </c>
      <c r="C362" s="1">
        <f>VLOOKUP(A362,Main!_xlnm.Print_Area,17,FALSE)+VLOOKUP(A362,Main!_xlnm.Print_Area,15,FALSE)</f>
        <v>67850.836892454914</v>
      </c>
      <c r="D362" s="1">
        <f>VLOOKUP(A362,Main!_xlnm.Print_Area,14,FALSE)</f>
        <v>5768</v>
      </c>
      <c r="E362" s="1">
        <f>VLOOKUP(A362,'CAF BLS Adjustment'!B362:J975,5)</f>
        <v>68452</v>
      </c>
      <c r="F362" s="1">
        <f>VLOOKUP(A362,'CAF BLS Adjustment'!$B$3:$J$441,6)</f>
        <v>0</v>
      </c>
      <c r="G362" s="1">
        <f t="shared" si="24"/>
        <v>5768</v>
      </c>
      <c r="H362" s="1">
        <f t="shared" si="25"/>
        <v>62082.836892454914</v>
      </c>
      <c r="I362" s="1">
        <f t="shared" si="26"/>
        <v>0</v>
      </c>
    </row>
    <row r="363" spans="1:9">
      <c r="A363" s="66">
        <v>442076</v>
      </c>
      <c r="B363" s="15" t="s">
        <v>389</v>
      </c>
      <c r="C363" s="1">
        <f>VLOOKUP(A363,Main!_xlnm.Print_Area,17,FALSE)+VLOOKUP(A363,Main!_xlnm.Print_Area,15,FALSE)</f>
        <v>1497299.3944374043</v>
      </c>
      <c r="D363" s="1">
        <f>VLOOKUP(A363,Main!_xlnm.Print_Area,14,FALSE)</f>
        <v>181518</v>
      </c>
      <c r="E363" s="1">
        <f>VLOOKUP(A363,'CAF BLS Adjustment'!B363:J976,5)</f>
        <v>641605</v>
      </c>
      <c r="F363" s="1">
        <f>VLOOKUP(A363,'CAF BLS Adjustment'!$B$3:$J$441,6)</f>
        <v>814728</v>
      </c>
      <c r="G363" s="1">
        <f t="shared" si="24"/>
        <v>181518</v>
      </c>
      <c r="H363" s="1">
        <f t="shared" si="25"/>
        <v>641605</v>
      </c>
      <c r="I363" s="1">
        <f t="shared" si="26"/>
        <v>674176.39443740435</v>
      </c>
    </row>
    <row r="364" spans="1:9">
      <c r="A364" s="66">
        <v>442083</v>
      </c>
      <c r="B364" s="15" t="s">
        <v>390</v>
      </c>
      <c r="C364" s="1">
        <f>VLOOKUP(A364,Main!_xlnm.Print_Area,17,FALSE)+VLOOKUP(A364,Main!_xlnm.Print_Area,15,FALSE)</f>
        <v>12224938.146582214</v>
      </c>
      <c r="D364" s="1">
        <f>VLOOKUP(A364,Main!_xlnm.Print_Area,14,FALSE)</f>
        <v>808884</v>
      </c>
      <c r="E364" s="1">
        <f>VLOOKUP(A364,'CAF BLS Adjustment'!B364:J977,5)</f>
        <v>4401046</v>
      </c>
      <c r="F364" s="1">
        <f>VLOOKUP(A364,'CAF BLS Adjustment'!$B$3:$J$441,6)</f>
        <v>8162564</v>
      </c>
      <c r="G364" s="1">
        <f t="shared" si="24"/>
        <v>808884</v>
      </c>
      <c r="H364" s="1">
        <f t="shared" si="25"/>
        <v>4401046</v>
      </c>
      <c r="I364" s="1">
        <f t="shared" si="26"/>
        <v>7015008.1465822142</v>
      </c>
    </row>
    <row r="365" spans="1:9">
      <c r="A365" s="66">
        <v>442090</v>
      </c>
      <c r="B365" s="15" t="s">
        <v>391</v>
      </c>
      <c r="C365" s="1">
        <f>VLOOKUP(A365,Main!_xlnm.Print_Area,17,FALSE)+VLOOKUP(A365,Main!_xlnm.Print_Area,15,FALSE)</f>
        <v>1681098.188009243</v>
      </c>
      <c r="D365" s="1">
        <f>VLOOKUP(A365,Main!_xlnm.Print_Area,14,FALSE)</f>
        <v>78954</v>
      </c>
      <c r="E365" s="1">
        <f>VLOOKUP(A365,'CAF BLS Adjustment'!B365:J979,5)</f>
        <v>941050</v>
      </c>
      <c r="F365" s="1">
        <f>VLOOKUP(A365,'CAF BLS Adjustment'!$B$3:$J$441,6)</f>
        <v>818899</v>
      </c>
      <c r="G365" s="1">
        <f t="shared" si="24"/>
        <v>78954</v>
      </c>
      <c r="H365" s="1">
        <f t="shared" si="25"/>
        <v>941050</v>
      </c>
      <c r="I365" s="1">
        <f t="shared" si="26"/>
        <v>661094.18800924299</v>
      </c>
    </row>
    <row r="366" spans="1:9">
      <c r="A366" s="66">
        <v>442091</v>
      </c>
      <c r="B366" s="15" t="s">
        <v>392</v>
      </c>
      <c r="C366" s="1">
        <f>VLOOKUP(A366,Main!_xlnm.Print_Area,17,FALSE)+VLOOKUP(A366,Main!_xlnm.Print_Area,15,FALSE)</f>
        <v>1786602.6222506496</v>
      </c>
      <c r="D366" s="1">
        <f>VLOOKUP(A366,Main!_xlnm.Print_Area,14,FALSE)</f>
        <v>499686</v>
      </c>
      <c r="E366" s="1">
        <f>VLOOKUP(A366,'CAF BLS Adjustment'!B366:J980,5)</f>
        <v>798843</v>
      </c>
      <c r="F366" s="1">
        <f>VLOOKUP(A366,'CAF BLS Adjustment'!$B$3:$J$441,6)</f>
        <v>530954</v>
      </c>
      <c r="G366" s="1">
        <f t="shared" si="24"/>
        <v>499686</v>
      </c>
      <c r="H366" s="1">
        <f t="shared" si="25"/>
        <v>798843</v>
      </c>
      <c r="I366" s="1">
        <f t="shared" si="26"/>
        <v>488073.62225064961</v>
      </c>
    </row>
    <row r="367" spans="1:9">
      <c r="A367" s="66">
        <v>442103</v>
      </c>
      <c r="B367" s="15" t="s">
        <v>393</v>
      </c>
      <c r="C367" s="1">
        <f>VLOOKUP(A367,Main!_xlnm.Print_Area,17,FALSE)+VLOOKUP(A367,Main!_xlnm.Print_Area,15,FALSE)</f>
        <v>347109.06907013059</v>
      </c>
      <c r="D367" s="1">
        <f>VLOOKUP(A367,Main!_xlnm.Print_Area,14,FALSE)</f>
        <v>-19482</v>
      </c>
      <c r="E367" s="1">
        <f>VLOOKUP(A367,'CAF BLS Adjustment'!B367:J981,5)</f>
        <v>401003</v>
      </c>
      <c r="F367" s="1">
        <f>VLOOKUP(A367,'CAF BLS Adjustment'!$B$3:$J$441,6)</f>
        <v>0</v>
      </c>
      <c r="G367" s="1">
        <f t="shared" si="24"/>
        <v>-19482</v>
      </c>
      <c r="H367" s="1">
        <f t="shared" si="25"/>
        <v>366591.06907013059</v>
      </c>
      <c r="I367" s="1">
        <f t="shared" si="26"/>
        <v>0</v>
      </c>
    </row>
    <row r="368" spans="1:9">
      <c r="A368" s="66">
        <v>442104</v>
      </c>
      <c r="B368" s="15" t="s">
        <v>394</v>
      </c>
      <c r="C368" s="1">
        <f>VLOOKUP(A368,Main!_xlnm.Print_Area,17,FALSE)+VLOOKUP(A368,Main!_xlnm.Print_Area,15,FALSE)</f>
        <v>600106.00468888867</v>
      </c>
      <c r="D368" s="1">
        <f>VLOOKUP(A368,Main!_xlnm.Print_Area,14,FALSE)</f>
        <v>143409</v>
      </c>
      <c r="E368" s="1">
        <f>VLOOKUP(A368,'CAF BLS Adjustment'!B368:J982,5)</f>
        <v>513029</v>
      </c>
      <c r="F368" s="1">
        <f>VLOOKUP(A368,'CAF BLS Adjustment'!$B$3:$J$441,6)</f>
        <v>0</v>
      </c>
      <c r="G368" s="1">
        <f t="shared" si="24"/>
        <v>143409</v>
      </c>
      <c r="H368" s="1">
        <f t="shared" si="25"/>
        <v>456697.00468888867</v>
      </c>
      <c r="I368" s="1">
        <f t="shared" si="26"/>
        <v>0</v>
      </c>
    </row>
    <row r="369" spans="1:9">
      <c r="A369" s="66">
        <v>442105</v>
      </c>
      <c r="B369" s="15" t="s">
        <v>395</v>
      </c>
      <c r="C369" s="1">
        <f>VLOOKUP(A369,Main!_xlnm.Print_Area,17,FALSE)+VLOOKUP(A369,Main!_xlnm.Print_Area,15,FALSE)</f>
        <v>820293.65794818173</v>
      </c>
      <c r="D369" s="1">
        <f>VLOOKUP(A369,Main!_xlnm.Print_Area,14,FALSE)</f>
        <v>-14598</v>
      </c>
      <c r="E369" s="1">
        <f>VLOOKUP(A369,'CAF BLS Adjustment'!B369:J983,5)</f>
        <v>670445</v>
      </c>
      <c r="F369" s="1">
        <f>VLOOKUP(A369,'CAF BLS Adjustment'!$B$3:$J$441,6)</f>
        <v>242818</v>
      </c>
      <c r="G369" s="1">
        <f t="shared" si="24"/>
        <v>-14598</v>
      </c>
      <c r="H369" s="1">
        <f t="shared" si="25"/>
        <v>670445</v>
      </c>
      <c r="I369" s="1">
        <f t="shared" si="26"/>
        <v>164446.65794818173</v>
      </c>
    </row>
    <row r="370" spans="1:9">
      <c r="A370" s="66">
        <v>442107</v>
      </c>
      <c r="B370" s="15" t="s">
        <v>396</v>
      </c>
      <c r="C370" s="1">
        <f>VLOOKUP(A370,Main!_xlnm.Print_Area,17,FALSE)+VLOOKUP(A370,Main!_xlnm.Print_Area,15,FALSE)</f>
        <v>1187145.894436457</v>
      </c>
      <c r="D370" s="1">
        <f>VLOOKUP(A370,Main!_xlnm.Print_Area,14,FALSE)</f>
        <v>-33372</v>
      </c>
      <c r="E370" s="1">
        <f>VLOOKUP(A370,'CAF BLS Adjustment'!B370:J984,5)</f>
        <v>744558</v>
      </c>
      <c r="F370" s="1">
        <f>VLOOKUP(A370,'CAF BLS Adjustment'!$B$3:$J$441,6)</f>
        <v>590530</v>
      </c>
      <c r="G370" s="1">
        <f t="shared" si="24"/>
        <v>-33372</v>
      </c>
      <c r="H370" s="1">
        <f t="shared" si="25"/>
        <v>744558</v>
      </c>
      <c r="I370" s="1">
        <f t="shared" si="26"/>
        <v>475959.89443645696</v>
      </c>
    </row>
    <row r="371" spans="1:9">
      <c r="A371" s="66">
        <v>442116</v>
      </c>
      <c r="B371" s="15" t="s">
        <v>397</v>
      </c>
      <c r="C371" s="1">
        <f>VLOOKUP(A371,Main!_xlnm.Print_Area,17,FALSE)+VLOOKUP(A371,Main!_xlnm.Print_Area,15,FALSE)</f>
        <v>2179413.3103938024</v>
      </c>
      <c r="D371" s="1">
        <f>VLOOKUP(A371,Main!_xlnm.Print_Area,14,FALSE)</f>
        <v>90936</v>
      </c>
      <c r="E371" s="1">
        <f>VLOOKUP(A371,'CAF BLS Adjustment'!B371:J985,5)</f>
        <v>909794</v>
      </c>
      <c r="F371" s="1">
        <f>VLOOKUP(A371,'CAF BLS Adjustment'!$B$3:$J$441,6)</f>
        <v>1383265</v>
      </c>
      <c r="G371" s="1">
        <f t="shared" si="24"/>
        <v>90936</v>
      </c>
      <c r="H371" s="1">
        <f t="shared" si="25"/>
        <v>909794</v>
      </c>
      <c r="I371" s="1">
        <f t="shared" si="26"/>
        <v>1178683.3103938024</v>
      </c>
    </row>
    <row r="372" spans="1:9">
      <c r="A372" s="66">
        <v>442130</v>
      </c>
      <c r="B372" s="15" t="s">
        <v>398</v>
      </c>
      <c r="C372" s="1">
        <f>VLOOKUP(A372,Main!_xlnm.Print_Area,17,FALSE)+VLOOKUP(A372,Main!_xlnm.Print_Area,15,FALSE)</f>
        <v>6636690.3802062292</v>
      </c>
      <c r="D372" s="1">
        <f>VLOOKUP(A372,Main!_xlnm.Print_Area,14,FALSE)</f>
        <v>595656</v>
      </c>
      <c r="E372" s="1">
        <f>VLOOKUP(A372,'CAF BLS Adjustment'!B372:J986,5)</f>
        <v>2116441</v>
      </c>
      <c r="F372" s="1">
        <f>VLOOKUP(A372,'CAF BLS Adjustment'!$B$3:$J$441,6)</f>
        <v>4547580</v>
      </c>
      <c r="G372" s="1">
        <f t="shared" si="24"/>
        <v>595656</v>
      </c>
      <c r="H372" s="1">
        <f t="shared" si="25"/>
        <v>2116441</v>
      </c>
      <c r="I372" s="1">
        <f t="shared" si="26"/>
        <v>3924593.3802062292</v>
      </c>
    </row>
    <row r="373" spans="1:9">
      <c r="A373" s="66">
        <v>442135</v>
      </c>
      <c r="B373" s="15" t="s">
        <v>399</v>
      </c>
      <c r="C373" s="1">
        <f>VLOOKUP(A373,Main!_xlnm.Print_Area,17,FALSE)+VLOOKUP(A373,Main!_xlnm.Print_Area,15,FALSE)</f>
        <v>3614713.5683826832</v>
      </c>
      <c r="D373" s="1">
        <f>VLOOKUP(A373,Main!_xlnm.Print_Area,14,FALSE)</f>
        <v>486786</v>
      </c>
      <c r="E373" s="1">
        <f>VLOOKUP(A373,'CAF BLS Adjustment'!B373:J987,5)</f>
        <v>1712003</v>
      </c>
      <c r="F373" s="1">
        <f>VLOOKUP(A373,'CAF BLS Adjustment'!$B$3:$J$441,6)</f>
        <v>1755238</v>
      </c>
      <c r="G373" s="1">
        <f t="shared" si="24"/>
        <v>486786</v>
      </c>
      <c r="H373" s="1">
        <f t="shared" si="25"/>
        <v>1712003</v>
      </c>
      <c r="I373" s="1">
        <f t="shared" si="26"/>
        <v>1415924.5683826832</v>
      </c>
    </row>
    <row r="374" spans="1:9">
      <c r="A374" s="66">
        <v>442150</v>
      </c>
      <c r="B374" s="15" t="s">
        <v>400</v>
      </c>
      <c r="C374" s="1">
        <f>VLOOKUP(A374,Main!_xlnm.Print_Area,17,FALSE)+VLOOKUP(A374,Main!_xlnm.Print_Area,15,FALSE)</f>
        <v>678017.45139004011</v>
      </c>
      <c r="D374" s="1">
        <f>VLOOKUP(A374,Main!_xlnm.Print_Area,14,FALSE)</f>
        <v>258138</v>
      </c>
      <c r="E374" s="1">
        <f>VLOOKUP(A374,'CAF BLS Adjustment'!B374:J990,5)</f>
        <v>295974</v>
      </c>
      <c r="F374" s="1">
        <f>VLOOKUP(A374,'CAF BLS Adjustment'!$B$3:$J$441,6)</f>
        <v>187551</v>
      </c>
      <c r="G374" s="1">
        <f t="shared" si="24"/>
        <v>258138</v>
      </c>
      <c r="H374" s="1">
        <f t="shared" si="25"/>
        <v>295974</v>
      </c>
      <c r="I374" s="1">
        <f t="shared" si="26"/>
        <v>123905.45139004011</v>
      </c>
    </row>
    <row r="375" spans="1:9">
      <c r="A375" s="66">
        <v>442159</v>
      </c>
      <c r="B375" s="15" t="s">
        <v>401</v>
      </c>
      <c r="C375" s="1">
        <f>VLOOKUP(A375,Main!_xlnm.Print_Area,17,FALSE)+VLOOKUP(A375,Main!_xlnm.Print_Area,15,FALSE)</f>
        <v>4791567.1854255078</v>
      </c>
      <c r="D375" s="1">
        <f>VLOOKUP(A375,Main!_xlnm.Print_Area,14,FALSE)</f>
        <v>-498775</v>
      </c>
      <c r="E375" s="1">
        <f>VLOOKUP(A375,'CAF BLS Adjustment'!B375:J991,5)</f>
        <v>3555502</v>
      </c>
      <c r="F375" s="1">
        <f>VLOOKUP(A375,'CAF BLS Adjustment'!$B$3:$J$441,6)</f>
        <v>2231445</v>
      </c>
      <c r="G375" s="1">
        <f t="shared" si="24"/>
        <v>-498775</v>
      </c>
      <c r="H375" s="1">
        <f t="shared" si="25"/>
        <v>3555502</v>
      </c>
      <c r="I375" s="1">
        <f t="shared" si="26"/>
        <v>1734840.1854255078</v>
      </c>
    </row>
    <row r="376" spans="1:9">
      <c r="A376" s="66">
        <v>452169</v>
      </c>
      <c r="B376" s="15" t="s">
        <v>403</v>
      </c>
      <c r="C376" s="1">
        <f>VLOOKUP(A376,Main!_xlnm.Print_Area,17,FALSE)+VLOOKUP(A376,Main!_xlnm.Print_Area,15,FALSE)</f>
        <v>1411531.4388134053</v>
      </c>
      <c r="D376" s="1">
        <f>VLOOKUP(A376,Main!_xlnm.Print_Area,14,FALSE)</f>
        <v>59340</v>
      </c>
      <c r="E376" s="1">
        <f>VLOOKUP(A376,'CAF BLS Adjustment'!B376:J993,5)</f>
        <v>1434349</v>
      </c>
      <c r="F376" s="1">
        <f>VLOOKUP(A376,'CAF BLS Adjustment'!$B$3:$J$441,6)</f>
        <v>50343</v>
      </c>
      <c r="G376" s="1">
        <f t="shared" si="24"/>
        <v>59340</v>
      </c>
      <c r="H376" s="1">
        <f t="shared" si="25"/>
        <v>1352191.4388134053</v>
      </c>
      <c r="I376" s="1">
        <f t="shared" si="26"/>
        <v>0</v>
      </c>
    </row>
    <row r="377" spans="1:9">
      <c r="A377" s="66">
        <v>452179</v>
      </c>
      <c r="B377" s="15" t="s">
        <v>404</v>
      </c>
      <c r="C377" s="1">
        <f>VLOOKUP(A377,Main!_xlnm.Print_Area,17,FALSE)+VLOOKUP(A377,Main!_xlnm.Print_Area,15,FALSE)</f>
        <v>3648613.3896390297</v>
      </c>
      <c r="D377" s="1">
        <f>VLOOKUP(A377,Main!_xlnm.Print_Area,14,FALSE)</f>
        <v>430248</v>
      </c>
      <c r="E377" s="1">
        <f>VLOOKUP(A377,'CAF BLS Adjustment'!B377:J996,5)</f>
        <v>3535773</v>
      </c>
      <c r="F377" s="1">
        <f>VLOOKUP(A377,'CAF BLS Adjustment'!$B$3:$J$441,6)</f>
        <v>25088</v>
      </c>
      <c r="G377" s="1">
        <f t="shared" si="24"/>
        <v>430248</v>
      </c>
      <c r="H377" s="1">
        <f t="shared" si="25"/>
        <v>3218365.3896390297</v>
      </c>
      <c r="I377" s="1">
        <f t="shared" si="26"/>
        <v>0</v>
      </c>
    </row>
    <row r="378" spans="1:9">
      <c r="A378" s="66">
        <v>452200</v>
      </c>
      <c r="B378" s="15" t="s">
        <v>405</v>
      </c>
      <c r="C378" s="1">
        <f>VLOOKUP(A378,Main!_xlnm.Print_Area,17,FALSE)+VLOOKUP(A378,Main!_xlnm.Print_Area,15,FALSE)</f>
        <v>1221276.6682793661</v>
      </c>
      <c r="D378" s="1">
        <f>VLOOKUP(A378,Main!_xlnm.Print_Area,14,FALSE)</f>
        <v>56071</v>
      </c>
      <c r="E378" s="1">
        <f>VLOOKUP(A378,'CAF BLS Adjustment'!B378:J997,5)</f>
        <v>456405</v>
      </c>
      <c r="F378" s="1">
        <f>VLOOKUP(A378,'CAF BLS Adjustment'!$B$3:$J$441,6)</f>
        <v>823442</v>
      </c>
      <c r="G378" s="1">
        <f t="shared" si="24"/>
        <v>56071</v>
      </c>
      <c r="H378" s="1">
        <f t="shared" si="25"/>
        <v>456405</v>
      </c>
      <c r="I378" s="1">
        <f t="shared" si="26"/>
        <v>708800.6682793661</v>
      </c>
    </row>
    <row r="379" spans="1:9">
      <c r="A379" s="66">
        <v>452226</v>
      </c>
      <c r="B379" s="15" t="s">
        <v>406</v>
      </c>
      <c r="C379" s="1">
        <f>VLOOKUP(A379,Main!_xlnm.Print_Area,17,FALSE)+VLOOKUP(A379,Main!_xlnm.Print_Area,15,FALSE)</f>
        <v>1947163.6073034622</v>
      </c>
      <c r="D379" s="1">
        <f>VLOOKUP(A379,Main!_xlnm.Print_Area,14,FALSE)</f>
        <v>90660</v>
      </c>
      <c r="E379" s="1">
        <f>VLOOKUP(A379,'CAF BLS Adjustment'!B379:J998,5)</f>
        <v>685476</v>
      </c>
      <c r="F379" s="1">
        <f>VLOOKUP(A379,'CAF BLS Adjustment'!$B$3:$J$441,6)</f>
        <v>1353808</v>
      </c>
      <c r="G379" s="1">
        <f t="shared" si="24"/>
        <v>90660</v>
      </c>
      <c r="H379" s="1">
        <f t="shared" si="25"/>
        <v>685476</v>
      </c>
      <c r="I379" s="1">
        <f t="shared" si="26"/>
        <v>1171027.6073034622</v>
      </c>
    </row>
    <row r="380" spans="1:9">
      <c r="A380" s="66">
        <v>462182</v>
      </c>
      <c r="B380" s="15" t="s">
        <v>408</v>
      </c>
      <c r="C380" s="1">
        <f>VLOOKUP(A380,Main!_xlnm.Print_Area,17,FALSE)+VLOOKUP(A380,Main!_xlnm.Print_Area,15,FALSE)</f>
        <v>749432.6969734634</v>
      </c>
      <c r="D380" s="1">
        <f>VLOOKUP(A380,Main!_xlnm.Print_Area,14,FALSE)</f>
        <v>17280</v>
      </c>
      <c r="E380" s="1">
        <f>VLOOKUP(A380,'CAF BLS Adjustment'!B380:J1002,5)</f>
        <v>396339</v>
      </c>
      <c r="F380" s="1">
        <f>VLOOKUP(A380,'CAF BLS Adjustment'!$B$3:$J$441,6)</f>
        <v>406163</v>
      </c>
      <c r="G380" s="1">
        <f t="shared" si="24"/>
        <v>17280</v>
      </c>
      <c r="H380" s="1">
        <f t="shared" si="25"/>
        <v>396339</v>
      </c>
      <c r="I380" s="1">
        <f t="shared" si="26"/>
        <v>335813.6969734634</v>
      </c>
    </row>
    <row r="381" spans="1:9">
      <c r="A381" s="66">
        <v>462194</v>
      </c>
      <c r="B381" s="15" t="s">
        <v>409</v>
      </c>
      <c r="C381" s="1">
        <f>VLOOKUP(A381,Main!_xlnm.Print_Area,17,FALSE)+VLOOKUP(A381,Main!_xlnm.Print_Area,15,FALSE)</f>
        <v>429720.13861484191</v>
      </c>
      <c r="D381" s="1">
        <f>VLOOKUP(A381,Main!_xlnm.Print_Area,14,FALSE)</f>
        <v>14454</v>
      </c>
      <c r="E381" s="1">
        <f>VLOOKUP(A381,'CAF BLS Adjustment'!B381:J1005,5)</f>
        <v>455604</v>
      </c>
      <c r="F381" s="1">
        <f>VLOOKUP(A381,'CAF BLS Adjustment'!$B$3:$J$441,6)</f>
        <v>0</v>
      </c>
      <c r="G381" s="1">
        <f t="shared" si="24"/>
        <v>14454</v>
      </c>
      <c r="H381" s="1">
        <f t="shared" si="25"/>
        <v>415266.13861484191</v>
      </c>
      <c r="I381" s="1">
        <f t="shared" si="26"/>
        <v>0</v>
      </c>
    </row>
    <row r="382" spans="1:9">
      <c r="A382" s="66">
        <v>472213</v>
      </c>
      <c r="B382" s="15" t="s">
        <v>411</v>
      </c>
      <c r="C382" s="1">
        <f>VLOOKUP(A382,Main!_xlnm.Print_Area,17,FALSE)+VLOOKUP(A382,Main!_xlnm.Print_Area,15,FALSE)</f>
        <v>4367053.3747783788</v>
      </c>
      <c r="D382" s="1">
        <f>VLOOKUP(A382,Main!_xlnm.Print_Area,14,FALSE)</f>
        <v>151896</v>
      </c>
      <c r="E382" s="1">
        <f>VLOOKUP(A382,'CAF BLS Adjustment'!B382:J1015,5)</f>
        <v>1219186</v>
      </c>
      <c r="F382" s="1">
        <f>VLOOKUP(A382,'CAF BLS Adjustment'!$B$3:$J$441,6)</f>
        <v>3405907</v>
      </c>
      <c r="G382" s="1">
        <f t="shared" si="24"/>
        <v>151896</v>
      </c>
      <c r="H382" s="1">
        <f t="shared" si="25"/>
        <v>1219186</v>
      </c>
      <c r="I382" s="1">
        <f t="shared" si="26"/>
        <v>2995971.3747783788</v>
      </c>
    </row>
    <row r="383" spans="1:9">
      <c r="A383" s="66">
        <v>472218</v>
      </c>
      <c r="B383" s="15" t="s">
        <v>412</v>
      </c>
      <c r="C383" s="1">
        <f>VLOOKUP(A383,Main!_xlnm.Print_Area,17,FALSE)+VLOOKUP(A383,Main!_xlnm.Print_Area,15,FALSE)</f>
        <v>1635183.2286596936</v>
      </c>
      <c r="D383" s="1">
        <f>VLOOKUP(A383,Main!_xlnm.Print_Area,14,FALSE)</f>
        <v>78426</v>
      </c>
      <c r="E383" s="1">
        <f>VLOOKUP(A383,'CAF BLS Adjustment'!B383:J1016,5)</f>
        <v>838375</v>
      </c>
      <c r="F383" s="1">
        <f>VLOOKUP(A383,'CAF BLS Adjustment'!$B$3:$J$441,6)</f>
        <v>871877</v>
      </c>
      <c r="G383" s="1">
        <f t="shared" si="24"/>
        <v>78426</v>
      </c>
      <c r="H383" s="1">
        <f t="shared" si="25"/>
        <v>838375</v>
      </c>
      <c r="I383" s="1">
        <f t="shared" si="26"/>
        <v>718382.22865969362</v>
      </c>
    </row>
    <row r="384" spans="1:9">
      <c r="A384" s="66">
        <v>472220</v>
      </c>
      <c r="B384" s="15" t="s">
        <v>413</v>
      </c>
      <c r="C384" s="1">
        <f>VLOOKUP(A384,Main!_xlnm.Print_Area,17,FALSE)+VLOOKUP(A384,Main!_xlnm.Print_Area,15,FALSE)</f>
        <v>2431365.5362099069</v>
      </c>
      <c r="D384" s="1">
        <f>VLOOKUP(A384,Main!_xlnm.Print_Area,14,FALSE)</f>
        <v>210816</v>
      </c>
      <c r="E384" s="1">
        <f>VLOOKUP(A384,'CAF BLS Adjustment'!B384:J1017,5)</f>
        <v>366492</v>
      </c>
      <c r="F384" s="1">
        <f>VLOOKUP(A384,'CAF BLS Adjustment'!$B$3:$J$441,6)</f>
        <v>2082290</v>
      </c>
      <c r="G384" s="1">
        <f t="shared" si="24"/>
        <v>210816</v>
      </c>
      <c r="H384" s="1">
        <f t="shared" si="25"/>
        <v>366492</v>
      </c>
      <c r="I384" s="1">
        <f t="shared" si="26"/>
        <v>1854057.5362099069</v>
      </c>
    </row>
    <row r="385" spans="1:9">
      <c r="A385" s="66">
        <v>472221</v>
      </c>
      <c r="B385" s="15" t="s">
        <v>149</v>
      </c>
      <c r="C385" s="1">
        <f>VLOOKUP(A385,Main!_xlnm.Print_Area,17,FALSE)+VLOOKUP(A385,Main!_xlnm.Print_Area,15,FALSE)</f>
        <v>2542801.0739873615</v>
      </c>
      <c r="D385" s="1">
        <f>VLOOKUP(A385,Main!_xlnm.Print_Area,14,FALSE)</f>
        <v>68838</v>
      </c>
      <c r="E385" s="1">
        <f>VLOOKUP(A385,'CAF BLS Adjustment'!B385:J1018,5)</f>
        <v>455332</v>
      </c>
      <c r="F385" s="1">
        <f>VLOOKUP(A385,'CAF BLS Adjustment'!$B$3:$J$441,6)</f>
        <v>2257324</v>
      </c>
      <c r="G385" s="1">
        <f t="shared" ref="G385:G429" si="27">MIN(D385,C385)</f>
        <v>68838</v>
      </c>
      <c r="H385" s="1">
        <f t="shared" ref="H385:H429" si="28">MAX(MIN(C385-G385,E385),0)</f>
        <v>455332</v>
      </c>
      <c r="I385" s="1">
        <f t="shared" ref="I385:I429" si="29">MIN(MAX(C385-G385-H385,0),F385)</f>
        <v>2018631.0739873615</v>
      </c>
    </row>
    <row r="386" spans="1:9">
      <c r="A386" s="66">
        <v>472226</v>
      </c>
      <c r="B386" s="15" t="s">
        <v>414</v>
      </c>
      <c r="C386" s="1">
        <f>VLOOKUP(A386,Main!_xlnm.Print_Area,17,FALSE)+VLOOKUP(A386,Main!_xlnm.Print_Area,15,FALSE)</f>
        <v>1485312.5960901412</v>
      </c>
      <c r="D386" s="1">
        <f>VLOOKUP(A386,Main!_xlnm.Print_Area,14,FALSE)</f>
        <v>102606</v>
      </c>
      <c r="E386" s="1">
        <f>VLOOKUP(A386,'CAF BLS Adjustment'!B386:J1019,5)</f>
        <v>804844</v>
      </c>
      <c r="F386" s="1">
        <f>VLOOKUP(A386,'CAF BLS Adjustment'!$B$3:$J$441,6)</f>
        <v>717289</v>
      </c>
      <c r="G386" s="1">
        <f t="shared" si="27"/>
        <v>102606</v>
      </c>
      <c r="H386" s="1">
        <f t="shared" si="28"/>
        <v>804844</v>
      </c>
      <c r="I386" s="1">
        <f t="shared" si="29"/>
        <v>577862.59609014122</v>
      </c>
    </row>
    <row r="387" spans="1:9">
      <c r="A387" s="66">
        <v>472232</v>
      </c>
      <c r="B387" s="15" t="s">
        <v>415</v>
      </c>
      <c r="C387" s="1">
        <f>VLOOKUP(A387,Main!_xlnm.Print_Area,17,FALSE)+VLOOKUP(A387,Main!_xlnm.Print_Area,15,FALSE)</f>
        <v>1356940.8604648074</v>
      </c>
      <c r="D387" s="1">
        <f>VLOOKUP(A387,Main!_xlnm.Print_Area,14,FALSE)</f>
        <v>98556</v>
      </c>
      <c r="E387" s="1">
        <f>VLOOKUP(A387,'CAF BLS Adjustment'!B387:J1020,5)</f>
        <v>428712</v>
      </c>
      <c r="F387" s="1">
        <f>VLOOKUP(A387,'CAF BLS Adjustment'!$B$3:$J$441,6)</f>
        <v>957049</v>
      </c>
      <c r="G387" s="1">
        <f t="shared" si="27"/>
        <v>98556</v>
      </c>
      <c r="H387" s="1">
        <f t="shared" si="28"/>
        <v>428712</v>
      </c>
      <c r="I387" s="1">
        <f t="shared" si="29"/>
        <v>829672.86046480737</v>
      </c>
    </row>
    <row r="388" spans="1:9">
      <c r="A388" s="66">
        <v>482242</v>
      </c>
      <c r="B388" s="15" t="s">
        <v>417</v>
      </c>
      <c r="C388" s="1">
        <f>VLOOKUP(A388,Main!_xlnm.Print_Area,17,FALSE)+VLOOKUP(A388,Main!_xlnm.Print_Area,15,FALSE)</f>
        <v>2921744.1851848834</v>
      </c>
      <c r="D388" s="1">
        <f>VLOOKUP(A388,Main!_xlnm.Print_Area,14,FALSE)</f>
        <v>-99174</v>
      </c>
      <c r="E388" s="1">
        <f>VLOOKUP(A388,'CAF BLS Adjustment'!B388:J1022,5)</f>
        <v>1786726</v>
      </c>
      <c r="F388" s="1">
        <f>VLOOKUP(A388,'CAF BLS Adjustment'!$B$3:$J$441,6)</f>
        <v>1517766</v>
      </c>
      <c r="G388" s="1">
        <f t="shared" si="27"/>
        <v>-99174</v>
      </c>
      <c r="H388" s="1">
        <f t="shared" si="28"/>
        <v>1786726</v>
      </c>
      <c r="I388" s="1">
        <f t="shared" si="29"/>
        <v>1234192.1851848834</v>
      </c>
    </row>
    <row r="389" spans="1:9">
      <c r="A389" s="66">
        <v>482255</v>
      </c>
      <c r="B389" s="15" t="s">
        <v>418</v>
      </c>
      <c r="C389" s="1">
        <f>VLOOKUP(A389,Main!_xlnm.Print_Area,17,FALSE)+VLOOKUP(A389,Main!_xlnm.Print_Area,15,FALSE)</f>
        <v>1022715.6096288516</v>
      </c>
      <c r="D389" s="1">
        <f>VLOOKUP(A389,Main!_xlnm.Print_Area,14,FALSE)</f>
        <v>1118718</v>
      </c>
      <c r="E389" s="1">
        <f>VLOOKUP(A389,'CAF BLS Adjustment'!B389:J1026,5)</f>
        <v>0</v>
      </c>
      <c r="F389" s="1">
        <f>VLOOKUP(A389,'CAF BLS Adjustment'!$B$3:$J$441,6)</f>
        <v>0</v>
      </c>
      <c r="G389" s="1">
        <f t="shared" si="27"/>
        <v>1022715.6096288516</v>
      </c>
      <c r="H389" s="1">
        <f t="shared" si="28"/>
        <v>0</v>
      </c>
      <c r="I389" s="1">
        <f t="shared" si="29"/>
        <v>0</v>
      </c>
    </row>
    <row r="390" spans="1:9">
      <c r="A390" s="66">
        <v>482257</v>
      </c>
      <c r="B390" s="15" t="s">
        <v>419</v>
      </c>
      <c r="C390" s="1">
        <f>VLOOKUP(A390,Main!_xlnm.Print_Area,17,FALSE)+VLOOKUP(A390,Main!_xlnm.Print_Area,15,FALSE)</f>
        <v>8265988.5969511196</v>
      </c>
      <c r="D390" s="1">
        <f>VLOOKUP(A390,Main!_xlnm.Print_Area,14,FALSE)</f>
        <v>-138984</v>
      </c>
      <c r="E390" s="1">
        <f>VLOOKUP(A390,'CAF BLS Adjustment'!B390:J1027,5)</f>
        <v>6040426</v>
      </c>
      <c r="F390" s="1">
        <f>VLOOKUP(A390,'CAF BLS Adjustment'!$B$3:$J$441,6)</f>
        <v>3153522</v>
      </c>
      <c r="G390" s="1">
        <f t="shared" si="27"/>
        <v>-138984</v>
      </c>
      <c r="H390" s="1">
        <f t="shared" si="28"/>
        <v>6040426</v>
      </c>
      <c r="I390" s="1">
        <f t="shared" si="29"/>
        <v>2364546.5969511196</v>
      </c>
    </row>
    <row r="391" spans="1:9">
      <c r="A391" s="66">
        <v>483310</v>
      </c>
      <c r="B391" s="15" t="s">
        <v>420</v>
      </c>
      <c r="C391" s="1">
        <f>VLOOKUP(A391,Main!_xlnm.Print_Area,17,FALSE)+VLOOKUP(A391,Main!_xlnm.Print_Area,15,FALSE)</f>
        <v>5462292.2226383723</v>
      </c>
      <c r="D391" s="1">
        <f>VLOOKUP(A391,Main!_xlnm.Print_Area,14,FALSE)</f>
        <v>174936</v>
      </c>
      <c r="E391" s="1">
        <f>VLOOKUP(A391,'CAF BLS Adjustment'!B391:J1028,5)</f>
        <v>3336044</v>
      </c>
      <c r="F391" s="1">
        <f>VLOOKUP(A391,'CAF BLS Adjustment'!$B$3:$J$441,6)</f>
        <v>2464058</v>
      </c>
      <c r="G391" s="1">
        <f t="shared" si="27"/>
        <v>174936</v>
      </c>
      <c r="H391" s="1">
        <f t="shared" si="28"/>
        <v>3336044</v>
      </c>
      <c r="I391" s="1">
        <f t="shared" si="29"/>
        <v>1951312.2226383723</v>
      </c>
    </row>
    <row r="392" spans="1:9">
      <c r="A392" s="66">
        <v>491231</v>
      </c>
      <c r="B392" s="15" t="s">
        <v>422</v>
      </c>
      <c r="C392" s="1">
        <f>VLOOKUP(A392,Main!_xlnm.Print_Area,17,FALSE)+VLOOKUP(A392,Main!_xlnm.Print_Area,15,FALSE)</f>
        <v>1871140.8675414084</v>
      </c>
      <c r="D392" s="1">
        <f>VLOOKUP(A392,Main!_xlnm.Print_Area,14,FALSE)</f>
        <v>175206</v>
      </c>
      <c r="E392" s="1">
        <f>VLOOKUP(A392,'CAF BLS Adjustment'!B392:J1029,5)</f>
        <v>977773</v>
      </c>
      <c r="F392" s="1">
        <f>VLOOKUP(A392,'CAF BLS Adjustment'!$B$3:$J$441,6)</f>
        <v>893806</v>
      </c>
      <c r="G392" s="1">
        <f t="shared" si="27"/>
        <v>175206</v>
      </c>
      <c r="H392" s="1">
        <f t="shared" si="28"/>
        <v>977773</v>
      </c>
      <c r="I392" s="1">
        <f t="shared" si="29"/>
        <v>718161.8675414084</v>
      </c>
    </row>
    <row r="393" spans="1:9">
      <c r="A393" s="66">
        <v>492066</v>
      </c>
      <c r="B393" s="15" t="s">
        <v>423</v>
      </c>
      <c r="C393" s="1">
        <f>VLOOKUP(A393,Main!_xlnm.Print_Area,17,FALSE)+VLOOKUP(A393,Main!_xlnm.Print_Area,15,FALSE)</f>
        <v>281045.26048688672</v>
      </c>
      <c r="D393" s="1">
        <f>VLOOKUP(A393,Main!_xlnm.Print_Area,14,FALSE)</f>
        <v>4662</v>
      </c>
      <c r="E393" s="1">
        <f>VLOOKUP(A393,'CAF BLS Adjustment'!B393:J1030,5)</f>
        <v>302765</v>
      </c>
      <c r="F393" s="1">
        <f>VLOOKUP(A393,'CAF BLS Adjustment'!$B$3:$J$441,6)</f>
        <v>0</v>
      </c>
      <c r="G393" s="1">
        <f t="shared" si="27"/>
        <v>4662</v>
      </c>
      <c r="H393" s="1">
        <f t="shared" si="28"/>
        <v>276383.26048688672</v>
      </c>
      <c r="I393" s="1">
        <f t="shared" si="29"/>
        <v>0</v>
      </c>
    </row>
    <row r="394" spans="1:9">
      <c r="A394" s="66">
        <v>492259</v>
      </c>
      <c r="B394" s="15" t="s">
        <v>424</v>
      </c>
      <c r="C394" s="1">
        <f>VLOOKUP(A394,Main!_xlnm.Print_Area,17,FALSE)+VLOOKUP(A394,Main!_xlnm.Print_Area,15,FALSE)</f>
        <v>475679.49917923927</v>
      </c>
      <c r="D394" s="1">
        <f>VLOOKUP(A394,Main!_xlnm.Print_Area,14,FALSE)</f>
        <v>-10615</v>
      </c>
      <c r="E394" s="1">
        <f>VLOOKUP(A394,'CAF BLS Adjustment'!B394:J1032,5)</f>
        <v>531943</v>
      </c>
      <c r="F394" s="1">
        <f>VLOOKUP(A394,'CAF BLS Adjustment'!$B$3:$J$441,6)</f>
        <v>0</v>
      </c>
      <c r="G394" s="1">
        <f t="shared" si="27"/>
        <v>-10615</v>
      </c>
      <c r="H394" s="1">
        <f t="shared" si="28"/>
        <v>486294.49917923927</v>
      </c>
      <c r="I394" s="1">
        <f t="shared" si="29"/>
        <v>0</v>
      </c>
    </row>
    <row r="395" spans="1:9">
      <c r="A395" s="66">
        <v>492262</v>
      </c>
      <c r="B395" s="15" t="s">
        <v>425</v>
      </c>
      <c r="C395" s="1">
        <f>VLOOKUP(A395,Main!_xlnm.Print_Area,17,FALSE)+VLOOKUP(A395,Main!_xlnm.Print_Area,15,FALSE)</f>
        <v>14771129.019858139</v>
      </c>
      <c r="D395" s="1">
        <f>VLOOKUP(A395,Main!_xlnm.Print_Area,14,FALSE)</f>
        <v>519336</v>
      </c>
      <c r="E395" s="1">
        <f>VLOOKUP(A395,'CAF BLS Adjustment'!B395:J1033,5)</f>
        <v>3123822</v>
      </c>
      <c r="F395" s="1">
        <f>VLOOKUP(A395,'CAF BLS Adjustment'!$B$3:$J$441,6)</f>
        <v>12514538</v>
      </c>
      <c r="G395" s="1">
        <f t="shared" si="27"/>
        <v>519336</v>
      </c>
      <c r="H395" s="1">
        <f t="shared" si="28"/>
        <v>3123822</v>
      </c>
      <c r="I395" s="1">
        <f t="shared" si="29"/>
        <v>11127971.019858139</v>
      </c>
    </row>
    <row r="396" spans="1:9">
      <c r="A396" s="66">
        <v>492263</v>
      </c>
      <c r="B396" s="15" t="s">
        <v>426</v>
      </c>
      <c r="C396" s="1">
        <f>VLOOKUP(A396,Main!_xlnm.Print_Area,17,FALSE)+VLOOKUP(A396,Main!_xlnm.Print_Area,15,FALSE)</f>
        <v>1150989.5274214251</v>
      </c>
      <c r="D396" s="1">
        <f>VLOOKUP(A396,Main!_xlnm.Print_Area,14,FALSE)</f>
        <v>105234</v>
      </c>
      <c r="E396" s="1">
        <f>VLOOKUP(A396,'CAF BLS Adjustment'!B396:J1034,5)</f>
        <v>1153799</v>
      </c>
      <c r="F396" s="1">
        <f>VLOOKUP(A396,'CAF BLS Adjustment'!$B$3:$J$441,6)</f>
        <v>0</v>
      </c>
      <c r="G396" s="1">
        <f t="shared" si="27"/>
        <v>105234</v>
      </c>
      <c r="H396" s="1">
        <f t="shared" si="28"/>
        <v>1045755.5274214251</v>
      </c>
      <c r="I396" s="1">
        <f t="shared" si="29"/>
        <v>0</v>
      </c>
    </row>
    <row r="397" spans="1:9">
      <c r="A397" s="66">
        <v>492264</v>
      </c>
      <c r="B397" s="15" t="s">
        <v>427</v>
      </c>
      <c r="C397" s="1">
        <f>VLOOKUP(A397,Main!_xlnm.Print_Area,17,FALSE)+VLOOKUP(A397,Main!_xlnm.Print_Area,15,FALSE)</f>
        <v>2370276.9283728749</v>
      </c>
      <c r="D397" s="1">
        <f>VLOOKUP(A397,Main!_xlnm.Print_Area,14,FALSE)</f>
        <v>462551</v>
      </c>
      <c r="E397" s="1">
        <f>VLOOKUP(A397,'CAF BLS Adjustment'!B397:J1035,5)</f>
        <v>854254</v>
      </c>
      <c r="F397" s="1">
        <f>VLOOKUP(A397,'CAF BLS Adjustment'!$B$3:$J$441,6)</f>
        <v>1275970</v>
      </c>
      <c r="G397" s="1">
        <f t="shared" si="27"/>
        <v>462551</v>
      </c>
      <c r="H397" s="1">
        <f t="shared" si="28"/>
        <v>854254</v>
      </c>
      <c r="I397" s="1">
        <f t="shared" si="29"/>
        <v>1053471.9283728749</v>
      </c>
    </row>
    <row r="398" spans="1:9">
      <c r="A398" s="66">
        <v>492265</v>
      </c>
      <c r="B398" s="15" t="s">
        <v>428</v>
      </c>
      <c r="C398" s="1">
        <f>VLOOKUP(A398,Main!_xlnm.Print_Area,17,FALSE)+VLOOKUP(A398,Main!_xlnm.Print_Area,15,FALSE)</f>
        <v>1453270.718953528</v>
      </c>
      <c r="D398" s="1">
        <f>VLOOKUP(A398,Main!_xlnm.Print_Area,14,FALSE)</f>
        <v>-19992</v>
      </c>
      <c r="E398" s="1">
        <f>VLOOKUP(A398,'CAF BLS Adjustment'!B398:J1036,5)</f>
        <v>1127768</v>
      </c>
      <c r="F398" s="1">
        <f>VLOOKUP(A398,'CAF BLS Adjustment'!$B$3:$J$441,6)</f>
        <v>483790</v>
      </c>
      <c r="G398" s="1">
        <f t="shared" si="27"/>
        <v>-19992</v>
      </c>
      <c r="H398" s="1">
        <f t="shared" si="28"/>
        <v>1127768</v>
      </c>
      <c r="I398" s="1">
        <f t="shared" si="29"/>
        <v>345494.71895352798</v>
      </c>
    </row>
    <row r="399" spans="1:9">
      <c r="A399" s="66">
        <v>492270</v>
      </c>
      <c r="B399" s="15" t="s">
        <v>429</v>
      </c>
      <c r="C399" s="1">
        <f>VLOOKUP(A399,Main!_xlnm.Print_Area,17,FALSE)+VLOOKUP(A399,Main!_xlnm.Print_Area,15,FALSE)</f>
        <v>2661072.8898338242</v>
      </c>
      <c r="D399" s="1">
        <f>VLOOKUP(A399,Main!_xlnm.Print_Area,14,FALSE)</f>
        <v>190692</v>
      </c>
      <c r="E399" s="1">
        <f>VLOOKUP(A399,'CAF BLS Adjustment'!B399:J1037,5)</f>
        <v>2329083</v>
      </c>
      <c r="F399" s="1">
        <f>VLOOKUP(A399,'CAF BLS Adjustment'!$B$3:$J$441,6)</f>
        <v>391093</v>
      </c>
      <c r="G399" s="1">
        <f t="shared" si="27"/>
        <v>190692</v>
      </c>
      <c r="H399" s="1">
        <f t="shared" si="28"/>
        <v>2329083</v>
      </c>
      <c r="I399" s="1">
        <f t="shared" si="29"/>
        <v>141297.88983382424</v>
      </c>
    </row>
    <row r="400" spans="1:9">
      <c r="A400" s="66">
        <v>493403</v>
      </c>
      <c r="B400" s="15" t="s">
        <v>430</v>
      </c>
      <c r="C400" s="1">
        <f>VLOOKUP(A400,Main!_xlnm.Print_Area,17,FALSE)+VLOOKUP(A400,Main!_xlnm.Print_Area,15,FALSE)</f>
        <v>3841324.0725508812</v>
      </c>
      <c r="D400" s="1">
        <f>VLOOKUP(A400,Main!_xlnm.Print_Area,14,FALSE)</f>
        <v>-232572</v>
      </c>
      <c r="E400" s="1">
        <f>VLOOKUP(A400,'CAF BLS Adjustment'!B400:J1038,5)</f>
        <v>3009845</v>
      </c>
      <c r="F400" s="1">
        <f>VLOOKUP(A400,'CAF BLS Adjustment'!$B$3:$J$441,6)</f>
        <v>1446468</v>
      </c>
      <c r="G400" s="1">
        <f t="shared" si="27"/>
        <v>-232572</v>
      </c>
      <c r="H400" s="1">
        <f t="shared" si="28"/>
        <v>3009845</v>
      </c>
      <c r="I400" s="1">
        <f t="shared" si="29"/>
        <v>1064051.0725508812</v>
      </c>
    </row>
    <row r="401" spans="1:9">
      <c r="A401" s="66">
        <v>500758</v>
      </c>
      <c r="B401" s="15" t="s">
        <v>432</v>
      </c>
      <c r="C401" s="1">
        <f>VLOOKUP(A401,Main!_xlnm.Print_Area,17,FALSE)+VLOOKUP(A401,Main!_xlnm.Print_Area,15,FALSE)</f>
        <v>1239693.0856121327</v>
      </c>
      <c r="D401" s="1">
        <f>VLOOKUP(A401,Main!_xlnm.Print_Area,14,FALSE)</f>
        <v>196434</v>
      </c>
      <c r="E401" s="1">
        <f>VLOOKUP(A401,'CAF BLS Adjustment'!B401:J1039,5)</f>
        <v>312403</v>
      </c>
      <c r="F401" s="1">
        <f>VLOOKUP(A401,'CAF BLS Adjustment'!$B$3:$J$441,6)</f>
        <v>747713</v>
      </c>
      <c r="G401" s="1">
        <f t="shared" si="27"/>
        <v>196434</v>
      </c>
      <c r="H401" s="1">
        <f t="shared" si="28"/>
        <v>312403</v>
      </c>
      <c r="I401" s="1">
        <f t="shared" si="29"/>
        <v>730856.08561213268</v>
      </c>
    </row>
    <row r="402" spans="1:9">
      <c r="A402" s="66">
        <v>502278</v>
      </c>
      <c r="B402" s="15" t="s">
        <v>433</v>
      </c>
      <c r="C402" s="1">
        <f>VLOOKUP(A402,Main!_xlnm.Print_Area,17,FALSE)+VLOOKUP(A402,Main!_xlnm.Print_Area,15,FALSE)</f>
        <v>2115908.5106690479</v>
      </c>
      <c r="D402" s="1">
        <f>VLOOKUP(A402,Main!_xlnm.Print_Area,14,FALSE)</f>
        <v>256896</v>
      </c>
      <c r="E402" s="1">
        <f>VLOOKUP(A402,'CAF BLS Adjustment'!B402:J1040,5)</f>
        <v>2057633</v>
      </c>
      <c r="F402" s="1">
        <f>VLOOKUP(A402,'CAF BLS Adjustment'!$B$3:$J$441,6)</f>
        <v>0</v>
      </c>
      <c r="G402" s="1">
        <f t="shared" si="27"/>
        <v>256896</v>
      </c>
      <c r="H402" s="1">
        <f t="shared" si="28"/>
        <v>1859012.5106690479</v>
      </c>
      <c r="I402" s="1">
        <f t="shared" si="29"/>
        <v>0</v>
      </c>
    </row>
    <row r="403" spans="1:9">
      <c r="A403" s="66">
        <v>502282</v>
      </c>
      <c r="B403" s="15" t="s">
        <v>434</v>
      </c>
      <c r="C403" s="1">
        <f>VLOOKUP(A403,Main!_xlnm.Print_Area,17,FALSE)+VLOOKUP(A403,Main!_xlnm.Print_Area,15,FALSE)</f>
        <v>641710.46369162621</v>
      </c>
      <c r="D403" s="1">
        <f>VLOOKUP(A403,Main!_xlnm.Print_Area,14,FALSE)</f>
        <v>-2622</v>
      </c>
      <c r="E403" s="1">
        <f>VLOOKUP(A403,'CAF BLS Adjustment'!B403:J1041,5)</f>
        <v>629311</v>
      </c>
      <c r="F403" s="1">
        <f>VLOOKUP(A403,'CAF BLS Adjustment'!$B$3:$J$441,6)</f>
        <v>75505</v>
      </c>
      <c r="G403" s="1">
        <f t="shared" si="27"/>
        <v>-2622</v>
      </c>
      <c r="H403" s="1">
        <f t="shared" si="28"/>
        <v>629311</v>
      </c>
      <c r="I403" s="1">
        <f t="shared" si="29"/>
        <v>15021.46369162621</v>
      </c>
    </row>
    <row r="404" spans="1:9">
      <c r="A404" s="66">
        <v>502286</v>
      </c>
      <c r="B404" s="15" t="s">
        <v>435</v>
      </c>
      <c r="C404" s="1">
        <f>VLOOKUP(A404,Main!_xlnm.Print_Area,17,FALSE)+VLOOKUP(A404,Main!_xlnm.Print_Area,15,FALSE)</f>
        <v>2930469.4539903738</v>
      </c>
      <c r="D404" s="1">
        <f>VLOOKUP(A404,Main!_xlnm.Print_Area,14,FALSE)</f>
        <v>-434400</v>
      </c>
      <c r="E404" s="1">
        <f>VLOOKUP(A404,'CAF BLS Adjustment'!B404:J1043,5)</f>
        <v>3680730</v>
      </c>
      <c r="F404" s="1">
        <f>VLOOKUP(A404,'CAF BLS Adjustment'!$B$3:$J$441,6)</f>
        <v>0</v>
      </c>
      <c r="G404" s="1">
        <f t="shared" si="27"/>
        <v>-434400</v>
      </c>
      <c r="H404" s="1">
        <f t="shared" si="28"/>
        <v>3364869.4539903738</v>
      </c>
      <c r="I404" s="1">
        <f t="shared" si="29"/>
        <v>0</v>
      </c>
    </row>
    <row r="405" spans="1:9">
      <c r="A405" s="66">
        <v>512296</v>
      </c>
      <c r="B405" s="15" t="s">
        <v>437</v>
      </c>
      <c r="C405" s="1">
        <f>VLOOKUP(A405,Main!_xlnm.Print_Area,17,FALSE)+VLOOKUP(A405,Main!_xlnm.Print_Area,15,FALSE)</f>
        <v>1791276.7209264559</v>
      </c>
      <c r="D405" s="1">
        <f>VLOOKUP(A405,Main!_xlnm.Print_Area,14,FALSE)</f>
        <v>60396</v>
      </c>
      <c r="E405" s="1">
        <f>VLOOKUP(A405,'CAF BLS Adjustment'!B405:J1049,5)</f>
        <v>1899028</v>
      </c>
      <c r="F405" s="1">
        <f>VLOOKUP(A405,'CAF BLS Adjustment'!$B$3:$J$441,6)</f>
        <v>0</v>
      </c>
      <c r="G405" s="1">
        <f t="shared" si="27"/>
        <v>60396</v>
      </c>
      <c r="H405" s="1">
        <f t="shared" si="28"/>
        <v>1730880.7209264559</v>
      </c>
      <c r="I405" s="1">
        <f t="shared" si="29"/>
        <v>0</v>
      </c>
    </row>
    <row r="406" spans="1:9">
      <c r="A406" s="66">
        <v>520581</v>
      </c>
      <c r="B406" s="15" t="s">
        <v>439</v>
      </c>
      <c r="C406" s="1">
        <f>VLOOKUP(A406,Main!_xlnm.Print_Area,17,FALSE)+VLOOKUP(A406,Main!_xlnm.Print_Area,15,FALSE)</f>
        <v>81601.88892333339</v>
      </c>
      <c r="D406" s="1">
        <f>VLOOKUP(A406,Main!_xlnm.Print_Area,14,FALSE)</f>
        <v>-10239</v>
      </c>
      <c r="E406" s="1">
        <f>VLOOKUP(A406,'CAF BLS Adjustment'!B406:J1051,5)</f>
        <v>100462</v>
      </c>
      <c r="F406" s="1">
        <f>VLOOKUP(A406,'CAF BLS Adjustment'!$B$3:$J$441,6)</f>
        <v>0</v>
      </c>
      <c r="G406" s="1">
        <f t="shared" si="27"/>
        <v>-10239</v>
      </c>
      <c r="H406" s="1">
        <f t="shared" si="28"/>
        <v>91840.88892333339</v>
      </c>
      <c r="I406" s="1">
        <f t="shared" si="29"/>
        <v>0</v>
      </c>
    </row>
    <row r="407" spans="1:9">
      <c r="A407" s="66">
        <v>522417</v>
      </c>
      <c r="B407" s="15" t="s">
        <v>440</v>
      </c>
      <c r="C407" s="1">
        <f>VLOOKUP(A407,Main!_xlnm.Print_Area,17,FALSE)+VLOOKUP(A407,Main!_xlnm.Print_Area,15,FALSE)</f>
        <v>14652.25968342616</v>
      </c>
      <c r="D407" s="1">
        <f>VLOOKUP(A407,Main!_xlnm.Print_Area,14,FALSE)</f>
        <v>-17336</v>
      </c>
      <c r="E407" s="1">
        <f>VLOOKUP(A407,'CAF BLS Adjustment'!B407:J1052,5)</f>
        <v>3758</v>
      </c>
      <c r="F407" s="1">
        <f>VLOOKUP(A407,'CAF BLS Adjustment'!$B$3:$J$441,6)</f>
        <v>31233</v>
      </c>
      <c r="G407" s="1">
        <f t="shared" si="27"/>
        <v>-17336</v>
      </c>
      <c r="H407" s="1">
        <f t="shared" si="28"/>
        <v>3758</v>
      </c>
      <c r="I407" s="1">
        <f t="shared" si="29"/>
        <v>28230.25968342616</v>
      </c>
    </row>
    <row r="408" spans="1:9">
      <c r="A408" s="66">
        <v>522419</v>
      </c>
      <c r="B408" s="15" t="s">
        <v>441</v>
      </c>
      <c r="C408" s="1">
        <f>VLOOKUP(A408,Main!_xlnm.Print_Area,17,FALSE)+VLOOKUP(A408,Main!_xlnm.Print_Area,15,FALSE)</f>
        <v>886817.35720376659</v>
      </c>
      <c r="D408" s="1">
        <f>VLOOKUP(A408,Main!_xlnm.Print_Area,14,FALSE)</f>
        <v>-159018</v>
      </c>
      <c r="E408" s="1">
        <f>VLOOKUP(A408,'CAF BLS Adjustment'!B408:J1053,5)</f>
        <v>198113</v>
      </c>
      <c r="F408" s="1">
        <f>VLOOKUP(A408,'CAF BLS Adjustment'!$B$3:$J$441,6)</f>
        <v>945895</v>
      </c>
      <c r="G408" s="1">
        <f t="shared" si="27"/>
        <v>-159018</v>
      </c>
      <c r="H408" s="1">
        <f t="shared" si="28"/>
        <v>198113</v>
      </c>
      <c r="I408" s="1">
        <f t="shared" si="29"/>
        <v>847722.35720376659</v>
      </c>
    </row>
    <row r="409" spans="1:9">
      <c r="A409" s="66">
        <v>522426</v>
      </c>
      <c r="B409" s="15" t="s">
        <v>442</v>
      </c>
      <c r="C409" s="1">
        <f>VLOOKUP(A409,Main!_xlnm.Print_Area,17,FALSE)+VLOOKUP(A409,Main!_xlnm.Print_Area,15,FALSE)</f>
        <v>729612.24433717539</v>
      </c>
      <c r="D409" s="1">
        <f>VLOOKUP(A409,Main!_xlnm.Print_Area,14,FALSE)</f>
        <v>11214</v>
      </c>
      <c r="E409" s="1">
        <f>VLOOKUP(A409,'CAF BLS Adjustment'!B409:J1055,5)</f>
        <v>590586</v>
      </c>
      <c r="F409" s="1">
        <f>VLOOKUP(A409,'CAF BLS Adjustment'!$B$3:$J$441,6)</f>
        <v>196301</v>
      </c>
      <c r="G409" s="1">
        <f t="shared" si="27"/>
        <v>11214</v>
      </c>
      <c r="H409" s="1">
        <f t="shared" si="28"/>
        <v>590586</v>
      </c>
      <c r="I409" s="1">
        <f t="shared" si="29"/>
        <v>127812.24433717539</v>
      </c>
    </row>
    <row r="410" spans="1:9">
      <c r="A410" s="66">
        <v>522431</v>
      </c>
      <c r="B410" s="15" t="s">
        <v>443</v>
      </c>
      <c r="C410" s="1">
        <f>VLOOKUP(A410,Main!_xlnm.Print_Area,17,FALSE)+VLOOKUP(A410,Main!_xlnm.Print_Area,15,FALSE)</f>
        <v>3419523.1111283218</v>
      </c>
      <c r="D410" s="1">
        <f>VLOOKUP(A410,Main!_xlnm.Print_Area,14,FALSE)</f>
        <v>619320</v>
      </c>
      <c r="E410" s="1">
        <f>VLOOKUP(A410,'CAF BLS Adjustment'!B410:J1056,5)</f>
        <v>503063</v>
      </c>
      <c r="F410" s="1">
        <f>VLOOKUP(A410,'CAF BLS Adjustment'!$B$3:$J$441,6)</f>
        <v>2618131</v>
      </c>
      <c r="G410" s="1">
        <f t="shared" si="27"/>
        <v>619320</v>
      </c>
      <c r="H410" s="1">
        <f t="shared" si="28"/>
        <v>503063</v>
      </c>
      <c r="I410" s="1">
        <f t="shared" si="29"/>
        <v>2297140.1111283218</v>
      </c>
    </row>
    <row r="411" spans="1:9">
      <c r="A411" s="66">
        <v>522442</v>
      </c>
      <c r="B411" s="15" t="s">
        <v>444</v>
      </c>
      <c r="C411" s="1">
        <f>VLOOKUP(A411,Main!_xlnm.Print_Area,17,FALSE)+VLOOKUP(A411,Main!_xlnm.Print_Area,15,FALSE)</f>
        <v>569261.3908819441</v>
      </c>
      <c r="D411" s="1">
        <f>VLOOKUP(A411,Main!_xlnm.Print_Area,14,FALSE)</f>
        <v>30696</v>
      </c>
      <c r="E411" s="1">
        <f>VLOOKUP(A411,'CAF BLS Adjustment'!B411:J1057,5)</f>
        <v>271022</v>
      </c>
      <c r="F411" s="1">
        <f>VLOOKUP(A411,'CAF BLS Adjustment'!$B$3:$J$441,6)</f>
        <v>320980</v>
      </c>
      <c r="G411" s="1">
        <f t="shared" si="27"/>
        <v>30696</v>
      </c>
      <c r="H411" s="1">
        <f t="shared" si="28"/>
        <v>271022</v>
      </c>
      <c r="I411" s="1">
        <f t="shared" si="29"/>
        <v>267543.3908819441</v>
      </c>
    </row>
    <row r="412" spans="1:9">
      <c r="A412" s="66">
        <v>522446</v>
      </c>
      <c r="B412" s="15" t="s">
        <v>445</v>
      </c>
      <c r="C412" s="1">
        <f>VLOOKUP(A412,Main!_xlnm.Print_Area,17,FALSE)+VLOOKUP(A412,Main!_xlnm.Print_Area,15,FALSE)</f>
        <v>740308.22953867144</v>
      </c>
      <c r="D412" s="1">
        <f>VLOOKUP(A412,Main!_xlnm.Print_Area,14,FALSE)</f>
        <v>-47736</v>
      </c>
      <c r="E412" s="1">
        <f>VLOOKUP(A412,'CAF BLS Adjustment'!B412:J1058,5)</f>
        <v>666433</v>
      </c>
      <c r="F412" s="1">
        <f>VLOOKUP(A412,'CAF BLS Adjustment'!$B$3:$J$441,6)</f>
        <v>195585</v>
      </c>
      <c r="G412" s="1">
        <f t="shared" si="27"/>
        <v>-47736</v>
      </c>
      <c r="H412" s="1">
        <f t="shared" si="28"/>
        <v>666433</v>
      </c>
      <c r="I412" s="1">
        <f t="shared" si="29"/>
        <v>121611.22953867144</v>
      </c>
    </row>
    <row r="413" spans="1:9">
      <c r="A413" s="66">
        <v>522447</v>
      </c>
      <c r="B413" s="15" t="s">
        <v>446</v>
      </c>
      <c r="C413" s="1">
        <f>VLOOKUP(A413,Main!_xlnm.Print_Area,17,FALSE)+VLOOKUP(A413,Main!_xlnm.Print_Area,15,FALSE)</f>
        <v>3286850.2081891713</v>
      </c>
      <c r="D413" s="1">
        <f>VLOOKUP(A413,Main!_xlnm.Print_Area,14,FALSE)</f>
        <v>-68807</v>
      </c>
      <c r="E413" s="1">
        <f>VLOOKUP(A413,'CAF BLS Adjustment'!B413:J1059,5)</f>
        <v>178778</v>
      </c>
      <c r="F413" s="1">
        <f>VLOOKUP(A413,'CAF BLS Adjustment'!$B$3:$J$441,6)</f>
        <v>3491875</v>
      </c>
      <c r="G413" s="1">
        <f t="shared" si="27"/>
        <v>-68807</v>
      </c>
      <c r="H413" s="1">
        <f t="shared" si="28"/>
        <v>178778</v>
      </c>
      <c r="I413" s="1">
        <f t="shared" si="29"/>
        <v>3176879.2081891713</v>
      </c>
    </row>
    <row r="414" spans="1:9">
      <c r="A414" s="66">
        <v>522451</v>
      </c>
      <c r="B414" s="15" t="s">
        <v>447</v>
      </c>
      <c r="C414" s="1">
        <f>VLOOKUP(A414,Main!_xlnm.Print_Area,17,FALSE)+VLOOKUP(A414,Main!_xlnm.Print_Area,15,FALSE)</f>
        <v>941011.20789850573</v>
      </c>
      <c r="D414" s="1">
        <f>VLOOKUP(A414,Main!_xlnm.Print_Area,14,FALSE)</f>
        <v>22176</v>
      </c>
      <c r="E414" s="1">
        <f>VLOOKUP(A414,'CAF BLS Adjustment'!B414:J1060,5)</f>
        <v>618589</v>
      </c>
      <c r="F414" s="1">
        <f>VLOOKUP(A414,'CAF BLS Adjustment'!$B$3:$J$441,6)</f>
        <v>388579</v>
      </c>
      <c r="G414" s="1">
        <f t="shared" si="27"/>
        <v>22176</v>
      </c>
      <c r="H414" s="1">
        <f t="shared" si="28"/>
        <v>618589</v>
      </c>
      <c r="I414" s="1">
        <f t="shared" si="29"/>
        <v>300246.20789850573</v>
      </c>
    </row>
    <row r="415" spans="1:9">
      <c r="A415" s="66">
        <v>522452</v>
      </c>
      <c r="B415" s="15" t="s">
        <v>448</v>
      </c>
      <c r="C415" s="1">
        <f>VLOOKUP(A415,Main!_xlnm.Print_Area,17,FALSE)+VLOOKUP(A415,Main!_xlnm.Print_Area,15,FALSE)</f>
        <v>8585959.3563774265</v>
      </c>
      <c r="D415" s="1">
        <f>VLOOKUP(A415,Main!_xlnm.Print_Area,14,FALSE)</f>
        <v>3147066</v>
      </c>
      <c r="E415" s="1">
        <f>VLOOKUP(A415,'CAF BLS Adjustment'!B415:J1061,5)</f>
        <v>850271</v>
      </c>
      <c r="F415" s="1">
        <f>VLOOKUP(A415,'CAF BLS Adjustment'!$B$3:$J$441,6)</f>
        <v>5394587</v>
      </c>
      <c r="G415" s="1">
        <f t="shared" si="27"/>
        <v>3147066</v>
      </c>
      <c r="H415" s="1">
        <f t="shared" si="28"/>
        <v>850271</v>
      </c>
      <c r="I415" s="1">
        <f t="shared" si="29"/>
        <v>4588622.3563774265</v>
      </c>
    </row>
    <row r="416" spans="1:9">
      <c r="A416" s="66">
        <v>532359</v>
      </c>
      <c r="B416" s="15" t="s">
        <v>450</v>
      </c>
      <c r="C416" s="1">
        <f>VLOOKUP(A416,Main!_xlnm.Print_Area,17,FALSE)+VLOOKUP(A416,Main!_xlnm.Print_Area,15,FALSE)</f>
        <v>1110427.1233131224</v>
      </c>
      <c r="D416" s="1">
        <f>VLOOKUP(A416,Main!_xlnm.Print_Area,14,FALSE)</f>
        <v>169248</v>
      </c>
      <c r="E416" s="1">
        <f>VLOOKUP(A416,'CAF BLS Adjustment'!B416:J1062,5)</f>
        <v>517282</v>
      </c>
      <c r="F416" s="1">
        <f>VLOOKUP(A416,'CAF BLS Adjustment'!$B$3:$J$441,6)</f>
        <v>528133</v>
      </c>
      <c r="G416" s="1">
        <f t="shared" si="27"/>
        <v>169248</v>
      </c>
      <c r="H416" s="1">
        <f t="shared" si="28"/>
        <v>517282</v>
      </c>
      <c r="I416" s="1">
        <f t="shared" si="29"/>
        <v>423897.12331312243</v>
      </c>
    </row>
    <row r="417" spans="1:9">
      <c r="A417" s="66">
        <v>532362</v>
      </c>
      <c r="B417" s="15" t="s">
        <v>451</v>
      </c>
      <c r="C417" s="1">
        <f>VLOOKUP(A417,Main!_xlnm.Print_Area,17,FALSE)+VLOOKUP(A417,Main!_xlnm.Print_Area,15,FALSE)</f>
        <v>3445673.38314811</v>
      </c>
      <c r="D417" s="1">
        <f>VLOOKUP(A417,Main!_xlnm.Print_Area,14,FALSE)</f>
        <v>13032</v>
      </c>
      <c r="E417" s="1">
        <f>VLOOKUP(A417,'CAF BLS Adjustment'!B417:J1063,5)</f>
        <v>1472320</v>
      </c>
      <c r="F417" s="1">
        <f>VLOOKUP(A417,'CAF BLS Adjustment'!$B$3:$J$441,6)</f>
        <v>2283767</v>
      </c>
      <c r="G417" s="1">
        <f t="shared" si="27"/>
        <v>13032</v>
      </c>
      <c r="H417" s="1">
        <f t="shared" si="28"/>
        <v>1472320</v>
      </c>
      <c r="I417" s="1">
        <f t="shared" si="29"/>
        <v>1960321.38314811</v>
      </c>
    </row>
    <row r="418" spans="1:9">
      <c r="A418" s="66">
        <v>532363</v>
      </c>
      <c r="B418" s="15" t="s">
        <v>452</v>
      </c>
      <c r="C418" s="1">
        <f>VLOOKUP(A418,Main!_xlnm.Print_Area,17,FALSE)+VLOOKUP(A418,Main!_xlnm.Print_Area,15,FALSE)</f>
        <v>620160.48877552</v>
      </c>
      <c r="D418" s="1">
        <f>VLOOKUP(A418,Main!_xlnm.Print_Area,14,FALSE)</f>
        <v>4926</v>
      </c>
      <c r="E418" s="1">
        <f>VLOOKUP(A418,'CAF BLS Adjustment'!B418:J1064,5)</f>
        <v>376528</v>
      </c>
      <c r="F418" s="1">
        <f>VLOOKUP(A418,'CAF BLS Adjustment'!$B$3:$J$441,6)</f>
        <v>296921</v>
      </c>
      <c r="G418" s="1">
        <f t="shared" si="27"/>
        <v>4926</v>
      </c>
      <c r="H418" s="1">
        <f t="shared" si="28"/>
        <v>376528</v>
      </c>
      <c r="I418" s="1">
        <f t="shared" si="29"/>
        <v>238706.48877552</v>
      </c>
    </row>
    <row r="419" spans="1:9">
      <c r="A419" s="66">
        <v>532364</v>
      </c>
      <c r="B419" s="15" t="s">
        <v>453</v>
      </c>
      <c r="C419" s="1">
        <f>VLOOKUP(A419,Main!_xlnm.Print_Area,17,FALSE)+VLOOKUP(A419,Main!_xlnm.Print_Area,15,FALSE)</f>
        <v>1278825.5504299584</v>
      </c>
      <c r="D419" s="1">
        <f>VLOOKUP(A419,Main!_xlnm.Print_Area,14,FALSE)</f>
        <v>76800</v>
      </c>
      <c r="E419" s="1">
        <f>VLOOKUP(A419,'CAF BLS Adjustment'!B419:J1065,5)</f>
        <v>354266</v>
      </c>
      <c r="F419" s="1">
        <f>VLOOKUP(A419,'CAF BLS Adjustment'!$B$3:$J$441,6)</f>
        <v>967803</v>
      </c>
      <c r="G419" s="1">
        <f t="shared" si="27"/>
        <v>76800</v>
      </c>
      <c r="H419" s="1">
        <f t="shared" si="28"/>
        <v>354266</v>
      </c>
      <c r="I419" s="1">
        <f t="shared" si="29"/>
        <v>847759.55042995838</v>
      </c>
    </row>
    <row r="420" spans="1:9">
      <c r="A420" s="66">
        <v>532369</v>
      </c>
      <c r="B420" s="15" t="s">
        <v>454</v>
      </c>
      <c r="C420" s="1">
        <f>VLOOKUP(A420,Main!_xlnm.Print_Area,17,FALSE)+VLOOKUP(A420,Main!_xlnm.Print_Area,15,FALSE)</f>
        <v>442182.31334561447</v>
      </c>
      <c r="D420" s="1">
        <f>VLOOKUP(A420,Main!_xlnm.Print_Area,14,FALSE)</f>
        <v>22420</v>
      </c>
      <c r="E420" s="1">
        <f>VLOOKUP(A420,'CAF BLS Adjustment'!B420:J1066,5)</f>
        <v>461270</v>
      </c>
      <c r="F420" s="1">
        <f>VLOOKUP(A420,'CAF BLS Adjustment'!$B$3:$J$441,6)</f>
        <v>0</v>
      </c>
      <c r="G420" s="1">
        <f t="shared" si="27"/>
        <v>22420</v>
      </c>
      <c r="H420" s="1">
        <f t="shared" si="28"/>
        <v>419762.31334561447</v>
      </c>
      <c r="I420" s="1">
        <f t="shared" si="29"/>
        <v>0</v>
      </c>
    </row>
    <row r="421" spans="1:9">
      <c r="A421" s="66">
        <v>532373</v>
      </c>
      <c r="B421" s="15" t="s">
        <v>455</v>
      </c>
      <c r="C421" s="1">
        <f>VLOOKUP(A421,Main!_xlnm.Print_Area,17,FALSE)+VLOOKUP(A421,Main!_xlnm.Print_Area,15,FALSE)</f>
        <v>719090.88511061564</v>
      </c>
      <c r="D421" s="1">
        <f>VLOOKUP(A421,Main!_xlnm.Print_Area,14,FALSE)</f>
        <v>75990</v>
      </c>
      <c r="E421" s="1">
        <f>VLOOKUP(A421,'CAF BLS Adjustment'!B421:J1067,5)</f>
        <v>218613</v>
      </c>
      <c r="F421" s="1">
        <f>VLOOKUP(A421,'CAF BLS Adjustment'!$B$3:$J$441,6)</f>
        <v>491989</v>
      </c>
      <c r="G421" s="1">
        <f t="shared" si="27"/>
        <v>75990</v>
      </c>
      <c r="H421" s="1">
        <f t="shared" si="28"/>
        <v>218613</v>
      </c>
      <c r="I421" s="1">
        <f t="shared" si="29"/>
        <v>424487.88511061564</v>
      </c>
    </row>
    <row r="422" spans="1:9">
      <c r="A422" s="66">
        <v>532383</v>
      </c>
      <c r="B422" s="15" t="s">
        <v>456</v>
      </c>
      <c r="C422" s="1">
        <f>VLOOKUP(A422,Main!_xlnm.Print_Area,17,FALSE)+VLOOKUP(A422,Main!_xlnm.Print_Area,15,FALSE)</f>
        <v>8580175.3056496102</v>
      </c>
      <c r="D422" s="1">
        <f>VLOOKUP(A422,Main!_xlnm.Print_Area,14,FALSE)</f>
        <v>1197732</v>
      </c>
      <c r="E422" s="1">
        <f>VLOOKUP(A422,'CAF BLS Adjustment'!B422:J1069,5)</f>
        <v>394197</v>
      </c>
      <c r="F422" s="1">
        <f>VLOOKUP(A422,'CAF BLS Adjustment'!$B$3:$J$441,6)</f>
        <v>7793668</v>
      </c>
      <c r="G422" s="1">
        <f t="shared" si="27"/>
        <v>1197732</v>
      </c>
      <c r="H422" s="1">
        <f t="shared" si="28"/>
        <v>394197</v>
      </c>
      <c r="I422" s="1">
        <f t="shared" si="29"/>
        <v>6988246.3056496102</v>
      </c>
    </row>
    <row r="423" spans="1:9">
      <c r="A423" s="66">
        <v>532384</v>
      </c>
      <c r="B423" s="15" t="s">
        <v>457</v>
      </c>
      <c r="C423" s="1">
        <f>VLOOKUP(A423,Main!_xlnm.Print_Area,17,FALSE)+VLOOKUP(A423,Main!_xlnm.Print_Area,15,FALSE)</f>
        <v>591044.59947091481</v>
      </c>
      <c r="D423" s="1">
        <f>VLOOKUP(A423,Main!_xlnm.Print_Area,14,FALSE)</f>
        <v>60636</v>
      </c>
      <c r="E423" s="1">
        <f>VLOOKUP(A423,'CAF BLS Adjustment'!B423:J1070,5)</f>
        <v>210568</v>
      </c>
      <c r="F423" s="1">
        <f>VLOOKUP(A423,'CAF BLS Adjustment'!$B$3:$J$441,6)</f>
        <v>375322</v>
      </c>
      <c r="G423" s="1">
        <f t="shared" si="27"/>
        <v>60636</v>
      </c>
      <c r="H423" s="1">
        <f t="shared" si="28"/>
        <v>210568</v>
      </c>
      <c r="I423" s="1">
        <f t="shared" si="29"/>
        <v>319840.59947091481</v>
      </c>
    </row>
    <row r="424" spans="1:9">
      <c r="A424" s="66">
        <v>532386</v>
      </c>
      <c r="B424" s="15" t="s">
        <v>458</v>
      </c>
      <c r="C424" s="1">
        <f>VLOOKUP(A424,Main!_xlnm.Print_Area,17,FALSE)+VLOOKUP(A424,Main!_xlnm.Print_Area,15,FALSE)</f>
        <v>489154.73901540722</v>
      </c>
      <c r="D424" s="1">
        <f>VLOOKUP(A424,Main!_xlnm.Print_Area,14,FALSE)</f>
        <v>-14214</v>
      </c>
      <c r="E424" s="1">
        <f>VLOOKUP(A424,'CAF BLS Adjustment'!B424:J1071,5)</f>
        <v>234349</v>
      </c>
      <c r="F424" s="1">
        <f>VLOOKUP(A424,'CAF BLS Adjustment'!$B$3:$J$441,6)</f>
        <v>316271</v>
      </c>
      <c r="G424" s="1">
        <f t="shared" si="27"/>
        <v>-14214</v>
      </c>
      <c r="H424" s="1">
        <f t="shared" si="28"/>
        <v>234349</v>
      </c>
      <c r="I424" s="1">
        <f t="shared" si="29"/>
        <v>269019.73901540722</v>
      </c>
    </row>
    <row r="425" spans="1:9">
      <c r="A425" s="66">
        <v>532387</v>
      </c>
      <c r="B425" s="15" t="s">
        <v>459</v>
      </c>
      <c r="C425" s="1">
        <f>VLOOKUP(A425,Main!_xlnm.Print_Area,17,FALSE)+VLOOKUP(A425,Main!_xlnm.Print_Area,15,FALSE)</f>
        <v>383013.49973509338</v>
      </c>
      <c r="D425" s="1">
        <f>VLOOKUP(A425,Main!_xlnm.Print_Area,14,FALSE)</f>
        <v>58980</v>
      </c>
      <c r="E425" s="1">
        <f>VLOOKUP(A425,'CAF BLS Adjustment'!B425:J1072,5)</f>
        <v>216535</v>
      </c>
      <c r="F425" s="1">
        <f>VLOOKUP(A425,'CAF BLS Adjustment'!$B$3:$J$441,6)</f>
        <v>142798</v>
      </c>
      <c r="G425" s="1">
        <f t="shared" si="27"/>
        <v>58980</v>
      </c>
      <c r="H425" s="1">
        <f t="shared" si="28"/>
        <v>216535</v>
      </c>
      <c r="I425" s="1">
        <f t="shared" si="29"/>
        <v>107498.49973509338</v>
      </c>
    </row>
    <row r="426" spans="1:9">
      <c r="A426" s="66">
        <v>532390</v>
      </c>
      <c r="B426" s="15" t="s">
        <v>460</v>
      </c>
      <c r="C426" s="1">
        <f>VLOOKUP(A426,Main!_xlnm.Print_Area,17,FALSE)+VLOOKUP(A426,Main!_xlnm.Print_Area,15,FALSE)</f>
        <v>477531.19974700973</v>
      </c>
      <c r="D426" s="1">
        <f>VLOOKUP(A426,Main!_xlnm.Print_Area,14,FALSE)</f>
        <v>-8628</v>
      </c>
      <c r="E426" s="1">
        <f>VLOOKUP(A426,'CAF BLS Adjustment'!B426:J1075,5)</f>
        <v>531795</v>
      </c>
      <c r="F426" s="1">
        <f>VLOOKUP(A426,'CAF BLS Adjustment'!$B$3:$J$441,6)</f>
        <v>0</v>
      </c>
      <c r="G426" s="1">
        <f t="shared" si="27"/>
        <v>-8628</v>
      </c>
      <c r="H426" s="1">
        <f t="shared" si="28"/>
        <v>486159.19974700973</v>
      </c>
      <c r="I426" s="1">
        <f t="shared" si="29"/>
        <v>0</v>
      </c>
    </row>
    <row r="427" spans="1:9">
      <c r="A427" s="66">
        <v>532391</v>
      </c>
      <c r="B427" s="15" t="s">
        <v>461</v>
      </c>
      <c r="C427" s="1">
        <f>VLOOKUP(A427,Main!_xlnm.Print_Area,17,FALSE)+VLOOKUP(A427,Main!_xlnm.Print_Area,15,FALSE)</f>
        <v>911788.77445062844</v>
      </c>
      <c r="D427" s="1">
        <f>VLOOKUP(A427,Main!_xlnm.Print_Area,14,FALSE)</f>
        <v>-48786</v>
      </c>
      <c r="E427" s="1">
        <f>VLOOKUP(A427,'CAF BLS Adjustment'!B427:J1076,5)</f>
        <v>318220</v>
      </c>
      <c r="F427" s="1">
        <f>VLOOKUP(A427,'CAF BLS Adjustment'!$B$3:$J$441,6)</f>
        <v>732524</v>
      </c>
      <c r="G427" s="1">
        <f t="shared" si="27"/>
        <v>-48786</v>
      </c>
      <c r="H427" s="1">
        <f t="shared" si="28"/>
        <v>318220</v>
      </c>
      <c r="I427" s="1">
        <f t="shared" si="29"/>
        <v>642354.77445062844</v>
      </c>
    </row>
    <row r="428" spans="1:9">
      <c r="A428" s="66">
        <v>532397</v>
      </c>
      <c r="B428" s="15" t="s">
        <v>462</v>
      </c>
      <c r="C428" s="1">
        <f>VLOOKUP(A428,Main!_xlnm.Print_Area,17,FALSE)+VLOOKUP(A428,Main!_xlnm.Print_Area,15,FALSE)</f>
        <v>2396635</v>
      </c>
      <c r="D428" s="1">
        <f>VLOOKUP(A428,Main!_xlnm.Print_Area,14,FALSE)</f>
        <v>-27114</v>
      </c>
      <c r="E428" s="1">
        <f>VLOOKUP(A428,'CAF BLS Adjustment'!B428:J1079,5)</f>
        <v>81111</v>
      </c>
      <c r="F428" s="1">
        <f>VLOOKUP(A428,'CAF BLS Adjustment'!$B$3:$J$441,6)</f>
        <v>2342638</v>
      </c>
      <c r="G428" s="1">
        <f t="shared" si="27"/>
        <v>-27114</v>
      </c>
      <c r="H428" s="1">
        <f t="shared" si="28"/>
        <v>81111</v>
      </c>
      <c r="I428" s="1">
        <f t="shared" si="29"/>
        <v>2342638</v>
      </c>
    </row>
    <row r="429" spans="1:9">
      <c r="A429" s="66">
        <v>532399</v>
      </c>
      <c r="B429" s="15" t="s">
        <v>463</v>
      </c>
      <c r="C429" s="1">
        <f>VLOOKUP(A429,Main!_xlnm.Print_Area,17,FALSE)+VLOOKUP(A429,Main!_xlnm.Print_Area,15,FALSE)</f>
        <v>2274592.1960277767</v>
      </c>
      <c r="D429" s="1">
        <f>VLOOKUP(A429,Main!_xlnm.Print_Area,14,FALSE)</f>
        <v>-96630</v>
      </c>
      <c r="E429" s="1">
        <f>VLOOKUP(A429,'CAF BLS Adjustment'!B429:J1080,5)</f>
        <v>993207</v>
      </c>
      <c r="F429" s="1">
        <f>VLOOKUP(A429,'CAF BLS Adjustment'!$B$3:$J$441,6)</f>
        <v>1600602</v>
      </c>
      <c r="G429" s="1">
        <f t="shared" si="27"/>
        <v>-96630</v>
      </c>
      <c r="H429" s="1">
        <f t="shared" si="28"/>
        <v>993207</v>
      </c>
      <c r="I429" s="1">
        <f t="shared" si="29"/>
        <v>1378015.1960277767</v>
      </c>
    </row>
    <row r="430" spans="1:9">
      <c r="A430" s="66">
        <v>542301</v>
      </c>
      <c r="B430" s="15" t="s">
        <v>465</v>
      </c>
      <c r="C430" s="1">
        <f>VLOOKUP(A430,Main!_xlnm.Print_Area,17,FALSE)+VLOOKUP(A430,Main!_xlnm.Print_Area,15,FALSE)</f>
        <v>1388894.381104823</v>
      </c>
      <c r="D430" s="1">
        <f>VLOOKUP(A430,Main!_xlnm.Print_Area,14,FALSE)</f>
        <v>70704</v>
      </c>
      <c r="E430" s="1">
        <f>VLOOKUP(A430,'CAF BLS Adjustment'!B430:J1082,5)</f>
        <v>1448566</v>
      </c>
      <c r="F430" s="1">
        <f>VLOOKUP(A430,'CAF BLS Adjustment'!$B$3:$J$441,6)</f>
        <v>0</v>
      </c>
      <c r="G430" s="1">
        <f t="shared" ref="G430:G439" si="30">MIN(D430,C430)</f>
        <v>70704</v>
      </c>
      <c r="H430" s="1">
        <f t="shared" ref="H430:H439" si="31">MAX(MIN(C430-G430,E430),0)</f>
        <v>1318190.381104823</v>
      </c>
      <c r="I430" s="1">
        <f t="shared" ref="I430:I439" si="32">MIN(MAX(C430-G430-H430,0),F430)</f>
        <v>0</v>
      </c>
    </row>
    <row r="431" spans="1:9">
      <c r="A431" s="66">
        <v>542318</v>
      </c>
      <c r="B431" s="15" t="s">
        <v>466</v>
      </c>
      <c r="C431" s="1">
        <f>VLOOKUP(A431,Main!_xlnm.Print_Area,17,FALSE)+VLOOKUP(A431,Main!_xlnm.Print_Area,15,FALSE)</f>
        <v>1586663.7525347818</v>
      </c>
      <c r="D431" s="1">
        <f>VLOOKUP(A431,Main!_xlnm.Print_Area,14,FALSE)</f>
        <v>-42186</v>
      </c>
      <c r="E431" s="1">
        <f>VLOOKUP(A431,'CAF BLS Adjustment'!B431:J1084,5)</f>
        <v>901624</v>
      </c>
      <c r="F431" s="1">
        <f>VLOOKUP(A431,'CAF BLS Adjustment'!$B$3:$J$441,6)</f>
        <v>880126</v>
      </c>
      <c r="G431" s="1">
        <f t="shared" si="30"/>
        <v>-42186</v>
      </c>
      <c r="H431" s="1">
        <f t="shared" si="31"/>
        <v>901624</v>
      </c>
      <c r="I431" s="1">
        <f t="shared" si="32"/>
        <v>727225.75253478182</v>
      </c>
    </row>
    <row r="432" spans="1:9">
      <c r="A432" s="66">
        <v>542324</v>
      </c>
      <c r="B432" s="15" t="s">
        <v>467</v>
      </c>
      <c r="C432" s="1">
        <f>VLOOKUP(A432,Main!_xlnm.Print_Area,17,FALSE)+VLOOKUP(A432,Main!_xlnm.Print_Area,15,FALSE)</f>
        <v>2561518.1049026959</v>
      </c>
      <c r="D432" s="1">
        <f>VLOOKUP(A432,Main!_xlnm.Print_Area,14,FALSE)</f>
        <v>121344</v>
      </c>
      <c r="E432" s="1">
        <f>VLOOKUP(A432,'CAF BLS Adjustment'!B432:J1085,5)</f>
        <v>1962083</v>
      </c>
      <c r="F432" s="1">
        <f>VLOOKUP(A432,'CAF BLS Adjustment'!$B$3:$J$441,6)</f>
        <v>718541</v>
      </c>
      <c r="G432" s="1">
        <f t="shared" si="30"/>
        <v>121344</v>
      </c>
      <c r="H432" s="1">
        <f t="shared" si="31"/>
        <v>1962083</v>
      </c>
      <c r="I432" s="1">
        <f t="shared" si="32"/>
        <v>478091.10490269586</v>
      </c>
    </row>
    <row r="433" spans="1:9">
      <c r="A433" s="66">
        <v>542332</v>
      </c>
      <c r="B433" s="15" t="s">
        <v>468</v>
      </c>
      <c r="C433" s="1">
        <f>VLOOKUP(A433,Main!_xlnm.Print_Area,17,FALSE)+VLOOKUP(A433,Main!_xlnm.Print_Area,15,FALSE)</f>
        <v>3510949.8740867907</v>
      </c>
      <c r="D433" s="1">
        <f>VLOOKUP(A433,Main!_xlnm.Print_Area,14,FALSE)</f>
        <v>194604</v>
      </c>
      <c r="E433" s="1">
        <f>VLOOKUP(A433,'CAF BLS Adjustment'!B433:J1086,5)</f>
        <v>3645919</v>
      </c>
      <c r="F433" s="1">
        <f>VLOOKUP(A433,'CAF BLS Adjustment'!$B$3:$J$441,6)</f>
        <v>0</v>
      </c>
      <c r="G433" s="1">
        <f t="shared" si="30"/>
        <v>194604</v>
      </c>
      <c r="H433" s="1">
        <f t="shared" si="31"/>
        <v>3316345.8740867907</v>
      </c>
      <c r="I433" s="1">
        <f t="shared" si="32"/>
        <v>0</v>
      </c>
    </row>
    <row r="434" spans="1:9">
      <c r="A434" s="66">
        <v>542338</v>
      </c>
      <c r="B434" s="15" t="s">
        <v>469</v>
      </c>
      <c r="C434" s="1">
        <f>VLOOKUP(A434,Main!_xlnm.Print_Area,17,FALSE)+VLOOKUP(A434,Main!_xlnm.Print_Area,15,FALSE)</f>
        <v>4999096.4447709303</v>
      </c>
      <c r="D434" s="1">
        <f>VLOOKUP(A434,Main!_xlnm.Print_Area,14,FALSE)</f>
        <v>92934</v>
      </c>
      <c r="E434" s="1">
        <f>VLOOKUP(A434,'CAF BLS Adjustment'!B434:J1087,5)</f>
        <v>5355938</v>
      </c>
      <c r="F434" s="1">
        <f>VLOOKUP(A434,'CAF BLS Adjustment'!$B$3:$J$441,6)</f>
        <v>19490</v>
      </c>
      <c r="G434" s="1">
        <f t="shared" si="30"/>
        <v>92934</v>
      </c>
      <c r="H434" s="1">
        <f t="shared" si="31"/>
        <v>4906162.4447709303</v>
      </c>
      <c r="I434" s="1">
        <f t="shared" si="32"/>
        <v>0</v>
      </c>
    </row>
    <row r="435" spans="1:9">
      <c r="A435" s="66">
        <v>542339</v>
      </c>
      <c r="B435" s="15" t="s">
        <v>470</v>
      </c>
      <c r="C435" s="1">
        <f>VLOOKUP(A435,Main!_xlnm.Print_Area,17,FALSE)+VLOOKUP(A435,Main!_xlnm.Print_Area,15,FALSE)</f>
        <v>3370872.6150176805</v>
      </c>
      <c r="D435" s="1">
        <f>VLOOKUP(A435,Main!_xlnm.Print_Area,14,FALSE)</f>
        <v>-100536</v>
      </c>
      <c r="E435" s="1">
        <f>VLOOKUP(A435,'CAF BLS Adjustment'!B435:J1088,5)</f>
        <v>3794187</v>
      </c>
      <c r="F435" s="1">
        <f>VLOOKUP(A435,'CAF BLS Adjustment'!$B$3:$J$441,6)</f>
        <v>3083</v>
      </c>
      <c r="G435" s="1">
        <f t="shared" si="30"/>
        <v>-100536</v>
      </c>
      <c r="H435" s="1">
        <f t="shared" si="31"/>
        <v>3471408.6150176805</v>
      </c>
      <c r="I435" s="1">
        <f t="shared" si="32"/>
        <v>0</v>
      </c>
    </row>
    <row r="436" spans="1:9">
      <c r="A436" s="66">
        <v>542343</v>
      </c>
      <c r="B436" s="15" t="s">
        <v>471</v>
      </c>
      <c r="C436" s="1">
        <f>VLOOKUP(A436,Main!_xlnm.Print_Area,17,FALSE)+VLOOKUP(A436,Main!_xlnm.Print_Area,15,FALSE)</f>
        <v>2938461.4089090992</v>
      </c>
      <c r="D436" s="1">
        <f>VLOOKUP(A436,Main!_xlnm.Print_Area,14,FALSE)</f>
        <v>126162</v>
      </c>
      <c r="E436" s="1">
        <f>VLOOKUP(A436,'CAF BLS Adjustment'!B436:J1089,5)</f>
        <v>3021972</v>
      </c>
      <c r="F436" s="1">
        <f>VLOOKUP(A436,'CAF BLS Adjustment'!$B$3:$J$441,6)</f>
        <v>66161</v>
      </c>
      <c r="G436" s="1">
        <f t="shared" si="30"/>
        <v>126162</v>
      </c>
      <c r="H436" s="1">
        <f t="shared" si="31"/>
        <v>2812299.4089090992</v>
      </c>
      <c r="I436" s="1">
        <f t="shared" si="32"/>
        <v>0</v>
      </c>
    </row>
    <row r="437" spans="1:9">
      <c r="A437" s="66">
        <v>552349</v>
      </c>
      <c r="B437" s="15" t="s">
        <v>473</v>
      </c>
      <c r="C437" s="1">
        <f>VLOOKUP(A437,Main!_xlnm.Print_Area,17,FALSE)+VLOOKUP(A437,Main!_xlnm.Print_Area,15,FALSE)</f>
        <v>4162563.8241142887</v>
      </c>
      <c r="D437" s="1">
        <f>VLOOKUP(A437,Main!_xlnm.Print_Area,14,FALSE)</f>
        <v>235290</v>
      </c>
      <c r="E437" s="1">
        <f>VLOOKUP(A437,'CAF BLS Adjustment'!B437:J1091,5)</f>
        <v>1751587</v>
      </c>
      <c r="F437" s="1">
        <f>VLOOKUP(A437,'CAF BLS Adjustment'!$B$3:$J$441,6)</f>
        <v>2566427</v>
      </c>
      <c r="G437" s="1">
        <f t="shared" si="30"/>
        <v>235290</v>
      </c>
      <c r="H437" s="1">
        <f t="shared" si="31"/>
        <v>1751587</v>
      </c>
      <c r="I437" s="1">
        <f t="shared" si="32"/>
        <v>2175686.8241142887</v>
      </c>
    </row>
    <row r="438" spans="1:9">
      <c r="A438" s="66">
        <v>553304</v>
      </c>
      <c r="B438" s="15" t="s">
        <v>474</v>
      </c>
      <c r="C438" s="1">
        <f>VLOOKUP(A438,Main!_xlnm.Print_Area,17,FALSE)+VLOOKUP(A438,Main!_xlnm.Print_Area,15,FALSE)</f>
        <v>403781.00296914752</v>
      </c>
      <c r="D438" s="1">
        <f>VLOOKUP(A438,Main!_xlnm.Print_Area,14,FALSE)</f>
        <v>-28476</v>
      </c>
      <c r="E438" s="1">
        <f>VLOOKUP(A438,'CAF BLS Adjustment'!B438:J1092,5)</f>
        <v>472833</v>
      </c>
      <c r="F438" s="1">
        <f>VLOOKUP(A438,'CAF BLS Adjustment'!$B$3:$J$441,6)</f>
        <v>0</v>
      </c>
      <c r="G438" s="1">
        <f t="shared" si="30"/>
        <v>-28476</v>
      </c>
      <c r="H438" s="1">
        <f t="shared" si="31"/>
        <v>432257.00296914752</v>
      </c>
      <c r="I438" s="1">
        <f t="shared" si="32"/>
        <v>0</v>
      </c>
    </row>
    <row r="439" spans="1:9">
      <c r="A439" s="66">
        <v>663800</v>
      </c>
      <c r="B439" s="15" t="s">
        <v>476</v>
      </c>
      <c r="C439" s="1">
        <f>VLOOKUP(A439,Main!_xlnm.Print_Area,17,FALSE)+VLOOKUP(A439,Main!_xlnm.Print_Area,15,FALSE)</f>
        <v>6362335</v>
      </c>
      <c r="D439" s="1">
        <f>VLOOKUP(A439,Main!_xlnm.Print_Area,14,FALSE)</f>
        <v>-104136</v>
      </c>
      <c r="E439" s="1">
        <f>VLOOKUP(A439,'CAF BLS Adjustment'!B439:J1093,5)</f>
        <v>6466471</v>
      </c>
      <c r="F439" s="1">
        <f>VLOOKUP(A439,'CAF BLS Adjustment'!$B$3:$J$441,6)</f>
        <v>0</v>
      </c>
      <c r="G439" s="1">
        <f t="shared" si="30"/>
        <v>-104136</v>
      </c>
      <c r="H439" s="1">
        <f t="shared" si="31"/>
        <v>6466471</v>
      </c>
      <c r="I439" s="1">
        <f t="shared" si="32"/>
        <v>0</v>
      </c>
    </row>
    <row r="440" spans="1:9">
      <c r="C440" s="3"/>
    </row>
    <row r="441" spans="1:9">
      <c r="A441" s="12" t="s">
        <v>480</v>
      </c>
      <c r="C441" s="3">
        <f t="shared" ref="C441:I441" si="33">SUM(C3:C439)</f>
        <v>855775600.32402825</v>
      </c>
      <c r="D441" s="3">
        <f t="shared" si="33"/>
        <v>48183561</v>
      </c>
      <c r="E441" s="3">
        <f t="shared" si="33"/>
        <v>433807912</v>
      </c>
      <c r="F441" s="3">
        <f t="shared" si="33"/>
        <v>450277378</v>
      </c>
      <c r="G441" s="3">
        <f t="shared" si="33"/>
        <v>48012798.948629402</v>
      </c>
      <c r="H441" s="3">
        <f t="shared" si="33"/>
        <v>426103651.95001191</v>
      </c>
      <c r="I441" s="3">
        <f t="shared" si="33"/>
        <v>381659149.42538697</v>
      </c>
    </row>
    <row r="443" spans="1:9">
      <c r="C443" s="3"/>
      <c r="D443" s="3"/>
      <c r="E443" s="3"/>
      <c r="F443" s="3"/>
      <c r="G443" s="3"/>
      <c r="H443" s="3"/>
      <c r="I443" s="3"/>
    </row>
    <row r="444" spans="1:9" ht="47.25" customHeight="1">
      <c r="A444" s="106" t="s">
        <v>491</v>
      </c>
      <c r="B444" s="106"/>
      <c r="C444" s="106"/>
      <c r="D444" s="106"/>
      <c r="E444" s="106"/>
      <c r="F444" s="106"/>
      <c r="G444" s="106"/>
      <c r="H444" s="106"/>
      <c r="I444" s="106"/>
    </row>
  </sheetData>
  <mergeCells count="2">
    <mergeCell ref="A1:I1"/>
    <mergeCell ref="A444:I444"/>
  </mergeCells>
  <pageMargins left="0.7" right="0.7" top="0.75" bottom="0.75" header="0.3" footer="0.3"/>
  <pageSetup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3"/>
  <sheetViews>
    <sheetView zoomScale="80" zoomScaleNormal="80" workbookViewId="0">
      <pane ySplit="2" topLeftCell="A3" activePane="bottomLeft" state="frozen"/>
      <selection activeCell="J4" sqref="J4"/>
      <selection pane="bottomLeft" sqref="A1:J1"/>
    </sheetView>
  </sheetViews>
  <sheetFormatPr defaultRowHeight="15"/>
  <cols>
    <col min="1" max="1" width="11.140625" bestFit="1" customWidth="1"/>
    <col min="2" max="2" width="7.85546875" bestFit="1" customWidth="1"/>
    <col min="3" max="3" width="28.85546875" customWidth="1"/>
    <col min="4" max="4" width="17.42578125" customWidth="1"/>
    <col min="5" max="5" width="15.28515625" style="12" customWidth="1"/>
    <col min="6" max="6" width="15.42578125" style="11" customWidth="1"/>
    <col min="7" max="7" width="20.85546875" style="11" customWidth="1"/>
    <col min="8" max="8" width="20.42578125" customWidth="1"/>
    <col min="9" max="9" width="13.42578125" bestFit="1" customWidth="1"/>
    <col min="10" max="10" width="16.5703125" customWidth="1"/>
  </cols>
  <sheetData>
    <row r="1" spans="1:10" s="14" customFormat="1" ht="45.6" customHeight="1">
      <c r="A1" s="116" t="s">
        <v>558</v>
      </c>
      <c r="B1" s="116"/>
      <c r="C1" s="116"/>
      <c r="D1" s="116"/>
      <c r="E1" s="116"/>
      <c r="F1" s="116"/>
      <c r="G1" s="116"/>
      <c r="H1" s="116"/>
      <c r="I1" s="116"/>
      <c r="J1" s="116"/>
    </row>
    <row r="2" spans="1:10" ht="47.25">
      <c r="A2" s="8" t="s">
        <v>0</v>
      </c>
      <c r="B2" s="8" t="s">
        <v>1</v>
      </c>
      <c r="C2" s="8" t="s">
        <v>2</v>
      </c>
      <c r="D2" s="8" t="s">
        <v>477</v>
      </c>
      <c r="E2" s="8" t="s">
        <v>574</v>
      </c>
      <c r="F2" s="8" t="s">
        <v>493</v>
      </c>
      <c r="G2" s="8" t="s">
        <v>492</v>
      </c>
      <c r="H2" s="9" t="s">
        <v>484</v>
      </c>
      <c r="I2" s="9" t="s">
        <v>482</v>
      </c>
      <c r="J2" s="9" t="s">
        <v>498</v>
      </c>
    </row>
    <row r="3" spans="1:10" ht="14.45" customHeight="1">
      <c r="A3" s="22" t="s">
        <v>3</v>
      </c>
      <c r="B3" s="12">
        <v>100002</v>
      </c>
      <c r="C3" s="95" t="s">
        <v>4</v>
      </c>
      <c r="D3" s="22" t="s">
        <v>478</v>
      </c>
      <c r="E3" s="23" t="s">
        <v>495</v>
      </c>
      <c r="F3" s="3">
        <v>461588</v>
      </c>
      <c r="G3" s="3">
        <v>167280</v>
      </c>
      <c r="H3" s="3">
        <f>F3+G3</f>
        <v>628868</v>
      </c>
      <c r="I3" s="1">
        <v>-44022</v>
      </c>
      <c r="J3" s="1">
        <f>H3+I3</f>
        <v>584846</v>
      </c>
    </row>
    <row r="4" spans="1:10" ht="14.45" customHeight="1">
      <c r="A4" s="22" t="s">
        <v>3</v>
      </c>
      <c r="B4" s="12">
        <v>100019</v>
      </c>
      <c r="C4" s="95" t="s">
        <v>5</v>
      </c>
      <c r="D4" s="22" t="s">
        <v>478</v>
      </c>
      <c r="E4" s="23" t="s">
        <v>495</v>
      </c>
      <c r="F4" s="3">
        <v>707243</v>
      </c>
      <c r="G4" s="3">
        <v>977894</v>
      </c>
      <c r="H4" s="3">
        <f t="shared" ref="H4:H67" si="0">F4+G4</f>
        <v>1685137</v>
      </c>
      <c r="I4" s="1">
        <v>37470</v>
      </c>
      <c r="J4" s="1">
        <f t="shared" ref="J4:J54" si="1">H4+I4</f>
        <v>1722607</v>
      </c>
    </row>
    <row r="5" spans="1:10" ht="14.45" customHeight="1">
      <c r="A5" s="22" t="s">
        <v>3</v>
      </c>
      <c r="B5" s="12">
        <v>100029</v>
      </c>
      <c r="C5" s="95" t="s">
        <v>6</v>
      </c>
      <c r="D5" s="22" t="s">
        <v>478</v>
      </c>
      <c r="E5" s="23" t="s">
        <v>495</v>
      </c>
      <c r="F5" s="3">
        <v>751086</v>
      </c>
      <c r="G5" s="3">
        <v>208140</v>
      </c>
      <c r="H5" s="3">
        <f t="shared" si="0"/>
        <v>959226</v>
      </c>
      <c r="I5" s="1">
        <v>15816</v>
      </c>
      <c r="J5" s="1">
        <f t="shared" si="1"/>
        <v>975042</v>
      </c>
    </row>
    <row r="6" spans="1:10" ht="14.45" customHeight="1">
      <c r="A6" s="22" t="s">
        <v>7</v>
      </c>
      <c r="B6" s="12">
        <v>120039</v>
      </c>
      <c r="C6" s="95" t="s">
        <v>8</v>
      </c>
      <c r="D6" s="22" t="s">
        <v>478</v>
      </c>
      <c r="E6" s="23" t="s">
        <v>495</v>
      </c>
      <c r="F6" s="3">
        <v>942587</v>
      </c>
      <c r="G6" s="3">
        <v>292426</v>
      </c>
      <c r="H6" s="3">
        <f t="shared" si="0"/>
        <v>1235013</v>
      </c>
      <c r="I6" s="1">
        <v>-16650</v>
      </c>
      <c r="J6" s="1">
        <f t="shared" si="1"/>
        <v>1218363</v>
      </c>
    </row>
    <row r="7" spans="1:10" ht="14.45" customHeight="1">
      <c r="A7" s="22" t="s">
        <v>7</v>
      </c>
      <c r="B7" s="12">
        <v>120042</v>
      </c>
      <c r="C7" s="95" t="s">
        <v>9</v>
      </c>
      <c r="D7" s="22" t="s">
        <v>478</v>
      </c>
      <c r="E7" s="23" t="s">
        <v>495</v>
      </c>
      <c r="F7" s="3">
        <v>0</v>
      </c>
      <c r="G7" s="3">
        <v>0</v>
      </c>
      <c r="H7" s="3">
        <f t="shared" si="0"/>
        <v>0</v>
      </c>
      <c r="I7" s="1">
        <v>-954</v>
      </c>
      <c r="J7" s="1">
        <f t="shared" si="1"/>
        <v>-954</v>
      </c>
    </row>
    <row r="8" spans="1:10" ht="14.45" customHeight="1">
      <c r="A8" s="22" t="s">
        <v>7</v>
      </c>
      <c r="B8" s="12">
        <v>120043</v>
      </c>
      <c r="C8" s="95" t="s">
        <v>10</v>
      </c>
      <c r="D8" s="22" t="s">
        <v>478</v>
      </c>
      <c r="E8" s="23" t="s">
        <v>495</v>
      </c>
      <c r="F8" s="3">
        <v>403112</v>
      </c>
      <c r="G8" s="3">
        <v>0</v>
      </c>
      <c r="H8" s="3">
        <f t="shared" si="0"/>
        <v>403112</v>
      </c>
      <c r="I8" s="1">
        <v>3186</v>
      </c>
      <c r="J8" s="1">
        <f t="shared" si="1"/>
        <v>406298</v>
      </c>
    </row>
    <row r="9" spans="1:10" ht="14.45" customHeight="1">
      <c r="A9" s="22" t="s">
        <v>11</v>
      </c>
      <c r="B9" s="12">
        <v>140053</v>
      </c>
      <c r="C9" s="95" t="s">
        <v>12</v>
      </c>
      <c r="D9" s="22" t="s">
        <v>478</v>
      </c>
      <c r="E9" s="23" t="s">
        <v>495</v>
      </c>
      <c r="F9" s="3">
        <v>261678</v>
      </c>
      <c r="G9" s="3">
        <v>838</v>
      </c>
      <c r="H9" s="3">
        <f t="shared" si="0"/>
        <v>262516</v>
      </c>
      <c r="I9" s="1">
        <v>8910</v>
      </c>
      <c r="J9" s="1">
        <f t="shared" si="1"/>
        <v>271426</v>
      </c>
    </row>
    <row r="10" spans="1:10" ht="14.45" customHeight="1">
      <c r="A10" s="22" t="s">
        <v>11</v>
      </c>
      <c r="B10" s="12">
        <v>140068</v>
      </c>
      <c r="C10" s="95" t="s">
        <v>13</v>
      </c>
      <c r="D10" s="22" t="s">
        <v>478</v>
      </c>
      <c r="E10" s="23" t="s">
        <v>495</v>
      </c>
      <c r="F10" s="3">
        <v>391014</v>
      </c>
      <c r="G10" s="3">
        <v>0</v>
      </c>
      <c r="H10" s="3">
        <f t="shared" si="0"/>
        <v>391014</v>
      </c>
      <c r="I10" s="1">
        <v>-64404</v>
      </c>
      <c r="J10" s="1">
        <f t="shared" si="1"/>
        <v>326610</v>
      </c>
    </row>
    <row r="11" spans="1:10" ht="14.45" customHeight="1">
      <c r="A11" s="22" t="s">
        <v>11</v>
      </c>
      <c r="B11" s="12">
        <v>140069</v>
      </c>
      <c r="C11" s="95" t="s">
        <v>14</v>
      </c>
      <c r="D11" s="22" t="s">
        <v>478</v>
      </c>
      <c r="E11" s="23" t="s">
        <v>495</v>
      </c>
      <c r="F11" s="3">
        <v>2234719</v>
      </c>
      <c r="G11" s="3">
        <v>1555017</v>
      </c>
      <c r="H11" s="3">
        <f t="shared" si="0"/>
        <v>3789736</v>
      </c>
      <c r="I11" s="1">
        <v>63955</v>
      </c>
      <c r="J11" s="1">
        <f t="shared" si="1"/>
        <v>3853691</v>
      </c>
    </row>
    <row r="12" spans="1:10" ht="14.45" customHeight="1">
      <c r="A12" s="22" t="s">
        <v>11</v>
      </c>
      <c r="B12" s="12">
        <v>147332</v>
      </c>
      <c r="C12" s="95" t="s">
        <v>15</v>
      </c>
      <c r="D12" s="22" t="s">
        <v>478</v>
      </c>
      <c r="E12" s="23" t="s">
        <v>495</v>
      </c>
      <c r="F12" s="3">
        <v>2314653</v>
      </c>
      <c r="G12" s="3">
        <v>264474</v>
      </c>
      <c r="H12" s="3">
        <f t="shared" si="0"/>
        <v>2579127</v>
      </c>
      <c r="I12" s="1">
        <v>205980</v>
      </c>
      <c r="J12" s="1">
        <f t="shared" si="1"/>
        <v>2785107</v>
      </c>
    </row>
    <row r="13" spans="1:10" ht="14.45" customHeight="1">
      <c r="A13" s="22" t="s">
        <v>16</v>
      </c>
      <c r="B13" s="12">
        <v>150076</v>
      </c>
      <c r="C13" s="95" t="s">
        <v>17</v>
      </c>
      <c r="D13" s="22" t="s">
        <v>478</v>
      </c>
      <c r="E13" s="23" t="s">
        <v>495</v>
      </c>
      <c r="F13" s="3">
        <v>186241</v>
      </c>
      <c r="G13" s="3">
        <v>0</v>
      </c>
      <c r="H13" s="3">
        <f t="shared" si="0"/>
        <v>186241</v>
      </c>
      <c r="I13" s="1">
        <v>-1452</v>
      </c>
      <c r="J13" s="1">
        <f t="shared" si="1"/>
        <v>184789</v>
      </c>
    </row>
    <row r="14" spans="1:10" ht="14.45" customHeight="1">
      <c r="A14" s="22" t="s">
        <v>16</v>
      </c>
      <c r="B14" s="12">
        <v>150077</v>
      </c>
      <c r="C14" s="95" t="s">
        <v>18</v>
      </c>
      <c r="D14" s="22" t="s">
        <v>478</v>
      </c>
      <c r="E14" s="23" t="s">
        <v>495</v>
      </c>
      <c r="F14" s="3">
        <v>565397</v>
      </c>
      <c r="G14" s="3">
        <v>0</v>
      </c>
      <c r="H14" s="3">
        <f t="shared" si="0"/>
        <v>565397</v>
      </c>
      <c r="I14" s="1">
        <v>-37884</v>
      </c>
      <c r="J14" s="1">
        <f t="shared" si="1"/>
        <v>527513</v>
      </c>
    </row>
    <row r="15" spans="1:10" ht="14.45" customHeight="1">
      <c r="A15" s="22" t="s">
        <v>16</v>
      </c>
      <c r="B15" s="12">
        <v>150085</v>
      </c>
      <c r="C15" s="95" t="s">
        <v>19</v>
      </c>
      <c r="D15" s="22" t="s">
        <v>478</v>
      </c>
      <c r="E15" s="23" t="s">
        <v>495</v>
      </c>
      <c r="F15" s="3">
        <v>240659</v>
      </c>
      <c r="G15" s="3">
        <v>0</v>
      </c>
      <c r="H15" s="3">
        <f t="shared" si="0"/>
        <v>240659</v>
      </c>
      <c r="I15" s="1">
        <v>61968</v>
      </c>
      <c r="J15" s="1">
        <f t="shared" si="1"/>
        <v>302627</v>
      </c>
    </row>
    <row r="16" spans="1:10" ht="14.45" customHeight="1">
      <c r="A16" s="22" t="s">
        <v>16</v>
      </c>
      <c r="B16" s="12">
        <v>150091</v>
      </c>
      <c r="C16" s="95" t="s">
        <v>20</v>
      </c>
      <c r="D16" s="22" t="s">
        <v>478</v>
      </c>
      <c r="E16" s="23" t="s">
        <v>495</v>
      </c>
      <c r="F16" s="3">
        <v>412779</v>
      </c>
      <c r="G16" s="3">
        <v>271012</v>
      </c>
      <c r="H16" s="3">
        <f t="shared" si="0"/>
        <v>683791</v>
      </c>
      <c r="I16" s="1">
        <v>85950</v>
      </c>
      <c r="J16" s="1">
        <f t="shared" si="1"/>
        <v>769741</v>
      </c>
    </row>
    <row r="17" spans="1:10" ht="14.45" customHeight="1">
      <c r="A17" s="22" t="s">
        <v>16</v>
      </c>
      <c r="B17" s="12">
        <v>150097</v>
      </c>
      <c r="C17" s="95" t="s">
        <v>21</v>
      </c>
      <c r="D17" s="22" t="s">
        <v>478</v>
      </c>
      <c r="E17" s="23" t="s">
        <v>495</v>
      </c>
      <c r="F17" s="3">
        <v>463238</v>
      </c>
      <c r="G17" s="3">
        <v>0</v>
      </c>
      <c r="H17" s="3">
        <f t="shared" si="0"/>
        <v>463238</v>
      </c>
      <c r="I17" s="1">
        <v>-27684</v>
      </c>
      <c r="J17" s="1">
        <f t="shared" si="1"/>
        <v>435554</v>
      </c>
    </row>
    <row r="18" spans="1:10" ht="14.45" customHeight="1">
      <c r="A18" s="22" t="s">
        <v>16</v>
      </c>
      <c r="B18" s="12">
        <v>150111</v>
      </c>
      <c r="C18" s="95" t="s">
        <v>22</v>
      </c>
      <c r="D18" s="22" t="s">
        <v>478</v>
      </c>
      <c r="E18" s="23" t="s">
        <v>495</v>
      </c>
      <c r="F18" s="3">
        <v>337627</v>
      </c>
      <c r="G18" s="3">
        <v>60218</v>
      </c>
      <c r="H18" s="3">
        <f t="shared" si="0"/>
        <v>397845</v>
      </c>
      <c r="I18" s="1">
        <v>-9858</v>
      </c>
      <c r="J18" s="1">
        <f t="shared" si="1"/>
        <v>387987</v>
      </c>
    </row>
    <row r="19" spans="1:10" ht="14.45" customHeight="1">
      <c r="A19" s="22" t="s">
        <v>16</v>
      </c>
      <c r="B19" s="12">
        <v>150112</v>
      </c>
      <c r="C19" s="95" t="s">
        <v>23</v>
      </c>
      <c r="D19" s="22" t="s">
        <v>478</v>
      </c>
      <c r="E19" s="23" t="s">
        <v>495</v>
      </c>
      <c r="F19" s="3">
        <v>542099</v>
      </c>
      <c r="G19" s="3">
        <v>137572</v>
      </c>
      <c r="H19" s="3">
        <f t="shared" si="0"/>
        <v>679671</v>
      </c>
      <c r="I19" s="1">
        <v>-28440</v>
      </c>
      <c r="J19" s="1">
        <f t="shared" si="1"/>
        <v>651231</v>
      </c>
    </row>
    <row r="20" spans="1:10" ht="14.45" customHeight="1">
      <c r="A20" s="22" t="s">
        <v>16</v>
      </c>
      <c r="B20" s="12">
        <v>150125</v>
      </c>
      <c r="C20" s="95" t="s">
        <v>24</v>
      </c>
      <c r="D20" s="22" t="s">
        <v>478</v>
      </c>
      <c r="E20" s="23" t="s">
        <v>495</v>
      </c>
      <c r="F20" s="3">
        <v>834185</v>
      </c>
      <c r="G20" s="3">
        <v>781673</v>
      </c>
      <c r="H20" s="3">
        <f t="shared" si="0"/>
        <v>1615858</v>
      </c>
      <c r="I20" s="1">
        <v>63078</v>
      </c>
      <c r="J20" s="1">
        <f t="shared" si="1"/>
        <v>1678936</v>
      </c>
    </row>
    <row r="21" spans="1:10" ht="14.45" customHeight="1">
      <c r="A21" s="22" t="s">
        <v>16</v>
      </c>
      <c r="B21" s="12">
        <v>150131</v>
      </c>
      <c r="C21" s="95" t="s">
        <v>25</v>
      </c>
      <c r="D21" s="22" t="s">
        <v>478</v>
      </c>
      <c r="E21" s="23" t="s">
        <v>495</v>
      </c>
      <c r="F21" s="3">
        <v>777321</v>
      </c>
      <c r="G21" s="3">
        <v>208154</v>
      </c>
      <c r="H21" s="3">
        <f t="shared" si="0"/>
        <v>985475</v>
      </c>
      <c r="I21" s="1">
        <v>-251196</v>
      </c>
      <c r="J21" s="1">
        <f t="shared" si="1"/>
        <v>734279</v>
      </c>
    </row>
    <row r="22" spans="1:10" ht="14.45" customHeight="1">
      <c r="A22" s="22" t="s">
        <v>26</v>
      </c>
      <c r="B22" s="12">
        <v>160135</v>
      </c>
      <c r="C22" s="95" t="s">
        <v>27</v>
      </c>
      <c r="D22" s="22" t="s">
        <v>478</v>
      </c>
      <c r="E22" s="23" t="s">
        <v>495</v>
      </c>
      <c r="F22" s="3">
        <v>142815</v>
      </c>
      <c r="G22" s="3">
        <v>0</v>
      </c>
      <c r="H22" s="3">
        <f t="shared" si="0"/>
        <v>142815</v>
      </c>
      <c r="I22" s="1">
        <v>-21552</v>
      </c>
      <c r="J22" s="1">
        <f t="shared" si="1"/>
        <v>121263</v>
      </c>
    </row>
    <row r="23" spans="1:10" ht="14.45" customHeight="1">
      <c r="A23" s="22" t="s">
        <v>28</v>
      </c>
      <c r="B23" s="12">
        <v>170156</v>
      </c>
      <c r="C23" s="95" t="s">
        <v>29</v>
      </c>
      <c r="D23" s="22" t="s">
        <v>478</v>
      </c>
      <c r="E23" s="23" t="s">
        <v>495</v>
      </c>
      <c r="F23" s="3">
        <v>468153</v>
      </c>
      <c r="G23" s="3">
        <v>67037</v>
      </c>
      <c r="H23" s="3">
        <f t="shared" si="0"/>
        <v>535190</v>
      </c>
      <c r="I23" s="1">
        <v>-3144</v>
      </c>
      <c r="J23" s="1">
        <f t="shared" si="1"/>
        <v>532046</v>
      </c>
    </row>
    <row r="24" spans="1:10" ht="14.45" customHeight="1">
      <c r="A24" s="22" t="s">
        <v>28</v>
      </c>
      <c r="B24" s="12">
        <v>170171</v>
      </c>
      <c r="C24" s="95" t="s">
        <v>30</v>
      </c>
      <c r="D24" s="22" t="s">
        <v>478</v>
      </c>
      <c r="E24" s="23" t="s">
        <v>495</v>
      </c>
      <c r="F24" s="3">
        <v>270150</v>
      </c>
      <c r="G24" s="3">
        <v>0</v>
      </c>
      <c r="H24" s="3">
        <f t="shared" si="0"/>
        <v>270150</v>
      </c>
      <c r="I24" s="1">
        <v>-7674</v>
      </c>
      <c r="J24" s="1">
        <f t="shared" si="1"/>
        <v>262476</v>
      </c>
    </row>
    <row r="25" spans="1:10">
      <c r="A25" s="22" t="s">
        <v>28</v>
      </c>
      <c r="B25" s="12">
        <v>170175</v>
      </c>
      <c r="C25" s="95" t="s">
        <v>31</v>
      </c>
      <c r="D25" s="22" t="s">
        <v>478</v>
      </c>
      <c r="E25" s="23" t="s">
        <v>495</v>
      </c>
      <c r="F25" s="3">
        <v>500300</v>
      </c>
      <c r="G25" s="3">
        <v>95262</v>
      </c>
      <c r="H25" s="3">
        <f t="shared" si="0"/>
        <v>595562</v>
      </c>
      <c r="I25" s="1">
        <v>9810</v>
      </c>
      <c r="J25" s="1">
        <f t="shared" si="1"/>
        <v>605372</v>
      </c>
    </row>
    <row r="26" spans="1:10" ht="14.45" customHeight="1">
      <c r="A26" s="22" t="s">
        <v>28</v>
      </c>
      <c r="B26" s="12">
        <v>170177</v>
      </c>
      <c r="C26" s="95" t="s">
        <v>32</v>
      </c>
      <c r="D26" s="22" t="s">
        <v>478</v>
      </c>
      <c r="E26" s="23" t="s">
        <v>495</v>
      </c>
      <c r="F26" s="3">
        <v>349375</v>
      </c>
      <c r="G26" s="3">
        <v>34070</v>
      </c>
      <c r="H26" s="3">
        <f t="shared" si="0"/>
        <v>383445</v>
      </c>
      <c r="I26" s="1">
        <v>16944</v>
      </c>
      <c r="J26" s="1">
        <f t="shared" si="1"/>
        <v>400389</v>
      </c>
    </row>
    <row r="27" spans="1:10" ht="14.45" customHeight="1">
      <c r="A27" s="22" t="s">
        <v>28</v>
      </c>
      <c r="B27" s="12">
        <v>170179</v>
      </c>
      <c r="C27" s="95" t="s">
        <v>33</v>
      </c>
      <c r="D27" s="22" t="s">
        <v>478</v>
      </c>
      <c r="E27" s="23" t="s">
        <v>495</v>
      </c>
      <c r="F27" s="3">
        <v>754367</v>
      </c>
      <c r="G27" s="3">
        <v>237548</v>
      </c>
      <c r="H27" s="3">
        <f t="shared" si="0"/>
        <v>991915</v>
      </c>
      <c r="I27" s="1">
        <v>397206</v>
      </c>
      <c r="J27" s="1">
        <f t="shared" si="1"/>
        <v>1389121</v>
      </c>
    </row>
    <row r="28" spans="1:10" ht="14.45" customHeight="1">
      <c r="A28" s="22" t="s">
        <v>28</v>
      </c>
      <c r="B28" s="12">
        <v>170189</v>
      </c>
      <c r="C28" s="95" t="s">
        <v>34</v>
      </c>
      <c r="D28" s="22" t="s">
        <v>478</v>
      </c>
      <c r="E28" s="23" t="s">
        <v>495</v>
      </c>
      <c r="F28" s="3">
        <v>308114</v>
      </c>
      <c r="G28" s="3">
        <v>142055</v>
      </c>
      <c r="H28" s="3">
        <f t="shared" si="0"/>
        <v>450169</v>
      </c>
      <c r="I28" s="1">
        <v>-127488</v>
      </c>
      <c r="J28" s="1">
        <f t="shared" si="1"/>
        <v>322681</v>
      </c>
    </row>
    <row r="29" spans="1:10" ht="14.45" customHeight="1">
      <c r="A29" s="22" t="s">
        <v>28</v>
      </c>
      <c r="B29" s="12">
        <v>170195</v>
      </c>
      <c r="C29" s="95" t="s">
        <v>35</v>
      </c>
      <c r="D29" s="22" t="s">
        <v>478</v>
      </c>
      <c r="E29" s="23" t="s">
        <v>495</v>
      </c>
      <c r="F29" s="3">
        <v>138636</v>
      </c>
      <c r="G29" s="3">
        <v>0</v>
      </c>
      <c r="H29" s="3">
        <f t="shared" si="0"/>
        <v>138636</v>
      </c>
      <c r="I29" s="1">
        <v>-522</v>
      </c>
      <c r="J29" s="1">
        <f t="shared" si="1"/>
        <v>138114</v>
      </c>
    </row>
    <row r="30" spans="1:10" ht="14.45" customHeight="1">
      <c r="A30" s="22" t="s">
        <v>28</v>
      </c>
      <c r="B30" s="12">
        <v>170196</v>
      </c>
      <c r="C30" s="95" t="s">
        <v>36</v>
      </c>
      <c r="D30" s="22" t="s">
        <v>478</v>
      </c>
      <c r="E30" s="23" t="s">
        <v>495</v>
      </c>
      <c r="F30" s="3">
        <v>979761</v>
      </c>
      <c r="G30" s="3">
        <v>68404</v>
      </c>
      <c r="H30" s="3">
        <f t="shared" si="0"/>
        <v>1048165</v>
      </c>
      <c r="I30" s="1">
        <v>8478</v>
      </c>
      <c r="J30" s="1">
        <f t="shared" si="1"/>
        <v>1056643</v>
      </c>
    </row>
    <row r="31" spans="1:10" ht="14.45" customHeight="1">
      <c r="A31" s="22" t="s">
        <v>28</v>
      </c>
      <c r="B31" s="12">
        <v>170197</v>
      </c>
      <c r="C31" s="95" t="s">
        <v>37</v>
      </c>
      <c r="D31" s="22" t="s">
        <v>478</v>
      </c>
      <c r="E31" s="23" t="s">
        <v>495</v>
      </c>
      <c r="F31" s="3">
        <v>261475</v>
      </c>
      <c r="G31" s="3">
        <v>70985</v>
      </c>
      <c r="H31" s="3">
        <f t="shared" si="0"/>
        <v>332460</v>
      </c>
      <c r="I31" s="1">
        <v>15228</v>
      </c>
      <c r="J31" s="1">
        <f t="shared" si="1"/>
        <v>347688</v>
      </c>
    </row>
    <row r="32" spans="1:10" ht="14.45" customHeight="1">
      <c r="A32" s="22" t="s">
        <v>28</v>
      </c>
      <c r="B32" s="12">
        <v>170205</v>
      </c>
      <c r="C32" s="95" t="s">
        <v>38</v>
      </c>
      <c r="D32" s="22" t="s">
        <v>478</v>
      </c>
      <c r="E32" s="23" t="s">
        <v>495</v>
      </c>
      <c r="F32" s="3">
        <v>479550</v>
      </c>
      <c r="G32" s="3">
        <v>0</v>
      </c>
      <c r="H32" s="3">
        <f t="shared" si="0"/>
        <v>479550</v>
      </c>
      <c r="I32" s="1">
        <v>28398</v>
      </c>
      <c r="J32" s="1">
        <f t="shared" si="1"/>
        <v>507948</v>
      </c>
    </row>
    <row r="33" spans="1:10" ht="14.45" customHeight="1">
      <c r="A33" s="22" t="s">
        <v>28</v>
      </c>
      <c r="B33" s="12">
        <v>170215</v>
      </c>
      <c r="C33" s="95" t="s">
        <v>39</v>
      </c>
      <c r="D33" s="22" t="s">
        <v>478</v>
      </c>
      <c r="E33" s="23" t="s">
        <v>495</v>
      </c>
      <c r="F33" s="3">
        <v>93944</v>
      </c>
      <c r="G33" s="3">
        <v>16257</v>
      </c>
      <c r="H33" s="3">
        <f t="shared" si="0"/>
        <v>110201</v>
      </c>
      <c r="I33" s="1">
        <v>-61998</v>
      </c>
      <c r="J33" s="1">
        <f t="shared" si="1"/>
        <v>48203</v>
      </c>
    </row>
    <row r="34" spans="1:10" ht="14.45" customHeight="1">
      <c r="A34" s="22" t="s">
        <v>40</v>
      </c>
      <c r="B34" s="12">
        <v>180216</v>
      </c>
      <c r="C34" s="95" t="s">
        <v>41</v>
      </c>
      <c r="D34" s="22" t="s">
        <v>478</v>
      </c>
      <c r="E34" s="23" t="s">
        <v>495</v>
      </c>
      <c r="F34" s="3">
        <v>502393</v>
      </c>
      <c r="G34" s="3">
        <v>0</v>
      </c>
      <c r="H34" s="3">
        <f t="shared" si="0"/>
        <v>502393</v>
      </c>
      <c r="I34" s="1">
        <v>-331248</v>
      </c>
      <c r="J34" s="1">
        <f t="shared" si="1"/>
        <v>171145</v>
      </c>
    </row>
    <row r="35" spans="1:10" ht="14.45" customHeight="1">
      <c r="A35" s="22" t="s">
        <v>42</v>
      </c>
      <c r="B35" s="12">
        <v>190219</v>
      </c>
      <c r="C35" s="95" t="s">
        <v>43</v>
      </c>
      <c r="D35" s="22" t="s">
        <v>478</v>
      </c>
      <c r="E35" s="23" t="s">
        <v>495</v>
      </c>
      <c r="F35" s="3">
        <v>228334</v>
      </c>
      <c r="G35" s="3">
        <v>0</v>
      </c>
      <c r="H35" s="3">
        <f t="shared" si="0"/>
        <v>228334</v>
      </c>
      <c r="I35" s="1">
        <v>105600</v>
      </c>
      <c r="J35" s="1">
        <f t="shared" si="1"/>
        <v>333934</v>
      </c>
    </row>
    <row r="36" spans="1:10" ht="14.45" customHeight="1">
      <c r="A36" s="22" t="s">
        <v>42</v>
      </c>
      <c r="B36" s="12">
        <v>190220</v>
      </c>
      <c r="C36" s="95" t="s">
        <v>44</v>
      </c>
      <c r="D36" s="22" t="s">
        <v>478</v>
      </c>
      <c r="E36" s="23" t="s">
        <v>495</v>
      </c>
      <c r="F36" s="3">
        <v>85128</v>
      </c>
      <c r="G36" s="3">
        <v>0</v>
      </c>
      <c r="H36" s="3">
        <f t="shared" si="0"/>
        <v>85128</v>
      </c>
      <c r="I36" s="1">
        <v>1452</v>
      </c>
      <c r="J36" s="1">
        <f t="shared" si="1"/>
        <v>86580</v>
      </c>
    </row>
    <row r="37" spans="1:10" ht="14.45" customHeight="1">
      <c r="A37" s="22" t="s">
        <v>42</v>
      </c>
      <c r="B37" s="12">
        <v>190239</v>
      </c>
      <c r="C37" s="95" t="s">
        <v>45</v>
      </c>
      <c r="D37" s="22" t="s">
        <v>478</v>
      </c>
      <c r="E37" s="23" t="s">
        <v>495</v>
      </c>
      <c r="F37" s="3">
        <v>248981</v>
      </c>
      <c r="G37" s="3">
        <v>451335</v>
      </c>
      <c r="H37" s="3">
        <f t="shared" si="0"/>
        <v>700316</v>
      </c>
      <c r="I37" s="1">
        <v>-17760</v>
      </c>
      <c r="J37" s="1">
        <f t="shared" si="1"/>
        <v>682556</v>
      </c>
    </row>
    <row r="38" spans="1:10" ht="14.45" customHeight="1">
      <c r="A38" s="22" t="s">
        <v>42</v>
      </c>
      <c r="B38" s="12">
        <v>190250</v>
      </c>
      <c r="C38" s="95" t="s">
        <v>46</v>
      </c>
      <c r="D38" s="22" t="s">
        <v>478</v>
      </c>
      <c r="E38" s="23" t="s">
        <v>495</v>
      </c>
      <c r="F38" s="3">
        <v>3018538</v>
      </c>
      <c r="G38" s="3">
        <v>1420139</v>
      </c>
      <c r="H38" s="3">
        <f t="shared" si="0"/>
        <v>4438677</v>
      </c>
      <c r="I38" s="1">
        <v>-501174</v>
      </c>
      <c r="J38" s="1">
        <f t="shared" si="1"/>
        <v>3937503</v>
      </c>
    </row>
    <row r="39" spans="1:10" ht="14.45" customHeight="1">
      <c r="A39" s="22" t="s">
        <v>42</v>
      </c>
      <c r="B39" s="12">
        <v>197251</v>
      </c>
      <c r="C39" s="95" t="s">
        <v>47</v>
      </c>
      <c r="D39" s="22" t="s">
        <v>478</v>
      </c>
      <c r="E39" s="23" t="s">
        <v>495</v>
      </c>
      <c r="F39" s="3">
        <v>141452</v>
      </c>
      <c r="G39" s="3">
        <v>251164</v>
      </c>
      <c r="H39" s="3">
        <f t="shared" si="0"/>
        <v>392616</v>
      </c>
      <c r="I39" s="1">
        <v>-7212</v>
      </c>
      <c r="J39" s="1">
        <f t="shared" si="1"/>
        <v>385404</v>
      </c>
    </row>
    <row r="40" spans="1:10" ht="14.45" customHeight="1">
      <c r="A40" s="22" t="s">
        <v>48</v>
      </c>
      <c r="B40" s="12">
        <v>210331</v>
      </c>
      <c r="C40" s="95" t="s">
        <v>49</v>
      </c>
      <c r="D40" s="22" t="s">
        <v>478</v>
      </c>
      <c r="E40" s="23" t="s">
        <v>495</v>
      </c>
      <c r="F40" s="3">
        <v>756001</v>
      </c>
      <c r="G40" s="3">
        <v>1095351</v>
      </c>
      <c r="H40" s="3">
        <f t="shared" si="0"/>
        <v>1851352</v>
      </c>
      <c r="I40" s="1">
        <v>117402</v>
      </c>
      <c r="J40" s="1">
        <f t="shared" si="1"/>
        <v>1968754</v>
      </c>
    </row>
    <row r="41" spans="1:10" ht="14.45" customHeight="1">
      <c r="A41" s="22" t="s">
        <v>50</v>
      </c>
      <c r="B41" s="12">
        <v>220324</v>
      </c>
      <c r="C41" s="95" t="s">
        <v>51</v>
      </c>
      <c r="D41" s="22" t="s">
        <v>478</v>
      </c>
      <c r="E41" s="23" t="s">
        <v>495</v>
      </c>
      <c r="F41" s="3">
        <v>202681</v>
      </c>
      <c r="G41" s="3">
        <v>14509</v>
      </c>
      <c r="H41" s="3">
        <f t="shared" si="0"/>
        <v>217190</v>
      </c>
      <c r="I41" s="1">
        <v>33396</v>
      </c>
      <c r="J41" s="1">
        <f t="shared" si="1"/>
        <v>250586</v>
      </c>
    </row>
    <row r="42" spans="1:10" ht="14.45" customHeight="1">
      <c r="A42" s="22" t="s">
        <v>50</v>
      </c>
      <c r="B42" s="12">
        <v>220347</v>
      </c>
      <c r="C42" s="95" t="s">
        <v>52</v>
      </c>
      <c r="D42" s="22" t="s">
        <v>478</v>
      </c>
      <c r="E42" s="23" t="s">
        <v>495</v>
      </c>
      <c r="F42" s="3">
        <v>684759</v>
      </c>
      <c r="G42" s="3">
        <v>2133681</v>
      </c>
      <c r="H42" s="3">
        <f t="shared" si="0"/>
        <v>2818440</v>
      </c>
      <c r="I42" s="1">
        <v>607050</v>
      </c>
      <c r="J42" s="1">
        <f t="shared" si="1"/>
        <v>3425490</v>
      </c>
    </row>
    <row r="43" spans="1:10" ht="14.45" customHeight="1">
      <c r="A43" s="22" t="s">
        <v>50</v>
      </c>
      <c r="B43" s="12">
        <v>220348</v>
      </c>
      <c r="C43" s="95" t="s">
        <v>53</v>
      </c>
      <c r="D43" s="22" t="s">
        <v>478</v>
      </c>
      <c r="E43" s="23" t="s">
        <v>495</v>
      </c>
      <c r="F43" s="3">
        <v>1168181</v>
      </c>
      <c r="G43" s="3">
        <v>2124751</v>
      </c>
      <c r="H43" s="3">
        <f t="shared" si="0"/>
        <v>3292932</v>
      </c>
      <c r="I43" s="1">
        <v>1332990</v>
      </c>
      <c r="J43" s="1">
        <f t="shared" si="1"/>
        <v>4625922</v>
      </c>
    </row>
    <row r="44" spans="1:10" ht="14.45" customHeight="1">
      <c r="A44" s="22" t="s">
        <v>50</v>
      </c>
      <c r="B44" s="12">
        <v>220358</v>
      </c>
      <c r="C44" s="95" t="s">
        <v>54</v>
      </c>
      <c r="D44" s="22" t="s">
        <v>478</v>
      </c>
      <c r="E44" s="23" t="s">
        <v>495</v>
      </c>
      <c r="F44" s="3">
        <v>1038459</v>
      </c>
      <c r="G44" s="3">
        <v>1174805</v>
      </c>
      <c r="H44" s="3">
        <f t="shared" si="0"/>
        <v>2213264</v>
      </c>
      <c r="I44" s="1">
        <v>183408</v>
      </c>
      <c r="J44" s="1">
        <f t="shared" si="1"/>
        <v>2396672</v>
      </c>
    </row>
    <row r="45" spans="1:10" ht="14.45" customHeight="1">
      <c r="A45" s="22" t="s">
        <v>50</v>
      </c>
      <c r="B45" s="12">
        <v>220360</v>
      </c>
      <c r="C45" s="95" t="s">
        <v>55</v>
      </c>
      <c r="D45" s="22" t="s">
        <v>478</v>
      </c>
      <c r="E45" s="23" t="s">
        <v>495</v>
      </c>
      <c r="F45" s="3">
        <v>2010747</v>
      </c>
      <c r="G45" s="3">
        <v>1339302</v>
      </c>
      <c r="H45" s="3">
        <f t="shared" si="0"/>
        <v>3350049</v>
      </c>
      <c r="I45" s="1">
        <v>549990</v>
      </c>
      <c r="J45" s="1">
        <f t="shared" si="1"/>
        <v>3900039</v>
      </c>
    </row>
    <row r="46" spans="1:10" ht="14.45" customHeight="1">
      <c r="A46" s="22" t="s">
        <v>50</v>
      </c>
      <c r="B46" s="12">
        <v>220365</v>
      </c>
      <c r="C46" s="95" t="s">
        <v>56</v>
      </c>
      <c r="D46" s="22" t="s">
        <v>478</v>
      </c>
      <c r="E46" s="23" t="s">
        <v>495</v>
      </c>
      <c r="F46" s="3">
        <v>260788</v>
      </c>
      <c r="G46" s="3">
        <v>196033</v>
      </c>
      <c r="H46" s="3">
        <f t="shared" si="0"/>
        <v>456821</v>
      </c>
      <c r="I46" s="1">
        <v>71586</v>
      </c>
      <c r="J46" s="1">
        <f t="shared" si="1"/>
        <v>528407</v>
      </c>
    </row>
    <row r="47" spans="1:10" ht="14.45" customHeight="1">
      <c r="A47" s="22" t="s">
        <v>50</v>
      </c>
      <c r="B47" s="12">
        <v>220368</v>
      </c>
      <c r="C47" s="95" t="s">
        <v>57</v>
      </c>
      <c r="D47" s="22" t="s">
        <v>478</v>
      </c>
      <c r="E47" s="23" t="s">
        <v>495</v>
      </c>
      <c r="F47" s="3">
        <v>1404721</v>
      </c>
      <c r="G47" s="3">
        <v>1117538</v>
      </c>
      <c r="H47" s="3">
        <f t="shared" si="0"/>
        <v>2522259</v>
      </c>
      <c r="I47" s="1">
        <v>77136</v>
      </c>
      <c r="J47" s="1">
        <f t="shared" si="1"/>
        <v>2599395</v>
      </c>
    </row>
    <row r="48" spans="1:10" ht="14.45" customHeight="1">
      <c r="A48" s="22" t="s">
        <v>50</v>
      </c>
      <c r="B48" s="12">
        <v>220371</v>
      </c>
      <c r="C48" s="95" t="s">
        <v>58</v>
      </c>
      <c r="D48" s="22" t="s">
        <v>478</v>
      </c>
      <c r="E48" s="23" t="s">
        <v>495</v>
      </c>
      <c r="F48" s="3">
        <v>692318</v>
      </c>
      <c r="G48" s="3">
        <v>41634</v>
      </c>
      <c r="H48" s="3">
        <f t="shared" si="0"/>
        <v>733952</v>
      </c>
      <c r="I48" s="1">
        <v>-1848</v>
      </c>
      <c r="J48" s="1">
        <f t="shared" si="1"/>
        <v>732104</v>
      </c>
    </row>
    <row r="49" spans="1:10" ht="14.45" customHeight="1">
      <c r="A49" s="22" t="s">
        <v>50</v>
      </c>
      <c r="B49" s="12">
        <v>220376</v>
      </c>
      <c r="C49" s="95" t="s">
        <v>59</v>
      </c>
      <c r="D49" s="22" t="s">
        <v>478</v>
      </c>
      <c r="E49" s="23" t="s">
        <v>495</v>
      </c>
      <c r="F49" s="3">
        <v>543440</v>
      </c>
      <c r="G49" s="3">
        <v>1353913</v>
      </c>
      <c r="H49" s="3">
        <f t="shared" si="0"/>
        <v>1897353</v>
      </c>
      <c r="I49" s="1">
        <v>267882</v>
      </c>
      <c r="J49" s="1">
        <f t="shared" si="1"/>
        <v>2165235</v>
      </c>
    </row>
    <row r="50" spans="1:10" ht="14.45" customHeight="1">
      <c r="A50" s="22" t="s">
        <v>50</v>
      </c>
      <c r="B50" s="12">
        <v>220378</v>
      </c>
      <c r="C50" s="95" t="s">
        <v>60</v>
      </c>
      <c r="D50" s="22" t="s">
        <v>478</v>
      </c>
      <c r="E50" s="23" t="s">
        <v>495</v>
      </c>
      <c r="F50" s="3">
        <v>1919529</v>
      </c>
      <c r="G50" s="3">
        <v>2725806</v>
      </c>
      <c r="H50" s="3">
        <f t="shared" si="0"/>
        <v>4645335</v>
      </c>
      <c r="I50" s="1">
        <v>717756</v>
      </c>
      <c r="J50" s="1">
        <f t="shared" si="1"/>
        <v>5363091</v>
      </c>
    </row>
    <row r="51" spans="1:10" ht="14.45" customHeight="1">
      <c r="A51" s="22" t="s">
        <v>50</v>
      </c>
      <c r="B51" s="12">
        <v>220381</v>
      </c>
      <c r="C51" s="95" t="s">
        <v>61</v>
      </c>
      <c r="D51" s="22" t="s">
        <v>478</v>
      </c>
      <c r="E51" s="23" t="s">
        <v>495</v>
      </c>
      <c r="F51" s="3">
        <v>2163172</v>
      </c>
      <c r="G51" s="3">
        <v>1793892</v>
      </c>
      <c r="H51" s="3">
        <f t="shared" si="0"/>
        <v>3957064</v>
      </c>
      <c r="I51" s="1">
        <v>-119220</v>
      </c>
      <c r="J51" s="1">
        <f t="shared" si="1"/>
        <v>3837844</v>
      </c>
    </row>
    <row r="52" spans="1:10" ht="14.45" customHeight="1">
      <c r="A52" s="22" t="s">
        <v>50</v>
      </c>
      <c r="B52" s="12">
        <v>220382</v>
      </c>
      <c r="C52" s="95" t="s">
        <v>62</v>
      </c>
      <c r="D52" s="22" t="s">
        <v>478</v>
      </c>
      <c r="E52" s="23" t="s">
        <v>495</v>
      </c>
      <c r="F52" s="3">
        <v>1531845</v>
      </c>
      <c r="G52" s="3">
        <v>0</v>
      </c>
      <c r="H52" s="3">
        <f t="shared" si="0"/>
        <v>1531845</v>
      </c>
      <c r="I52" s="1">
        <v>154488</v>
      </c>
      <c r="J52" s="1">
        <f t="shared" si="1"/>
        <v>1686333</v>
      </c>
    </row>
    <row r="53" spans="1:10" ht="14.45" customHeight="1">
      <c r="A53" s="22" t="s">
        <v>50</v>
      </c>
      <c r="B53" s="12">
        <v>220389</v>
      </c>
      <c r="C53" s="95" t="s">
        <v>63</v>
      </c>
      <c r="D53" s="22" t="s">
        <v>478</v>
      </c>
      <c r="E53" s="23" t="s">
        <v>495</v>
      </c>
      <c r="F53" s="3">
        <v>921021</v>
      </c>
      <c r="G53" s="3">
        <v>321192</v>
      </c>
      <c r="H53" s="3">
        <f t="shared" si="0"/>
        <v>1242213</v>
      </c>
      <c r="I53" s="1">
        <v>-256998</v>
      </c>
      <c r="J53" s="1">
        <f t="shared" si="1"/>
        <v>985215</v>
      </c>
    </row>
    <row r="54" spans="1:10" ht="14.45" customHeight="1">
      <c r="A54" s="22" t="s">
        <v>50</v>
      </c>
      <c r="B54" s="12">
        <v>220392</v>
      </c>
      <c r="C54" s="95" t="s">
        <v>64</v>
      </c>
      <c r="D54" s="22" t="s">
        <v>478</v>
      </c>
      <c r="E54" s="23" t="s">
        <v>495</v>
      </c>
      <c r="F54" s="3">
        <v>216545</v>
      </c>
      <c r="G54" s="3">
        <v>140983</v>
      </c>
      <c r="H54" s="3">
        <f t="shared" si="0"/>
        <v>357528</v>
      </c>
      <c r="I54" s="1">
        <v>10056</v>
      </c>
      <c r="J54" s="1">
        <f t="shared" si="1"/>
        <v>367584</v>
      </c>
    </row>
    <row r="55" spans="1:10" ht="14.45" customHeight="1">
      <c r="A55" s="22" t="s">
        <v>65</v>
      </c>
      <c r="B55" s="12">
        <v>230468</v>
      </c>
      <c r="C55" s="95" t="s">
        <v>66</v>
      </c>
      <c r="D55" s="22" t="s">
        <v>478</v>
      </c>
      <c r="E55" s="23" t="s">
        <v>495</v>
      </c>
      <c r="F55" s="3">
        <v>3396706</v>
      </c>
      <c r="G55" s="3">
        <v>9153722</v>
      </c>
      <c r="H55" s="3">
        <f t="shared" si="0"/>
        <v>12550428</v>
      </c>
      <c r="I55" s="1">
        <v>2156580</v>
      </c>
      <c r="J55" s="1">
        <f t="shared" ref="J55:J112" si="2">H55+I55</f>
        <v>14707008</v>
      </c>
    </row>
    <row r="56" spans="1:10" ht="14.45" customHeight="1">
      <c r="A56" s="22" t="s">
        <v>65</v>
      </c>
      <c r="B56" s="12">
        <v>230469</v>
      </c>
      <c r="C56" s="95" t="s">
        <v>67</v>
      </c>
      <c r="D56" s="22" t="s">
        <v>478</v>
      </c>
      <c r="E56" s="23" t="s">
        <v>495</v>
      </c>
      <c r="F56" s="3">
        <v>150745</v>
      </c>
      <c r="G56" s="3">
        <v>116609</v>
      </c>
      <c r="H56" s="3">
        <f t="shared" si="0"/>
        <v>267354</v>
      </c>
      <c r="I56" s="1">
        <v>-94260</v>
      </c>
      <c r="J56" s="1">
        <f t="shared" si="2"/>
        <v>173094</v>
      </c>
    </row>
    <row r="57" spans="1:10" ht="14.45" customHeight="1">
      <c r="A57" s="22" t="s">
        <v>65</v>
      </c>
      <c r="B57" s="12">
        <v>230473</v>
      </c>
      <c r="C57" s="95" t="s">
        <v>68</v>
      </c>
      <c r="D57" s="22" t="s">
        <v>478</v>
      </c>
      <c r="E57" s="23" t="s">
        <v>495</v>
      </c>
      <c r="F57" s="3">
        <v>1523379</v>
      </c>
      <c r="G57" s="3">
        <v>82941</v>
      </c>
      <c r="H57" s="3">
        <f t="shared" si="0"/>
        <v>1606320</v>
      </c>
      <c r="I57" s="1">
        <v>-200958</v>
      </c>
      <c r="J57" s="1">
        <f t="shared" si="2"/>
        <v>1405362</v>
      </c>
    </row>
    <row r="58" spans="1:10" ht="14.45" customHeight="1">
      <c r="A58" s="22" t="s">
        <v>65</v>
      </c>
      <c r="B58" s="12">
        <v>230478</v>
      </c>
      <c r="C58" s="95" t="s">
        <v>69</v>
      </c>
      <c r="D58" s="22" t="s">
        <v>478</v>
      </c>
      <c r="E58" s="23" t="s">
        <v>495</v>
      </c>
      <c r="F58" s="3">
        <v>230766</v>
      </c>
      <c r="G58" s="3">
        <v>59892</v>
      </c>
      <c r="H58" s="3">
        <f t="shared" si="0"/>
        <v>290658</v>
      </c>
      <c r="I58" s="1">
        <v>45276</v>
      </c>
      <c r="J58" s="1">
        <f t="shared" si="2"/>
        <v>335934</v>
      </c>
    </row>
    <row r="59" spans="1:10" ht="14.45" customHeight="1">
      <c r="A59" s="22" t="s">
        <v>65</v>
      </c>
      <c r="B59" s="12">
        <v>230496</v>
      </c>
      <c r="C59" s="95" t="s">
        <v>70</v>
      </c>
      <c r="D59" s="22" t="s">
        <v>478</v>
      </c>
      <c r="E59" s="23" t="s">
        <v>495</v>
      </c>
      <c r="F59" s="3">
        <v>2524375</v>
      </c>
      <c r="G59" s="3">
        <v>1594080</v>
      </c>
      <c r="H59" s="3">
        <f t="shared" si="0"/>
        <v>4118455</v>
      </c>
      <c r="I59" s="1">
        <v>17508</v>
      </c>
      <c r="J59" s="1">
        <f t="shared" si="2"/>
        <v>4135963</v>
      </c>
    </row>
    <row r="60" spans="1:10" ht="14.45" customHeight="1">
      <c r="A60" s="22" t="s">
        <v>65</v>
      </c>
      <c r="B60" s="12">
        <v>230497</v>
      </c>
      <c r="C60" s="95" t="s">
        <v>71</v>
      </c>
      <c r="D60" s="22" t="s">
        <v>478</v>
      </c>
      <c r="E60" s="23" t="s">
        <v>495</v>
      </c>
      <c r="F60" s="3">
        <v>514655</v>
      </c>
      <c r="G60" s="3">
        <v>0</v>
      </c>
      <c r="H60" s="3">
        <f t="shared" si="0"/>
        <v>514655</v>
      </c>
      <c r="I60" s="1">
        <v>4644</v>
      </c>
      <c r="J60" s="1">
        <f t="shared" si="2"/>
        <v>519299</v>
      </c>
    </row>
    <row r="61" spans="1:10" ht="14.45" customHeight="1">
      <c r="A61" s="22" t="s">
        <v>65</v>
      </c>
      <c r="B61" s="12">
        <v>230498</v>
      </c>
      <c r="C61" s="95" t="s">
        <v>72</v>
      </c>
      <c r="D61" s="22" t="s">
        <v>478</v>
      </c>
      <c r="E61" s="23" t="s">
        <v>495</v>
      </c>
      <c r="F61" s="3">
        <v>261613</v>
      </c>
      <c r="G61" s="3">
        <v>303545</v>
      </c>
      <c r="H61" s="3">
        <f t="shared" si="0"/>
        <v>565158</v>
      </c>
      <c r="I61" s="1">
        <v>-58404</v>
      </c>
      <c r="J61" s="1">
        <f t="shared" si="2"/>
        <v>506754</v>
      </c>
    </row>
    <row r="62" spans="1:10" ht="14.45" customHeight="1">
      <c r="A62" s="22" t="s">
        <v>65</v>
      </c>
      <c r="B62" s="12">
        <v>230500</v>
      </c>
      <c r="C62" s="95" t="s">
        <v>73</v>
      </c>
      <c r="D62" s="22" t="s">
        <v>478</v>
      </c>
      <c r="E62" s="23" t="s">
        <v>495</v>
      </c>
      <c r="F62" s="3">
        <v>144212</v>
      </c>
      <c r="G62" s="3">
        <v>31502</v>
      </c>
      <c r="H62" s="3">
        <f t="shared" si="0"/>
        <v>175714</v>
      </c>
      <c r="I62" s="1">
        <v>-55302</v>
      </c>
      <c r="J62" s="1">
        <f t="shared" si="2"/>
        <v>120412</v>
      </c>
    </row>
    <row r="63" spans="1:10" ht="14.45" customHeight="1">
      <c r="A63" s="22" t="s">
        <v>65</v>
      </c>
      <c r="B63" s="12">
        <v>230501</v>
      </c>
      <c r="C63" s="95" t="s">
        <v>74</v>
      </c>
      <c r="D63" s="22" t="s">
        <v>478</v>
      </c>
      <c r="E63" s="23" t="s">
        <v>495</v>
      </c>
      <c r="F63" s="3">
        <v>4562980</v>
      </c>
      <c r="G63" s="3">
        <v>4466300</v>
      </c>
      <c r="H63" s="3">
        <f t="shared" si="0"/>
        <v>9029280</v>
      </c>
      <c r="I63" s="1">
        <v>-306246</v>
      </c>
      <c r="J63" s="1">
        <f t="shared" si="2"/>
        <v>8723034</v>
      </c>
    </row>
    <row r="64" spans="1:10" ht="14.45" customHeight="1">
      <c r="A64" s="22" t="s">
        <v>65</v>
      </c>
      <c r="B64" s="12">
        <v>230502</v>
      </c>
      <c r="C64" s="95" t="s">
        <v>75</v>
      </c>
      <c r="D64" s="22" t="s">
        <v>478</v>
      </c>
      <c r="E64" s="23" t="s">
        <v>495</v>
      </c>
      <c r="F64" s="3">
        <v>1746502</v>
      </c>
      <c r="G64" s="3">
        <v>43941</v>
      </c>
      <c r="H64" s="3">
        <f t="shared" si="0"/>
        <v>1790443</v>
      </c>
      <c r="I64" s="1">
        <v>160164</v>
      </c>
      <c r="J64" s="1">
        <f t="shared" si="2"/>
        <v>1950607</v>
      </c>
    </row>
    <row r="65" spans="1:10" ht="14.45" customHeight="1">
      <c r="A65" s="22" t="s">
        <v>65</v>
      </c>
      <c r="B65" s="12">
        <v>230503</v>
      </c>
      <c r="C65" s="95" t="s">
        <v>76</v>
      </c>
      <c r="D65" s="22" t="s">
        <v>478</v>
      </c>
      <c r="E65" s="23" t="s">
        <v>495</v>
      </c>
      <c r="F65" s="3">
        <v>2450525</v>
      </c>
      <c r="G65" s="3">
        <v>0</v>
      </c>
      <c r="H65" s="3">
        <f t="shared" si="0"/>
        <v>2450525</v>
      </c>
      <c r="I65" s="1">
        <v>39510</v>
      </c>
      <c r="J65" s="1">
        <f t="shared" si="2"/>
        <v>2490035</v>
      </c>
    </row>
    <row r="66" spans="1:10" ht="14.45" customHeight="1">
      <c r="A66" s="22" t="s">
        <v>65</v>
      </c>
      <c r="B66" s="12">
        <v>230505</v>
      </c>
      <c r="C66" s="95" t="s">
        <v>77</v>
      </c>
      <c r="D66" s="22" t="s">
        <v>478</v>
      </c>
      <c r="E66" s="23" t="s">
        <v>495</v>
      </c>
      <c r="F66" s="3">
        <v>408080</v>
      </c>
      <c r="G66" s="3">
        <v>3059</v>
      </c>
      <c r="H66" s="3">
        <f t="shared" si="0"/>
        <v>411139</v>
      </c>
      <c r="I66" s="1">
        <v>-5568</v>
      </c>
      <c r="J66" s="1">
        <f t="shared" si="2"/>
        <v>405571</v>
      </c>
    </row>
    <row r="67" spans="1:10" ht="14.45" customHeight="1">
      <c r="A67" s="22" t="s">
        <v>65</v>
      </c>
      <c r="B67" s="12">
        <v>230510</v>
      </c>
      <c r="C67" s="95" t="s">
        <v>78</v>
      </c>
      <c r="D67" s="22" t="s">
        <v>478</v>
      </c>
      <c r="E67" s="23" t="s">
        <v>495</v>
      </c>
      <c r="F67" s="3">
        <v>1244737</v>
      </c>
      <c r="G67" s="3">
        <v>4514000</v>
      </c>
      <c r="H67" s="3">
        <f t="shared" si="0"/>
        <v>5758737</v>
      </c>
      <c r="I67" s="1">
        <v>632574</v>
      </c>
      <c r="J67" s="1">
        <f t="shared" si="2"/>
        <v>6391311</v>
      </c>
    </row>
    <row r="68" spans="1:10" ht="14.45" customHeight="1">
      <c r="A68" s="22" t="s">
        <v>65</v>
      </c>
      <c r="B68" s="12">
        <v>230511</v>
      </c>
      <c r="C68" s="95" t="s">
        <v>79</v>
      </c>
      <c r="D68" s="22" t="s">
        <v>478</v>
      </c>
      <c r="E68" s="23" t="s">
        <v>495</v>
      </c>
      <c r="F68" s="3">
        <v>2960264</v>
      </c>
      <c r="G68" s="3">
        <v>2572261</v>
      </c>
      <c r="H68" s="3">
        <f t="shared" ref="H68:H131" si="3">F68+G68</f>
        <v>5532525</v>
      </c>
      <c r="I68" s="1">
        <v>-35574</v>
      </c>
      <c r="J68" s="1">
        <f t="shared" si="2"/>
        <v>5496951</v>
      </c>
    </row>
    <row r="69" spans="1:10" ht="14.45" customHeight="1">
      <c r="A69" s="22" t="s">
        <v>80</v>
      </c>
      <c r="B69" s="12">
        <v>240512</v>
      </c>
      <c r="C69" s="95" t="s">
        <v>81</v>
      </c>
      <c r="D69" s="22" t="s">
        <v>478</v>
      </c>
      <c r="E69" s="23" t="s">
        <v>495</v>
      </c>
      <c r="F69" s="3">
        <v>3278644</v>
      </c>
      <c r="G69" s="3">
        <v>4580615</v>
      </c>
      <c r="H69" s="3">
        <f t="shared" si="3"/>
        <v>7859259</v>
      </c>
      <c r="I69" s="1">
        <v>735918</v>
      </c>
      <c r="J69" s="1">
        <f t="shared" si="2"/>
        <v>8595177</v>
      </c>
    </row>
    <row r="70" spans="1:10" ht="14.45" customHeight="1">
      <c r="A70" s="22" t="s">
        <v>80</v>
      </c>
      <c r="B70" s="12">
        <v>240515</v>
      </c>
      <c r="C70" s="95" t="s">
        <v>82</v>
      </c>
      <c r="D70" s="22" t="s">
        <v>478</v>
      </c>
      <c r="E70" s="23" t="s">
        <v>495</v>
      </c>
      <c r="F70" s="3">
        <v>453679</v>
      </c>
      <c r="G70" s="3">
        <v>411619</v>
      </c>
      <c r="H70" s="3">
        <f t="shared" si="3"/>
        <v>865298</v>
      </c>
      <c r="I70" s="1">
        <v>-3360</v>
      </c>
      <c r="J70" s="1">
        <f t="shared" si="2"/>
        <v>861938</v>
      </c>
    </row>
    <row r="71" spans="1:10" ht="14.45" customHeight="1">
      <c r="A71" s="22" t="s">
        <v>80</v>
      </c>
      <c r="B71" s="12">
        <v>240516</v>
      </c>
      <c r="C71" s="95" t="s">
        <v>83</v>
      </c>
      <c r="D71" s="22" t="s">
        <v>478</v>
      </c>
      <c r="E71" s="23" t="s">
        <v>495</v>
      </c>
      <c r="F71" s="3">
        <v>2190397</v>
      </c>
      <c r="G71" s="3">
        <v>1161589</v>
      </c>
      <c r="H71" s="3">
        <f t="shared" si="3"/>
        <v>3351986</v>
      </c>
      <c r="I71" s="1">
        <v>51036</v>
      </c>
      <c r="J71" s="1">
        <f t="shared" si="2"/>
        <v>3403022</v>
      </c>
    </row>
    <row r="72" spans="1:10" ht="14.45" customHeight="1">
      <c r="A72" s="22" t="s">
        <v>80</v>
      </c>
      <c r="B72" s="12">
        <v>240520</v>
      </c>
      <c r="C72" s="95" t="s">
        <v>84</v>
      </c>
      <c r="D72" s="22" t="s">
        <v>478</v>
      </c>
      <c r="E72" s="23" t="s">
        <v>495</v>
      </c>
      <c r="F72" s="3">
        <v>4236574</v>
      </c>
      <c r="G72" s="3">
        <v>9467344</v>
      </c>
      <c r="H72" s="3">
        <f t="shared" si="3"/>
        <v>13703918</v>
      </c>
      <c r="I72" s="1">
        <v>-846408</v>
      </c>
      <c r="J72" s="1">
        <f t="shared" si="2"/>
        <v>12857510</v>
      </c>
    </row>
    <row r="73" spans="1:10" ht="14.45" customHeight="1">
      <c r="A73" s="22" t="s">
        <v>80</v>
      </c>
      <c r="B73" s="12">
        <v>240521</v>
      </c>
      <c r="C73" s="95" t="s">
        <v>85</v>
      </c>
      <c r="D73" s="22" t="s">
        <v>478</v>
      </c>
      <c r="E73" s="23" t="s">
        <v>495</v>
      </c>
      <c r="F73" s="3">
        <v>1169572</v>
      </c>
      <c r="G73" s="3">
        <v>0</v>
      </c>
      <c r="H73" s="3">
        <f t="shared" si="3"/>
        <v>1169572</v>
      </c>
      <c r="I73" s="1">
        <v>-560382</v>
      </c>
      <c r="J73" s="1">
        <f t="shared" si="2"/>
        <v>609190</v>
      </c>
    </row>
    <row r="74" spans="1:10" ht="14.45" customHeight="1">
      <c r="A74" s="22" t="s">
        <v>80</v>
      </c>
      <c r="B74" s="12">
        <v>240523</v>
      </c>
      <c r="C74" s="95" t="s">
        <v>86</v>
      </c>
      <c r="D74" s="22" t="s">
        <v>478</v>
      </c>
      <c r="E74" s="23" t="s">
        <v>495</v>
      </c>
      <c r="F74" s="3">
        <v>5315448</v>
      </c>
      <c r="G74" s="3">
        <v>3436091</v>
      </c>
      <c r="H74" s="3">
        <f t="shared" si="3"/>
        <v>8751539</v>
      </c>
      <c r="I74" s="1">
        <v>-369714</v>
      </c>
      <c r="J74" s="1">
        <f t="shared" si="2"/>
        <v>8381825</v>
      </c>
    </row>
    <row r="75" spans="1:10" ht="14.45" customHeight="1">
      <c r="A75" s="22" t="s">
        <v>80</v>
      </c>
      <c r="B75" s="12">
        <v>240528</v>
      </c>
      <c r="C75" s="95" t="s">
        <v>88</v>
      </c>
      <c r="D75" s="22" t="s">
        <v>478</v>
      </c>
      <c r="E75" s="23" t="s">
        <v>495</v>
      </c>
      <c r="F75" s="3">
        <v>6683513</v>
      </c>
      <c r="G75" s="3">
        <v>4386686</v>
      </c>
      <c r="H75" s="3">
        <f t="shared" si="3"/>
        <v>11070199</v>
      </c>
      <c r="I75" s="1">
        <v>585894</v>
      </c>
      <c r="J75" s="1">
        <f t="shared" si="2"/>
        <v>11656093</v>
      </c>
    </row>
    <row r="76" spans="1:10" ht="14.45" customHeight="1">
      <c r="A76" s="22" t="s">
        <v>80</v>
      </c>
      <c r="B76" s="12">
        <v>240531</v>
      </c>
      <c r="C76" s="95" t="s">
        <v>89</v>
      </c>
      <c r="D76" s="22" t="s">
        <v>478</v>
      </c>
      <c r="E76" s="23" t="s">
        <v>495</v>
      </c>
      <c r="F76" s="3">
        <v>1504503</v>
      </c>
      <c r="G76" s="3">
        <v>162645</v>
      </c>
      <c r="H76" s="3">
        <f t="shared" si="3"/>
        <v>1667148</v>
      </c>
      <c r="I76" s="1">
        <v>341928</v>
      </c>
      <c r="J76" s="1">
        <f t="shared" si="2"/>
        <v>2009076</v>
      </c>
    </row>
    <row r="77" spans="1:10" ht="14.45" customHeight="1">
      <c r="A77" s="22" t="s">
        <v>80</v>
      </c>
      <c r="B77" s="12">
        <v>240532</v>
      </c>
      <c r="C77" s="95" t="s">
        <v>90</v>
      </c>
      <c r="D77" s="22" t="s">
        <v>478</v>
      </c>
      <c r="E77" s="23" t="s">
        <v>495</v>
      </c>
      <c r="F77" s="3">
        <v>101268</v>
      </c>
      <c r="G77" s="3">
        <v>33751</v>
      </c>
      <c r="H77" s="3">
        <f t="shared" si="3"/>
        <v>135019</v>
      </c>
      <c r="I77" s="1">
        <v>-2748</v>
      </c>
      <c r="J77" s="1">
        <f t="shared" si="2"/>
        <v>132271</v>
      </c>
    </row>
    <row r="78" spans="1:10" ht="14.45" customHeight="1">
      <c r="A78" s="22" t="s">
        <v>80</v>
      </c>
      <c r="B78" s="12">
        <v>240536</v>
      </c>
      <c r="C78" s="95" t="s">
        <v>91</v>
      </c>
      <c r="D78" s="22" t="s">
        <v>478</v>
      </c>
      <c r="E78" s="23" t="s">
        <v>495</v>
      </c>
      <c r="F78" s="3">
        <v>2990778</v>
      </c>
      <c r="G78" s="3">
        <v>3940390</v>
      </c>
      <c r="H78" s="3">
        <f t="shared" si="3"/>
        <v>6931168</v>
      </c>
      <c r="I78" s="1">
        <v>174642</v>
      </c>
      <c r="J78" s="1">
        <f t="shared" si="2"/>
        <v>7105810</v>
      </c>
    </row>
    <row r="79" spans="1:10" ht="14.45" customHeight="1">
      <c r="A79" s="22" t="s">
        <v>80</v>
      </c>
      <c r="B79" s="12">
        <v>240538</v>
      </c>
      <c r="C79" s="95" t="s">
        <v>92</v>
      </c>
      <c r="D79" s="22" t="s">
        <v>478</v>
      </c>
      <c r="E79" s="23" t="s">
        <v>495</v>
      </c>
      <c r="F79" s="3">
        <v>2175023</v>
      </c>
      <c r="G79" s="3">
        <v>532501</v>
      </c>
      <c r="H79" s="3">
        <f t="shared" si="3"/>
        <v>2707524</v>
      </c>
      <c r="I79" s="1">
        <v>358464</v>
      </c>
      <c r="J79" s="1">
        <f t="shared" si="2"/>
        <v>3065988</v>
      </c>
    </row>
    <row r="80" spans="1:10" ht="14.45" customHeight="1">
      <c r="A80" s="22" t="s">
        <v>80</v>
      </c>
      <c r="B80" s="12">
        <v>240539</v>
      </c>
      <c r="C80" s="95" t="s">
        <v>93</v>
      </c>
      <c r="D80" s="22" t="s">
        <v>478</v>
      </c>
      <c r="E80" s="23" t="s">
        <v>495</v>
      </c>
      <c r="F80" s="3">
        <v>1582036</v>
      </c>
      <c r="G80" s="3">
        <v>1861630</v>
      </c>
      <c r="H80" s="3">
        <f t="shared" si="3"/>
        <v>3443666</v>
      </c>
      <c r="I80" s="1">
        <v>314622</v>
      </c>
      <c r="J80" s="1">
        <f t="shared" si="2"/>
        <v>3758288</v>
      </c>
    </row>
    <row r="81" spans="1:10" ht="14.45" customHeight="1">
      <c r="A81" s="22" t="s">
        <v>80</v>
      </c>
      <c r="B81" s="12">
        <v>240541</v>
      </c>
      <c r="C81" s="95" t="s">
        <v>94</v>
      </c>
      <c r="D81" s="22" t="s">
        <v>478</v>
      </c>
      <c r="E81" s="23" t="s">
        <v>495</v>
      </c>
      <c r="F81" s="3">
        <v>396103</v>
      </c>
      <c r="G81" s="3">
        <v>611278</v>
      </c>
      <c r="H81" s="3">
        <f t="shared" si="3"/>
        <v>1007381</v>
      </c>
      <c r="I81" s="1">
        <v>2940</v>
      </c>
      <c r="J81" s="1">
        <f t="shared" si="2"/>
        <v>1010321</v>
      </c>
    </row>
    <row r="82" spans="1:10" ht="14.45" customHeight="1">
      <c r="A82" s="22" t="s">
        <v>80</v>
      </c>
      <c r="B82" s="12">
        <v>240542</v>
      </c>
      <c r="C82" s="95" t="s">
        <v>95</v>
      </c>
      <c r="D82" s="22" t="s">
        <v>478</v>
      </c>
      <c r="E82" s="23" t="s">
        <v>495</v>
      </c>
      <c r="F82" s="3">
        <v>3024424</v>
      </c>
      <c r="G82" s="3">
        <v>1796791</v>
      </c>
      <c r="H82" s="3">
        <f t="shared" si="3"/>
        <v>4821215</v>
      </c>
      <c r="I82" s="1">
        <v>595452</v>
      </c>
      <c r="J82" s="1">
        <f t="shared" si="2"/>
        <v>5416667</v>
      </c>
    </row>
    <row r="83" spans="1:10" ht="14.45" customHeight="1">
      <c r="A83" s="22" t="s">
        <v>80</v>
      </c>
      <c r="B83" s="12">
        <v>240546</v>
      </c>
      <c r="C83" s="95" t="s">
        <v>96</v>
      </c>
      <c r="D83" s="22" t="s">
        <v>478</v>
      </c>
      <c r="E83" s="23" t="s">
        <v>495</v>
      </c>
      <c r="F83" s="3">
        <v>2220444</v>
      </c>
      <c r="G83" s="3">
        <v>1986621</v>
      </c>
      <c r="H83" s="3">
        <f t="shared" si="3"/>
        <v>4207065</v>
      </c>
      <c r="I83" s="1">
        <v>24186</v>
      </c>
      <c r="J83" s="1">
        <f t="shared" si="2"/>
        <v>4231251</v>
      </c>
    </row>
    <row r="84" spans="1:10" ht="14.45" customHeight="1">
      <c r="A84" s="22" t="s">
        <v>97</v>
      </c>
      <c r="B84" s="12">
        <v>250285</v>
      </c>
      <c r="C84" s="95" t="s">
        <v>98</v>
      </c>
      <c r="D84" s="22" t="s">
        <v>478</v>
      </c>
      <c r="E84" s="23" t="s">
        <v>495</v>
      </c>
      <c r="F84" s="3">
        <v>223617</v>
      </c>
      <c r="G84" s="3">
        <v>0</v>
      </c>
      <c r="H84" s="3">
        <f t="shared" si="3"/>
        <v>223617</v>
      </c>
      <c r="I84" s="1">
        <v>786</v>
      </c>
      <c r="J84" s="1">
        <f t="shared" si="2"/>
        <v>224403</v>
      </c>
    </row>
    <row r="85" spans="1:10" ht="14.45" customHeight="1">
      <c r="A85" s="22" t="s">
        <v>97</v>
      </c>
      <c r="B85" s="12">
        <v>250290</v>
      </c>
      <c r="C85" s="95" t="s">
        <v>99</v>
      </c>
      <c r="D85" s="22" t="s">
        <v>478</v>
      </c>
      <c r="E85" s="23" t="s">
        <v>495</v>
      </c>
      <c r="F85" s="3">
        <v>2549927</v>
      </c>
      <c r="G85" s="3">
        <v>2777635</v>
      </c>
      <c r="H85" s="3">
        <f t="shared" si="3"/>
        <v>5327562</v>
      </c>
      <c r="I85" s="1">
        <v>81996</v>
      </c>
      <c r="J85" s="1">
        <f t="shared" si="2"/>
        <v>5409558</v>
      </c>
    </row>
    <row r="86" spans="1:10" ht="14.45" customHeight="1">
      <c r="A86" s="22" t="s">
        <v>97</v>
      </c>
      <c r="B86" s="12">
        <v>250295</v>
      </c>
      <c r="C86" s="95" t="s">
        <v>100</v>
      </c>
      <c r="D86" s="22" t="s">
        <v>478</v>
      </c>
      <c r="E86" s="23" t="s">
        <v>495</v>
      </c>
      <c r="F86" s="3">
        <v>632160</v>
      </c>
      <c r="G86" s="3">
        <v>408027</v>
      </c>
      <c r="H86" s="3">
        <f t="shared" si="3"/>
        <v>1040187</v>
      </c>
      <c r="I86" s="1">
        <v>117462</v>
      </c>
      <c r="J86" s="1">
        <f t="shared" si="2"/>
        <v>1157649</v>
      </c>
    </row>
    <row r="87" spans="1:10" ht="14.45" customHeight="1">
      <c r="A87" s="22" t="s">
        <v>97</v>
      </c>
      <c r="B87" s="12">
        <v>250299</v>
      </c>
      <c r="C87" s="95" t="s">
        <v>101</v>
      </c>
      <c r="D87" s="22" t="s">
        <v>478</v>
      </c>
      <c r="E87" s="23" t="s">
        <v>495</v>
      </c>
      <c r="F87" s="3">
        <v>232274</v>
      </c>
      <c r="G87" s="3">
        <v>232414</v>
      </c>
      <c r="H87" s="3">
        <f t="shared" si="3"/>
        <v>464688</v>
      </c>
      <c r="I87" s="1">
        <v>83676</v>
      </c>
      <c r="J87" s="1">
        <f t="shared" si="2"/>
        <v>548364</v>
      </c>
    </row>
    <row r="88" spans="1:10" ht="14.45" customHeight="1">
      <c r="A88" s="22" t="s">
        <v>97</v>
      </c>
      <c r="B88" s="12">
        <v>250305</v>
      </c>
      <c r="C88" s="95" t="s">
        <v>102</v>
      </c>
      <c r="D88" s="22" t="s">
        <v>478</v>
      </c>
      <c r="E88" s="23" t="s">
        <v>495</v>
      </c>
      <c r="F88" s="3">
        <v>799739</v>
      </c>
      <c r="G88" s="3">
        <v>1452358</v>
      </c>
      <c r="H88" s="3">
        <f t="shared" si="3"/>
        <v>2252097</v>
      </c>
      <c r="I88" s="1">
        <v>71094</v>
      </c>
      <c r="J88" s="1">
        <f t="shared" si="2"/>
        <v>2323191</v>
      </c>
    </row>
    <row r="89" spans="1:10" ht="14.45" customHeight="1">
      <c r="A89" s="22" t="s">
        <v>97</v>
      </c>
      <c r="B89" s="12">
        <v>250307</v>
      </c>
      <c r="C89" s="95" t="s">
        <v>103</v>
      </c>
      <c r="D89" s="22" t="s">
        <v>478</v>
      </c>
      <c r="E89" s="23" t="s">
        <v>495</v>
      </c>
      <c r="F89" s="3">
        <v>377507</v>
      </c>
      <c r="G89" s="3">
        <v>228926</v>
      </c>
      <c r="H89" s="3">
        <f t="shared" si="3"/>
        <v>606433</v>
      </c>
      <c r="I89" s="1">
        <v>18102</v>
      </c>
      <c r="J89" s="1">
        <f t="shared" si="2"/>
        <v>624535</v>
      </c>
    </row>
    <row r="90" spans="1:10" ht="14.45" customHeight="1">
      <c r="A90" s="22" t="s">
        <v>97</v>
      </c>
      <c r="B90" s="12">
        <v>250308</v>
      </c>
      <c r="C90" s="95" t="s">
        <v>45</v>
      </c>
      <c r="D90" s="22" t="s">
        <v>478</v>
      </c>
      <c r="E90" s="23" t="s">
        <v>495</v>
      </c>
      <c r="F90" s="3">
        <v>907174</v>
      </c>
      <c r="G90" s="3">
        <v>1869969</v>
      </c>
      <c r="H90" s="3">
        <f t="shared" si="3"/>
        <v>2777143</v>
      </c>
      <c r="I90" s="1">
        <v>21156</v>
      </c>
      <c r="J90" s="1">
        <f t="shared" si="2"/>
        <v>2798299</v>
      </c>
    </row>
    <row r="91" spans="1:10" ht="14.45" customHeight="1">
      <c r="A91" s="22" t="s">
        <v>97</v>
      </c>
      <c r="B91" s="12">
        <v>250315</v>
      </c>
      <c r="C91" s="95" t="s">
        <v>104</v>
      </c>
      <c r="D91" s="22" t="s">
        <v>478</v>
      </c>
      <c r="E91" s="23" t="s">
        <v>495</v>
      </c>
      <c r="F91" s="3">
        <v>1039774</v>
      </c>
      <c r="G91" s="3">
        <v>0</v>
      </c>
      <c r="H91" s="3">
        <f t="shared" si="3"/>
        <v>1039774</v>
      </c>
      <c r="I91" s="1">
        <v>-28608</v>
      </c>
      <c r="J91" s="1">
        <f t="shared" si="2"/>
        <v>1011166</v>
      </c>
    </row>
    <row r="92" spans="1:10" ht="14.45" customHeight="1">
      <c r="A92" s="22" t="s">
        <v>97</v>
      </c>
      <c r="B92" s="12">
        <v>250316</v>
      </c>
      <c r="C92" s="95" t="s">
        <v>105</v>
      </c>
      <c r="D92" s="22" t="s">
        <v>478</v>
      </c>
      <c r="E92" s="23" t="s">
        <v>495</v>
      </c>
      <c r="F92" s="3">
        <v>366083</v>
      </c>
      <c r="G92" s="3">
        <v>0</v>
      </c>
      <c r="H92" s="3">
        <f t="shared" si="3"/>
        <v>366083</v>
      </c>
      <c r="I92" s="1">
        <v>-36468</v>
      </c>
      <c r="J92" s="1">
        <f t="shared" si="2"/>
        <v>329615</v>
      </c>
    </row>
    <row r="93" spans="1:10" ht="14.45" customHeight="1">
      <c r="A93" s="22" t="s">
        <v>106</v>
      </c>
      <c r="B93" s="12">
        <v>260396</v>
      </c>
      <c r="C93" s="95" t="s">
        <v>107</v>
      </c>
      <c r="D93" s="22" t="s">
        <v>478</v>
      </c>
      <c r="E93" s="23" t="s">
        <v>495</v>
      </c>
      <c r="F93" s="3">
        <v>1095890</v>
      </c>
      <c r="G93" s="3">
        <v>1883591</v>
      </c>
      <c r="H93" s="3">
        <f t="shared" si="3"/>
        <v>2979481</v>
      </c>
      <c r="I93" s="1">
        <v>160668</v>
      </c>
      <c r="J93" s="1">
        <f t="shared" si="2"/>
        <v>3140149</v>
      </c>
    </row>
    <row r="94" spans="1:10" ht="14.45" customHeight="1">
      <c r="A94" s="22" t="s">
        <v>106</v>
      </c>
      <c r="B94" s="12">
        <v>260398</v>
      </c>
      <c r="C94" s="95" t="s">
        <v>108</v>
      </c>
      <c r="D94" s="22" t="s">
        <v>478</v>
      </c>
      <c r="E94" s="23" t="s">
        <v>495</v>
      </c>
      <c r="F94" s="3">
        <v>2997701</v>
      </c>
      <c r="G94" s="3">
        <v>71834</v>
      </c>
      <c r="H94" s="3">
        <f t="shared" si="3"/>
        <v>3069535</v>
      </c>
      <c r="I94" s="1">
        <v>395046</v>
      </c>
      <c r="J94" s="1">
        <f t="shared" si="2"/>
        <v>3464581</v>
      </c>
    </row>
    <row r="95" spans="1:10" ht="14.45" customHeight="1">
      <c r="A95" s="22" t="s">
        <v>106</v>
      </c>
      <c r="B95" s="12">
        <v>260401</v>
      </c>
      <c r="C95" s="95" t="s">
        <v>109</v>
      </c>
      <c r="D95" s="22" t="s">
        <v>478</v>
      </c>
      <c r="E95" s="23" t="s">
        <v>495</v>
      </c>
      <c r="F95" s="3">
        <v>1896519</v>
      </c>
      <c r="G95" s="3">
        <v>5159424</v>
      </c>
      <c r="H95" s="3">
        <f t="shared" si="3"/>
        <v>7055943</v>
      </c>
      <c r="I95" s="1">
        <v>550428</v>
      </c>
      <c r="J95" s="1">
        <f t="shared" si="2"/>
        <v>7606371</v>
      </c>
    </row>
    <row r="96" spans="1:10" ht="14.45" customHeight="1">
      <c r="A96" s="22" t="s">
        <v>106</v>
      </c>
      <c r="B96" s="12">
        <v>260406</v>
      </c>
      <c r="C96" s="95" t="s">
        <v>110</v>
      </c>
      <c r="D96" s="22" t="s">
        <v>478</v>
      </c>
      <c r="E96" s="23" t="s">
        <v>495</v>
      </c>
      <c r="F96" s="3">
        <v>2817637</v>
      </c>
      <c r="G96" s="3">
        <v>1481979</v>
      </c>
      <c r="H96" s="3">
        <f t="shared" si="3"/>
        <v>4299616</v>
      </c>
      <c r="I96" s="1">
        <v>-94908</v>
      </c>
      <c r="J96" s="1">
        <f t="shared" si="2"/>
        <v>4204708</v>
      </c>
    </row>
    <row r="97" spans="1:10" ht="14.45" customHeight="1">
      <c r="A97" s="22" t="s">
        <v>106</v>
      </c>
      <c r="B97" s="12">
        <v>260408</v>
      </c>
      <c r="C97" s="95" t="s">
        <v>111</v>
      </c>
      <c r="D97" s="22" t="s">
        <v>478</v>
      </c>
      <c r="E97" s="23" t="s">
        <v>495</v>
      </c>
      <c r="F97" s="3">
        <v>1134839</v>
      </c>
      <c r="G97" s="3">
        <v>0</v>
      </c>
      <c r="H97" s="3">
        <f t="shared" si="3"/>
        <v>1134839</v>
      </c>
      <c r="I97" s="1">
        <v>46212</v>
      </c>
      <c r="J97" s="1">
        <f t="shared" si="2"/>
        <v>1181051</v>
      </c>
    </row>
    <row r="98" spans="1:10" ht="14.45" customHeight="1">
      <c r="A98" s="22" t="s">
        <v>106</v>
      </c>
      <c r="B98" s="12">
        <v>260413</v>
      </c>
      <c r="C98" s="95" t="s">
        <v>112</v>
      </c>
      <c r="D98" s="22" t="s">
        <v>478</v>
      </c>
      <c r="E98" s="23" t="s">
        <v>495</v>
      </c>
      <c r="F98" s="3">
        <v>1364336</v>
      </c>
      <c r="G98" s="3">
        <v>4935829</v>
      </c>
      <c r="H98" s="3">
        <f t="shared" si="3"/>
        <v>6300165</v>
      </c>
      <c r="I98" s="1">
        <v>-36222</v>
      </c>
      <c r="J98" s="1">
        <f t="shared" si="2"/>
        <v>6263943</v>
      </c>
    </row>
    <row r="99" spans="1:10" ht="14.45" customHeight="1">
      <c r="A99" s="22" t="s">
        <v>106</v>
      </c>
      <c r="B99" s="12">
        <v>260414</v>
      </c>
      <c r="C99" s="95" t="s">
        <v>113</v>
      </c>
      <c r="D99" s="22" t="s">
        <v>478</v>
      </c>
      <c r="E99" s="23" t="s">
        <v>495</v>
      </c>
      <c r="F99" s="3">
        <v>2786159</v>
      </c>
      <c r="G99" s="3">
        <v>1672480</v>
      </c>
      <c r="H99" s="3">
        <f t="shared" si="3"/>
        <v>4458639</v>
      </c>
      <c r="I99" s="1">
        <v>-374646</v>
      </c>
      <c r="J99" s="1">
        <f t="shared" si="2"/>
        <v>4083993</v>
      </c>
    </row>
    <row r="100" spans="1:10" ht="14.45" customHeight="1">
      <c r="A100" s="22" t="s">
        <v>106</v>
      </c>
      <c r="B100" s="12">
        <v>260415</v>
      </c>
      <c r="C100" s="95" t="s">
        <v>114</v>
      </c>
      <c r="D100" s="22" t="s">
        <v>478</v>
      </c>
      <c r="E100" s="23" t="s">
        <v>495</v>
      </c>
      <c r="F100" s="3">
        <v>1868419</v>
      </c>
      <c r="G100" s="3">
        <v>2117179</v>
      </c>
      <c r="H100" s="3">
        <f t="shared" si="3"/>
        <v>3985598</v>
      </c>
      <c r="I100" s="1">
        <v>-123636</v>
      </c>
      <c r="J100" s="1">
        <f t="shared" si="2"/>
        <v>3861962</v>
      </c>
    </row>
    <row r="101" spans="1:10" ht="14.45" customHeight="1">
      <c r="A101" s="22" t="s">
        <v>106</v>
      </c>
      <c r="B101" s="12">
        <v>260418</v>
      </c>
      <c r="C101" s="95" t="s">
        <v>115</v>
      </c>
      <c r="D101" s="22" t="s">
        <v>478</v>
      </c>
      <c r="E101" s="23" t="s">
        <v>495</v>
      </c>
      <c r="F101" s="3">
        <v>5461943</v>
      </c>
      <c r="G101" s="3">
        <v>0</v>
      </c>
      <c r="H101" s="3">
        <f t="shared" si="3"/>
        <v>5461943</v>
      </c>
      <c r="I101" s="1">
        <v>1032804</v>
      </c>
      <c r="J101" s="1">
        <f t="shared" si="2"/>
        <v>6494747</v>
      </c>
    </row>
    <row r="102" spans="1:10" ht="14.45" customHeight="1">
      <c r="A102" s="22" t="s">
        <v>106</v>
      </c>
      <c r="B102" s="12">
        <v>260419</v>
      </c>
      <c r="C102" s="95" t="s">
        <v>116</v>
      </c>
      <c r="D102" s="22" t="s">
        <v>478</v>
      </c>
      <c r="E102" s="23" t="s">
        <v>495</v>
      </c>
      <c r="F102" s="3">
        <v>2277744</v>
      </c>
      <c r="G102" s="3">
        <v>448353</v>
      </c>
      <c r="H102" s="3">
        <f t="shared" si="3"/>
        <v>2726097</v>
      </c>
      <c r="I102" s="1">
        <v>410190</v>
      </c>
      <c r="J102" s="1">
        <f t="shared" si="2"/>
        <v>3136287</v>
      </c>
    </row>
    <row r="103" spans="1:10" ht="14.45" customHeight="1">
      <c r="A103" s="22" t="s">
        <v>106</v>
      </c>
      <c r="B103" s="12">
        <v>260421</v>
      </c>
      <c r="C103" s="95" t="s">
        <v>117</v>
      </c>
      <c r="D103" s="22" t="s">
        <v>478</v>
      </c>
      <c r="E103" s="23" t="s">
        <v>495</v>
      </c>
      <c r="F103" s="3">
        <v>2722777</v>
      </c>
      <c r="G103" s="3">
        <v>3431738</v>
      </c>
      <c r="H103" s="3">
        <f t="shared" si="3"/>
        <v>6154515</v>
      </c>
      <c r="I103" s="1">
        <v>557892</v>
      </c>
      <c r="J103" s="1">
        <f t="shared" si="2"/>
        <v>6712407</v>
      </c>
    </row>
    <row r="104" spans="1:10" ht="14.45" customHeight="1">
      <c r="A104" s="22" t="s">
        <v>118</v>
      </c>
      <c r="B104" s="12">
        <v>270428</v>
      </c>
      <c r="C104" s="95" t="s">
        <v>119</v>
      </c>
      <c r="D104" s="22" t="s">
        <v>478</v>
      </c>
      <c r="E104" s="23" t="s">
        <v>495</v>
      </c>
      <c r="F104" s="3">
        <v>187176</v>
      </c>
      <c r="G104" s="3">
        <v>258169</v>
      </c>
      <c r="H104" s="3">
        <f t="shared" si="3"/>
        <v>445345</v>
      </c>
      <c r="I104" s="1">
        <v>15576</v>
      </c>
      <c r="J104" s="1">
        <f t="shared" si="2"/>
        <v>460921</v>
      </c>
    </row>
    <row r="105" spans="1:10" ht="14.45" customHeight="1">
      <c r="A105" s="22" t="s">
        <v>118</v>
      </c>
      <c r="B105" s="12">
        <v>270429</v>
      </c>
      <c r="C105" s="95" t="s">
        <v>120</v>
      </c>
      <c r="D105" s="22" t="s">
        <v>478</v>
      </c>
      <c r="E105" s="23" t="s">
        <v>495</v>
      </c>
      <c r="F105" s="3">
        <v>2315143</v>
      </c>
      <c r="G105" s="3">
        <v>483662</v>
      </c>
      <c r="H105" s="3">
        <f t="shared" si="3"/>
        <v>2798805</v>
      </c>
      <c r="I105" s="1">
        <v>1696320</v>
      </c>
      <c r="J105" s="1">
        <f t="shared" si="2"/>
        <v>4495125</v>
      </c>
    </row>
    <row r="106" spans="1:10" ht="14.45" customHeight="1">
      <c r="A106" s="22" t="s">
        <v>118</v>
      </c>
      <c r="B106" s="12">
        <v>270432</v>
      </c>
      <c r="C106" s="95" t="s">
        <v>121</v>
      </c>
      <c r="D106" s="22" t="s">
        <v>478</v>
      </c>
      <c r="E106" s="23" t="s">
        <v>495</v>
      </c>
      <c r="F106" s="3">
        <v>663979</v>
      </c>
      <c r="G106" s="3">
        <v>676839</v>
      </c>
      <c r="H106" s="3">
        <f t="shared" si="3"/>
        <v>1340818</v>
      </c>
      <c r="I106" s="1">
        <v>68004</v>
      </c>
      <c r="J106" s="1">
        <f t="shared" si="2"/>
        <v>1408822</v>
      </c>
    </row>
    <row r="107" spans="1:10" ht="14.45" customHeight="1">
      <c r="A107" s="22" t="s">
        <v>118</v>
      </c>
      <c r="B107" s="12">
        <v>270433</v>
      </c>
      <c r="C107" s="95" t="s">
        <v>122</v>
      </c>
      <c r="D107" s="22" t="s">
        <v>478</v>
      </c>
      <c r="E107" s="23" t="s">
        <v>495</v>
      </c>
      <c r="F107" s="3">
        <v>906833</v>
      </c>
      <c r="G107" s="3">
        <v>0</v>
      </c>
      <c r="H107" s="3">
        <f t="shared" si="3"/>
        <v>906833</v>
      </c>
      <c r="I107" s="1">
        <v>62598</v>
      </c>
      <c r="J107" s="1">
        <f t="shared" si="2"/>
        <v>969431</v>
      </c>
    </row>
    <row r="108" spans="1:10" ht="14.45" customHeight="1">
      <c r="A108" s="22" t="s">
        <v>118</v>
      </c>
      <c r="B108" s="12">
        <v>270435</v>
      </c>
      <c r="C108" s="95" t="s">
        <v>123</v>
      </c>
      <c r="D108" s="22" t="s">
        <v>478</v>
      </c>
      <c r="E108" s="23" t="s">
        <v>495</v>
      </c>
      <c r="F108" s="3">
        <v>308463</v>
      </c>
      <c r="G108" s="3">
        <v>873213</v>
      </c>
      <c r="H108" s="3">
        <f t="shared" si="3"/>
        <v>1181676</v>
      </c>
      <c r="I108" s="1">
        <v>36141</v>
      </c>
      <c r="J108" s="1">
        <f t="shared" si="2"/>
        <v>1217817</v>
      </c>
    </row>
    <row r="109" spans="1:10" ht="14.45" customHeight="1">
      <c r="A109" s="22" t="s">
        <v>118</v>
      </c>
      <c r="B109" s="12">
        <v>270438</v>
      </c>
      <c r="C109" s="95" t="s">
        <v>124</v>
      </c>
      <c r="D109" s="22" t="s">
        <v>478</v>
      </c>
      <c r="E109" s="23" t="s">
        <v>495</v>
      </c>
      <c r="F109" s="3">
        <v>562824</v>
      </c>
      <c r="G109" s="3">
        <v>0</v>
      </c>
      <c r="H109" s="3">
        <f t="shared" si="3"/>
        <v>562824</v>
      </c>
      <c r="I109" s="1">
        <v>-42258</v>
      </c>
      <c r="J109" s="1">
        <f t="shared" si="2"/>
        <v>520566</v>
      </c>
    </row>
    <row r="110" spans="1:10" ht="14.45" customHeight="1">
      <c r="A110" s="22" t="s">
        <v>118</v>
      </c>
      <c r="B110" s="12">
        <v>270441</v>
      </c>
      <c r="C110" s="95" t="s">
        <v>125</v>
      </c>
      <c r="D110" s="22" t="s">
        <v>478</v>
      </c>
      <c r="E110" s="23" t="s">
        <v>495</v>
      </c>
      <c r="F110" s="3">
        <v>646297</v>
      </c>
      <c r="G110" s="3">
        <v>674984</v>
      </c>
      <c r="H110" s="3">
        <f t="shared" si="3"/>
        <v>1321281</v>
      </c>
      <c r="I110" s="1">
        <v>104856</v>
      </c>
      <c r="J110" s="1">
        <f t="shared" si="2"/>
        <v>1426137</v>
      </c>
    </row>
    <row r="111" spans="1:10" ht="14.45" customHeight="1">
      <c r="A111" s="22" t="s">
        <v>126</v>
      </c>
      <c r="B111" s="12">
        <v>280457</v>
      </c>
      <c r="C111" s="95" t="s">
        <v>127</v>
      </c>
      <c r="D111" s="22" t="s">
        <v>478</v>
      </c>
      <c r="E111" s="23" t="s">
        <v>495</v>
      </c>
      <c r="F111" s="3">
        <v>0</v>
      </c>
      <c r="G111" s="3">
        <v>0</v>
      </c>
      <c r="H111" s="3">
        <f t="shared" si="3"/>
        <v>0</v>
      </c>
      <c r="I111" s="1">
        <v>-23586</v>
      </c>
      <c r="J111" s="1">
        <f t="shared" si="2"/>
        <v>-23586</v>
      </c>
    </row>
    <row r="112" spans="1:10" ht="14.45" customHeight="1">
      <c r="A112" s="22" t="s">
        <v>126</v>
      </c>
      <c r="B112" s="12">
        <v>280461</v>
      </c>
      <c r="C112" s="95" t="s">
        <v>128</v>
      </c>
      <c r="D112" s="22" t="s">
        <v>478</v>
      </c>
      <c r="E112" s="23" t="s">
        <v>495</v>
      </c>
      <c r="F112" s="3">
        <v>399948</v>
      </c>
      <c r="G112" s="3">
        <v>0</v>
      </c>
      <c r="H112" s="3">
        <f t="shared" si="3"/>
        <v>399948</v>
      </c>
      <c r="I112" s="1">
        <v>-2310</v>
      </c>
      <c r="J112" s="1">
        <f t="shared" si="2"/>
        <v>397638</v>
      </c>
    </row>
    <row r="113" spans="1:10" ht="14.45" customHeight="1">
      <c r="A113" s="22" t="s">
        <v>126</v>
      </c>
      <c r="B113" s="12">
        <v>280466</v>
      </c>
      <c r="C113" s="95" t="s">
        <v>129</v>
      </c>
      <c r="D113" s="22" t="s">
        <v>478</v>
      </c>
      <c r="E113" s="23" t="s">
        <v>495</v>
      </c>
      <c r="F113" s="3">
        <v>198429</v>
      </c>
      <c r="G113" s="3">
        <v>306431</v>
      </c>
      <c r="H113" s="3">
        <f t="shared" si="3"/>
        <v>504860</v>
      </c>
      <c r="I113" s="1">
        <v>14682</v>
      </c>
      <c r="J113" s="1">
        <f t="shared" ref="J113:J163" si="4">H113+I113</f>
        <v>519542</v>
      </c>
    </row>
    <row r="114" spans="1:10" ht="14.45" customHeight="1">
      <c r="A114" s="22" t="s">
        <v>131</v>
      </c>
      <c r="B114" s="12">
        <v>290280</v>
      </c>
      <c r="C114" s="95" t="s">
        <v>132</v>
      </c>
      <c r="D114" s="22" t="s">
        <v>478</v>
      </c>
      <c r="E114" s="23" t="s">
        <v>495</v>
      </c>
      <c r="F114" s="3">
        <v>812950</v>
      </c>
      <c r="G114" s="3">
        <v>980434</v>
      </c>
      <c r="H114" s="3">
        <f t="shared" si="3"/>
        <v>1793384</v>
      </c>
      <c r="I114" s="1">
        <v>-225198</v>
      </c>
      <c r="J114" s="1">
        <f t="shared" si="4"/>
        <v>1568186</v>
      </c>
    </row>
    <row r="115" spans="1:10" ht="14.45" customHeight="1">
      <c r="A115" s="22" t="s">
        <v>131</v>
      </c>
      <c r="B115" s="12">
        <v>290553</v>
      </c>
      <c r="C115" s="95" t="s">
        <v>133</v>
      </c>
      <c r="D115" s="22" t="s">
        <v>478</v>
      </c>
      <c r="E115" s="23" t="s">
        <v>495</v>
      </c>
      <c r="F115" s="3">
        <v>4832578</v>
      </c>
      <c r="G115" s="3">
        <v>2935029</v>
      </c>
      <c r="H115" s="3">
        <f t="shared" si="3"/>
        <v>7767607</v>
      </c>
      <c r="I115" s="1">
        <v>404268</v>
      </c>
      <c r="J115" s="1">
        <f t="shared" si="4"/>
        <v>8171875</v>
      </c>
    </row>
    <row r="116" spans="1:10" ht="14.45" customHeight="1">
      <c r="A116" s="22" t="s">
        <v>131</v>
      </c>
      <c r="B116" s="12">
        <v>290554</v>
      </c>
      <c r="C116" s="95" t="s">
        <v>134</v>
      </c>
      <c r="D116" s="22" t="s">
        <v>478</v>
      </c>
      <c r="E116" s="23" t="s">
        <v>495</v>
      </c>
      <c r="F116" s="3">
        <v>2045490</v>
      </c>
      <c r="G116" s="3">
        <v>2003086</v>
      </c>
      <c r="H116" s="3">
        <f t="shared" si="3"/>
        <v>4048576</v>
      </c>
      <c r="I116" s="1">
        <v>61764</v>
      </c>
      <c r="J116" s="1">
        <f t="shared" si="4"/>
        <v>4110340</v>
      </c>
    </row>
    <row r="117" spans="1:10" ht="14.45" customHeight="1">
      <c r="A117" s="22" t="s">
        <v>131</v>
      </c>
      <c r="B117" s="12">
        <v>290570</v>
      </c>
      <c r="C117" s="95" t="s">
        <v>135</v>
      </c>
      <c r="D117" s="22" t="s">
        <v>478</v>
      </c>
      <c r="E117" s="23" t="s">
        <v>495</v>
      </c>
      <c r="F117" s="3">
        <v>995363</v>
      </c>
      <c r="G117" s="3">
        <v>326465</v>
      </c>
      <c r="H117" s="3">
        <f t="shared" si="3"/>
        <v>1321828</v>
      </c>
      <c r="I117" s="1">
        <v>29304</v>
      </c>
      <c r="J117" s="1">
        <f t="shared" si="4"/>
        <v>1351132</v>
      </c>
    </row>
    <row r="118" spans="1:10" ht="14.45" customHeight="1">
      <c r="A118" s="22" t="s">
        <v>131</v>
      </c>
      <c r="B118" s="12">
        <v>290573</v>
      </c>
      <c r="C118" s="95" t="s">
        <v>136</v>
      </c>
      <c r="D118" s="22" t="s">
        <v>478</v>
      </c>
      <c r="E118" s="23" t="s">
        <v>495</v>
      </c>
      <c r="F118" s="3">
        <v>3439667</v>
      </c>
      <c r="G118" s="3">
        <v>3581564</v>
      </c>
      <c r="H118" s="3">
        <f t="shared" si="3"/>
        <v>7021231</v>
      </c>
      <c r="I118" s="1">
        <v>266700</v>
      </c>
      <c r="J118" s="1">
        <f t="shared" si="4"/>
        <v>7287931</v>
      </c>
    </row>
    <row r="119" spans="1:10" ht="14.45" customHeight="1">
      <c r="A119" s="22" t="s">
        <v>131</v>
      </c>
      <c r="B119" s="12">
        <v>290579</v>
      </c>
      <c r="C119" s="95" t="s">
        <v>137</v>
      </c>
      <c r="D119" s="22" t="s">
        <v>478</v>
      </c>
      <c r="E119" s="23" t="s">
        <v>495</v>
      </c>
      <c r="F119" s="3">
        <v>5080576</v>
      </c>
      <c r="G119" s="3">
        <v>7817559</v>
      </c>
      <c r="H119" s="3">
        <f t="shared" si="3"/>
        <v>12898135</v>
      </c>
      <c r="I119" s="1">
        <v>837432</v>
      </c>
      <c r="J119" s="1">
        <f t="shared" si="4"/>
        <v>13735567</v>
      </c>
    </row>
    <row r="120" spans="1:10" ht="14.45" customHeight="1">
      <c r="A120" s="22" t="s">
        <v>131</v>
      </c>
      <c r="B120" s="12">
        <v>290581</v>
      </c>
      <c r="C120" s="95" t="s">
        <v>138</v>
      </c>
      <c r="D120" s="22" t="s">
        <v>478</v>
      </c>
      <c r="E120" s="23" t="s">
        <v>495</v>
      </c>
      <c r="F120" s="3">
        <v>1664777</v>
      </c>
      <c r="G120" s="3">
        <v>2207223</v>
      </c>
      <c r="H120" s="3">
        <f t="shared" si="3"/>
        <v>3872000</v>
      </c>
      <c r="I120" s="1">
        <v>318918</v>
      </c>
      <c r="J120" s="1">
        <f t="shared" si="4"/>
        <v>4190918</v>
      </c>
    </row>
    <row r="121" spans="1:10" ht="14.45" customHeight="1">
      <c r="A121" s="22" t="s">
        <v>131</v>
      </c>
      <c r="B121" s="12">
        <v>290598</v>
      </c>
      <c r="C121" s="95" t="s">
        <v>139</v>
      </c>
      <c r="D121" s="22" t="s">
        <v>478</v>
      </c>
      <c r="E121" s="23" t="s">
        <v>495</v>
      </c>
      <c r="F121" s="3">
        <v>323052</v>
      </c>
      <c r="G121" s="3">
        <v>464263</v>
      </c>
      <c r="H121" s="3">
        <f t="shared" si="3"/>
        <v>787315</v>
      </c>
      <c r="I121" s="1">
        <v>-18594</v>
      </c>
      <c r="J121" s="1">
        <f t="shared" si="4"/>
        <v>768721</v>
      </c>
    </row>
    <row r="122" spans="1:10" ht="14.45" customHeight="1">
      <c r="A122" s="22" t="s">
        <v>140</v>
      </c>
      <c r="B122" s="12">
        <v>300586</v>
      </c>
      <c r="C122" s="95" t="s">
        <v>141</v>
      </c>
      <c r="D122" s="22" t="s">
        <v>478</v>
      </c>
      <c r="E122" s="23" t="s">
        <v>495</v>
      </c>
      <c r="F122" s="3">
        <v>193218</v>
      </c>
      <c r="G122" s="3">
        <v>56415</v>
      </c>
      <c r="H122" s="3">
        <f t="shared" si="3"/>
        <v>249633</v>
      </c>
      <c r="I122" s="1">
        <v>15294</v>
      </c>
      <c r="J122" s="1">
        <f t="shared" si="4"/>
        <v>264927</v>
      </c>
    </row>
    <row r="123" spans="1:10" ht="14.45" customHeight="1">
      <c r="A123" s="22" t="s">
        <v>140</v>
      </c>
      <c r="B123" s="12">
        <v>300588</v>
      </c>
      <c r="C123" s="95" t="s">
        <v>142</v>
      </c>
      <c r="D123" s="22" t="s">
        <v>478</v>
      </c>
      <c r="E123" s="23" t="s">
        <v>495</v>
      </c>
      <c r="F123" s="3">
        <v>221760</v>
      </c>
      <c r="G123" s="3">
        <v>91835</v>
      </c>
      <c r="H123" s="3">
        <f t="shared" si="3"/>
        <v>313595</v>
      </c>
      <c r="I123" s="1">
        <v>1734</v>
      </c>
      <c r="J123" s="1">
        <f t="shared" si="4"/>
        <v>315329</v>
      </c>
    </row>
    <row r="124" spans="1:10" ht="14.45" customHeight="1">
      <c r="A124" s="22" t="s">
        <v>140</v>
      </c>
      <c r="B124" s="12">
        <v>300589</v>
      </c>
      <c r="C124" s="95" t="s">
        <v>143</v>
      </c>
      <c r="D124" s="22" t="s">
        <v>478</v>
      </c>
      <c r="E124" s="23" t="s">
        <v>495</v>
      </c>
      <c r="F124" s="3">
        <v>142688</v>
      </c>
      <c r="G124" s="3">
        <v>184636</v>
      </c>
      <c r="H124" s="3">
        <f t="shared" si="3"/>
        <v>327324</v>
      </c>
      <c r="I124" s="1">
        <v>-6966</v>
      </c>
      <c r="J124" s="1">
        <f t="shared" si="4"/>
        <v>320358</v>
      </c>
    </row>
    <row r="125" spans="1:10" ht="14.45" customHeight="1">
      <c r="A125" s="22" t="s">
        <v>140</v>
      </c>
      <c r="B125" s="12">
        <v>300590</v>
      </c>
      <c r="C125" s="95" t="s">
        <v>144</v>
      </c>
      <c r="D125" s="22" t="s">
        <v>478</v>
      </c>
      <c r="E125" s="23" t="s">
        <v>495</v>
      </c>
      <c r="F125" s="3">
        <v>316898</v>
      </c>
      <c r="G125" s="3">
        <v>65553</v>
      </c>
      <c r="H125" s="3">
        <f t="shared" si="3"/>
        <v>382451</v>
      </c>
      <c r="I125" s="1">
        <v>-69678</v>
      </c>
      <c r="J125" s="1">
        <f t="shared" si="4"/>
        <v>312773</v>
      </c>
    </row>
    <row r="126" spans="1:10" ht="14.45" customHeight="1">
      <c r="A126" s="22" t="s">
        <v>140</v>
      </c>
      <c r="B126" s="12">
        <v>300594</v>
      </c>
      <c r="C126" s="95" t="s">
        <v>145</v>
      </c>
      <c r="D126" s="22" t="s">
        <v>478</v>
      </c>
      <c r="E126" s="23" t="s">
        <v>495</v>
      </c>
      <c r="F126" s="3">
        <v>436347</v>
      </c>
      <c r="G126" s="3">
        <v>353161</v>
      </c>
      <c r="H126" s="3">
        <f t="shared" si="3"/>
        <v>789508</v>
      </c>
      <c r="I126" s="1">
        <v>24978</v>
      </c>
      <c r="J126" s="1">
        <f t="shared" si="4"/>
        <v>814486</v>
      </c>
    </row>
    <row r="127" spans="1:10" ht="14.45" customHeight="1">
      <c r="A127" s="22" t="s">
        <v>140</v>
      </c>
      <c r="B127" s="12">
        <v>300598</v>
      </c>
      <c r="C127" s="95" t="s">
        <v>146</v>
      </c>
      <c r="D127" s="22" t="s">
        <v>478</v>
      </c>
      <c r="E127" s="23" t="s">
        <v>495</v>
      </c>
      <c r="F127" s="3">
        <v>197588</v>
      </c>
      <c r="G127" s="3">
        <v>444607</v>
      </c>
      <c r="H127" s="3">
        <f t="shared" si="3"/>
        <v>642195</v>
      </c>
      <c r="I127" s="1">
        <v>92478</v>
      </c>
      <c r="J127" s="1">
        <f t="shared" si="4"/>
        <v>734673</v>
      </c>
    </row>
    <row r="128" spans="1:10" ht="14.45" customHeight="1">
      <c r="A128" s="22" t="s">
        <v>140</v>
      </c>
      <c r="B128" s="12">
        <v>300606</v>
      </c>
      <c r="C128" s="95" t="s">
        <v>147</v>
      </c>
      <c r="D128" s="22" t="s">
        <v>478</v>
      </c>
      <c r="E128" s="23" t="s">
        <v>495</v>
      </c>
      <c r="F128" s="3">
        <v>376511</v>
      </c>
      <c r="G128" s="3">
        <v>357527</v>
      </c>
      <c r="H128" s="3">
        <f t="shared" si="3"/>
        <v>734038</v>
      </c>
      <c r="I128" s="1">
        <v>2586</v>
      </c>
      <c r="J128" s="1">
        <f t="shared" si="4"/>
        <v>736624</v>
      </c>
    </row>
    <row r="129" spans="1:10" ht="14.45" customHeight="1">
      <c r="A129" s="22" t="s">
        <v>140</v>
      </c>
      <c r="B129" s="12">
        <v>300609</v>
      </c>
      <c r="C129" s="95" t="s">
        <v>148</v>
      </c>
      <c r="D129" s="22" t="s">
        <v>478</v>
      </c>
      <c r="E129" s="23" t="s">
        <v>495</v>
      </c>
      <c r="F129" s="3">
        <v>236687</v>
      </c>
      <c r="G129" s="3">
        <v>497374</v>
      </c>
      <c r="H129" s="3">
        <f t="shared" si="3"/>
        <v>734061</v>
      </c>
      <c r="I129" s="1">
        <v>4560</v>
      </c>
      <c r="J129" s="1">
        <f t="shared" si="4"/>
        <v>738621</v>
      </c>
    </row>
    <row r="130" spans="1:10" ht="14.45" customHeight="1">
      <c r="A130" s="22" t="s">
        <v>140</v>
      </c>
      <c r="B130" s="12">
        <v>300612</v>
      </c>
      <c r="C130" s="95" t="s">
        <v>149</v>
      </c>
      <c r="D130" s="22" t="s">
        <v>478</v>
      </c>
      <c r="E130" s="23" t="s">
        <v>495</v>
      </c>
      <c r="F130" s="3">
        <v>160155</v>
      </c>
      <c r="G130" s="3">
        <v>33485</v>
      </c>
      <c r="H130" s="3">
        <f t="shared" si="3"/>
        <v>193640</v>
      </c>
      <c r="I130" s="1">
        <v>8670</v>
      </c>
      <c r="J130" s="1">
        <f t="shared" si="4"/>
        <v>202310</v>
      </c>
    </row>
    <row r="131" spans="1:10" ht="14.45" customHeight="1">
      <c r="A131" s="22" t="s">
        <v>140</v>
      </c>
      <c r="B131" s="12">
        <v>300614</v>
      </c>
      <c r="C131" s="95" t="s">
        <v>150</v>
      </c>
      <c r="D131" s="22" t="s">
        <v>478</v>
      </c>
      <c r="E131" s="23" t="s">
        <v>495</v>
      </c>
      <c r="F131" s="3">
        <v>178075</v>
      </c>
      <c r="G131" s="3">
        <v>245339</v>
      </c>
      <c r="H131" s="3">
        <f t="shared" si="3"/>
        <v>423414</v>
      </c>
      <c r="I131" s="1">
        <v>6612</v>
      </c>
      <c r="J131" s="1">
        <f t="shared" si="4"/>
        <v>430026</v>
      </c>
    </row>
    <row r="132" spans="1:10" ht="14.45" customHeight="1">
      <c r="A132" s="22" t="s">
        <v>140</v>
      </c>
      <c r="B132" s="12">
        <v>300619</v>
      </c>
      <c r="C132" s="95" t="s">
        <v>151</v>
      </c>
      <c r="D132" s="22" t="s">
        <v>478</v>
      </c>
      <c r="E132" s="23" t="s">
        <v>495</v>
      </c>
      <c r="F132" s="3">
        <v>317089</v>
      </c>
      <c r="G132" s="3">
        <v>0</v>
      </c>
      <c r="H132" s="3">
        <f t="shared" ref="H132:H195" si="5">F132+G132</f>
        <v>317089</v>
      </c>
      <c r="I132" s="1">
        <v>-7878</v>
      </c>
      <c r="J132" s="1">
        <f t="shared" si="4"/>
        <v>309211</v>
      </c>
    </row>
    <row r="133" spans="1:10" ht="14.45" customHeight="1">
      <c r="A133" s="22" t="s">
        <v>140</v>
      </c>
      <c r="B133" s="12">
        <v>300625</v>
      </c>
      <c r="C133" s="95" t="s">
        <v>152</v>
      </c>
      <c r="D133" s="22" t="s">
        <v>478</v>
      </c>
      <c r="E133" s="23" t="s">
        <v>495</v>
      </c>
      <c r="F133" s="3">
        <v>381899</v>
      </c>
      <c r="G133" s="3">
        <v>57170</v>
      </c>
      <c r="H133" s="3">
        <f t="shared" si="5"/>
        <v>439069</v>
      </c>
      <c r="I133" s="1">
        <v>-1434</v>
      </c>
      <c r="J133" s="1">
        <f t="shared" si="4"/>
        <v>437635</v>
      </c>
    </row>
    <row r="134" spans="1:10" ht="14.45" customHeight="1">
      <c r="A134" s="22" t="s">
        <v>140</v>
      </c>
      <c r="B134" s="12">
        <v>300634</v>
      </c>
      <c r="C134" s="95" t="s">
        <v>153</v>
      </c>
      <c r="D134" s="22" t="s">
        <v>478</v>
      </c>
      <c r="E134" s="23" t="s">
        <v>495</v>
      </c>
      <c r="F134" s="3">
        <v>542474</v>
      </c>
      <c r="G134" s="3">
        <v>0</v>
      </c>
      <c r="H134" s="3">
        <f t="shared" si="5"/>
        <v>542474</v>
      </c>
      <c r="I134" s="1">
        <v>25584</v>
      </c>
      <c r="J134" s="1">
        <f t="shared" si="4"/>
        <v>568058</v>
      </c>
    </row>
    <row r="135" spans="1:10" ht="14.45" customHeight="1">
      <c r="A135" s="22" t="s">
        <v>140</v>
      </c>
      <c r="B135" s="12">
        <v>300650</v>
      </c>
      <c r="C135" s="95" t="s">
        <v>154</v>
      </c>
      <c r="D135" s="22" t="s">
        <v>478</v>
      </c>
      <c r="E135" s="23" t="s">
        <v>495</v>
      </c>
      <c r="F135" s="3">
        <v>417393</v>
      </c>
      <c r="G135" s="3">
        <v>1763</v>
      </c>
      <c r="H135" s="3">
        <f t="shared" si="5"/>
        <v>419156</v>
      </c>
      <c r="I135" s="1">
        <v>6216</v>
      </c>
      <c r="J135" s="1">
        <f t="shared" si="4"/>
        <v>425372</v>
      </c>
    </row>
    <row r="136" spans="1:10" ht="14.45" customHeight="1">
      <c r="A136" s="22" t="s">
        <v>140</v>
      </c>
      <c r="B136" s="12">
        <v>300656</v>
      </c>
      <c r="C136" s="95" t="s">
        <v>155</v>
      </c>
      <c r="D136" s="22" t="s">
        <v>478</v>
      </c>
      <c r="E136" s="23" t="s">
        <v>495</v>
      </c>
      <c r="F136" s="3">
        <v>173631</v>
      </c>
      <c r="G136" s="3">
        <v>430080</v>
      </c>
      <c r="H136" s="3">
        <f t="shared" si="5"/>
        <v>603711</v>
      </c>
      <c r="I136" s="1">
        <v>47370</v>
      </c>
      <c r="J136" s="1">
        <f t="shared" si="4"/>
        <v>651081</v>
      </c>
    </row>
    <row r="137" spans="1:10" ht="14.45" customHeight="1">
      <c r="A137" s="22" t="s">
        <v>140</v>
      </c>
      <c r="B137" s="12">
        <v>300663</v>
      </c>
      <c r="C137" s="95" t="s">
        <v>156</v>
      </c>
      <c r="D137" s="22" t="s">
        <v>478</v>
      </c>
      <c r="E137" s="23" t="s">
        <v>495</v>
      </c>
      <c r="F137" s="3">
        <v>79296</v>
      </c>
      <c r="G137" s="3">
        <v>104119</v>
      </c>
      <c r="H137" s="3">
        <f t="shared" si="5"/>
        <v>183415</v>
      </c>
      <c r="I137" s="1">
        <v>774</v>
      </c>
      <c r="J137" s="1">
        <f t="shared" si="4"/>
        <v>184189</v>
      </c>
    </row>
    <row r="138" spans="1:10" ht="14.45" customHeight="1">
      <c r="A138" s="22" t="s">
        <v>157</v>
      </c>
      <c r="B138" s="12">
        <v>310669</v>
      </c>
      <c r="C138" s="95" t="s">
        <v>158</v>
      </c>
      <c r="D138" s="22" t="s">
        <v>478</v>
      </c>
      <c r="E138" s="23" t="s">
        <v>495</v>
      </c>
      <c r="F138" s="3">
        <v>0</v>
      </c>
      <c r="G138" s="3">
        <v>0</v>
      </c>
      <c r="H138" s="3">
        <f t="shared" si="5"/>
        <v>0</v>
      </c>
      <c r="I138" s="1">
        <v>319284</v>
      </c>
      <c r="J138" s="1">
        <f t="shared" si="4"/>
        <v>319284</v>
      </c>
    </row>
    <row r="139" spans="1:10" ht="14.45" customHeight="1">
      <c r="A139" s="22" t="s">
        <v>157</v>
      </c>
      <c r="B139" s="12">
        <v>310678</v>
      </c>
      <c r="C139" s="95" t="s">
        <v>159</v>
      </c>
      <c r="D139" s="22" t="s">
        <v>478</v>
      </c>
      <c r="E139" s="23" t="s">
        <v>495</v>
      </c>
      <c r="F139" s="3">
        <v>212012</v>
      </c>
      <c r="G139" s="3">
        <v>225185</v>
      </c>
      <c r="H139" s="3">
        <f t="shared" si="5"/>
        <v>437197</v>
      </c>
      <c r="I139" s="1">
        <v>4614</v>
      </c>
      <c r="J139" s="1">
        <f t="shared" si="4"/>
        <v>441811</v>
      </c>
    </row>
    <row r="140" spans="1:10" ht="14.45" customHeight="1">
      <c r="A140" s="22" t="s">
        <v>157</v>
      </c>
      <c r="B140" s="12">
        <v>310679</v>
      </c>
      <c r="C140" s="95" t="s">
        <v>160</v>
      </c>
      <c r="D140" s="22" t="s">
        <v>478</v>
      </c>
      <c r="E140" s="23" t="s">
        <v>495</v>
      </c>
      <c r="F140" s="3">
        <v>489670</v>
      </c>
      <c r="G140" s="3">
        <v>1268261</v>
      </c>
      <c r="H140" s="3">
        <f t="shared" si="5"/>
        <v>1757931</v>
      </c>
      <c r="I140" s="1">
        <v>-76014</v>
      </c>
      <c r="J140" s="1">
        <f t="shared" si="4"/>
        <v>1681917</v>
      </c>
    </row>
    <row r="141" spans="1:10" ht="14.45" customHeight="1">
      <c r="A141" s="22" t="s">
        <v>157</v>
      </c>
      <c r="B141" s="12">
        <v>310688</v>
      </c>
      <c r="C141" s="95" t="s">
        <v>161</v>
      </c>
      <c r="D141" s="22" t="s">
        <v>478</v>
      </c>
      <c r="E141" s="23" t="s">
        <v>495</v>
      </c>
      <c r="F141" s="3">
        <v>192040</v>
      </c>
      <c r="G141" s="3">
        <v>346512</v>
      </c>
      <c r="H141" s="3">
        <f t="shared" si="5"/>
        <v>538552</v>
      </c>
      <c r="I141" s="1">
        <v>-11436</v>
      </c>
      <c r="J141" s="1">
        <f t="shared" si="4"/>
        <v>527116</v>
      </c>
    </row>
    <row r="142" spans="1:10" ht="14.45" customHeight="1">
      <c r="A142" s="22" t="s">
        <v>157</v>
      </c>
      <c r="B142" s="12">
        <v>310691</v>
      </c>
      <c r="C142" s="95" t="s">
        <v>162</v>
      </c>
      <c r="D142" s="22" t="s">
        <v>478</v>
      </c>
      <c r="E142" s="23" t="s">
        <v>495</v>
      </c>
      <c r="F142" s="3">
        <v>614016</v>
      </c>
      <c r="G142" s="3">
        <v>0</v>
      </c>
      <c r="H142" s="3">
        <f t="shared" si="5"/>
        <v>614016</v>
      </c>
      <c r="I142" s="1">
        <v>-79008</v>
      </c>
      <c r="J142" s="1">
        <f t="shared" si="4"/>
        <v>535008</v>
      </c>
    </row>
    <row r="143" spans="1:10" ht="14.45" customHeight="1">
      <c r="A143" s="22" t="s">
        <v>157</v>
      </c>
      <c r="B143" s="12">
        <v>310692</v>
      </c>
      <c r="C143" s="95" t="s">
        <v>163</v>
      </c>
      <c r="D143" s="22" t="s">
        <v>478</v>
      </c>
      <c r="E143" s="23" t="s">
        <v>495</v>
      </c>
      <c r="F143" s="3">
        <v>0</v>
      </c>
      <c r="G143" s="3">
        <v>0</v>
      </c>
      <c r="H143" s="3">
        <f t="shared" si="5"/>
        <v>0</v>
      </c>
      <c r="I143" s="1">
        <v>290448</v>
      </c>
      <c r="J143" s="1">
        <f t="shared" si="4"/>
        <v>290448</v>
      </c>
    </row>
    <row r="144" spans="1:10" ht="14.45" customHeight="1">
      <c r="A144" s="22" t="s">
        <v>157</v>
      </c>
      <c r="B144" s="12">
        <v>310704</v>
      </c>
      <c r="C144" s="95" t="s">
        <v>164</v>
      </c>
      <c r="D144" s="22" t="s">
        <v>478</v>
      </c>
      <c r="E144" s="23" t="s">
        <v>495</v>
      </c>
      <c r="F144" s="3">
        <v>1302732</v>
      </c>
      <c r="G144" s="3">
        <v>6586656</v>
      </c>
      <c r="H144" s="3">
        <f t="shared" si="5"/>
        <v>7889388</v>
      </c>
      <c r="I144" s="1">
        <v>382752</v>
      </c>
      <c r="J144" s="1">
        <f t="shared" si="4"/>
        <v>8272140</v>
      </c>
    </row>
    <row r="145" spans="1:10" ht="14.45" customHeight="1">
      <c r="A145" s="22" t="s">
        <v>157</v>
      </c>
      <c r="B145" s="12">
        <v>310708</v>
      </c>
      <c r="C145" s="95" t="s">
        <v>165</v>
      </c>
      <c r="D145" s="22" t="s">
        <v>478</v>
      </c>
      <c r="E145" s="23" t="s">
        <v>495</v>
      </c>
      <c r="F145" s="3">
        <v>186621</v>
      </c>
      <c r="G145" s="3">
        <v>10935</v>
      </c>
      <c r="H145" s="3">
        <f t="shared" si="5"/>
        <v>197556</v>
      </c>
      <c r="I145" s="1">
        <v>64392</v>
      </c>
      <c r="J145" s="1">
        <f t="shared" si="4"/>
        <v>261948</v>
      </c>
    </row>
    <row r="146" spans="1:10" ht="14.45" customHeight="1">
      <c r="A146" s="22" t="s">
        <v>157</v>
      </c>
      <c r="B146" s="12">
        <v>310714</v>
      </c>
      <c r="C146" s="95" t="s">
        <v>166</v>
      </c>
      <c r="D146" s="22" t="s">
        <v>478</v>
      </c>
      <c r="E146" s="23" t="s">
        <v>495</v>
      </c>
      <c r="F146" s="3">
        <v>102764</v>
      </c>
      <c r="G146" s="3">
        <v>371181</v>
      </c>
      <c r="H146" s="3">
        <f t="shared" si="5"/>
        <v>473945</v>
      </c>
      <c r="I146" s="1">
        <v>73692</v>
      </c>
      <c r="J146" s="1">
        <f t="shared" si="4"/>
        <v>547637</v>
      </c>
    </row>
    <row r="147" spans="1:10" ht="14.45" customHeight="1">
      <c r="A147" s="22" t="s">
        <v>157</v>
      </c>
      <c r="B147" s="12">
        <v>310721</v>
      </c>
      <c r="C147" s="95" t="s">
        <v>167</v>
      </c>
      <c r="D147" s="22" t="s">
        <v>478</v>
      </c>
      <c r="E147" s="23" t="s">
        <v>495</v>
      </c>
      <c r="F147" s="3">
        <v>845352</v>
      </c>
      <c r="G147" s="3">
        <v>0</v>
      </c>
      <c r="H147" s="3">
        <f t="shared" si="5"/>
        <v>845352</v>
      </c>
      <c r="I147" s="1">
        <v>-18102</v>
      </c>
      <c r="J147" s="1">
        <f t="shared" si="4"/>
        <v>827250</v>
      </c>
    </row>
    <row r="148" spans="1:10" ht="14.45" customHeight="1">
      <c r="A148" s="22" t="s">
        <v>157</v>
      </c>
      <c r="B148" s="12">
        <v>310728</v>
      </c>
      <c r="C148" s="95" t="s">
        <v>168</v>
      </c>
      <c r="D148" s="22" t="s">
        <v>478</v>
      </c>
      <c r="E148" s="23" t="s">
        <v>495</v>
      </c>
      <c r="F148" s="3">
        <v>136892</v>
      </c>
      <c r="G148" s="3">
        <v>154491</v>
      </c>
      <c r="H148" s="3">
        <f t="shared" si="5"/>
        <v>291383</v>
      </c>
      <c r="I148" s="1">
        <v>-6990</v>
      </c>
      <c r="J148" s="1">
        <f t="shared" si="4"/>
        <v>284393</v>
      </c>
    </row>
    <row r="149" spans="1:10" ht="14.45" customHeight="1">
      <c r="A149" s="22" t="s">
        <v>157</v>
      </c>
      <c r="B149" s="12">
        <v>310734</v>
      </c>
      <c r="C149" s="95" t="s">
        <v>169</v>
      </c>
      <c r="D149" s="22" t="s">
        <v>478</v>
      </c>
      <c r="E149" s="23" t="s">
        <v>495</v>
      </c>
      <c r="F149" s="3">
        <v>110018</v>
      </c>
      <c r="G149" s="3">
        <v>72164</v>
      </c>
      <c r="H149" s="3">
        <f t="shared" si="5"/>
        <v>182182</v>
      </c>
      <c r="I149" s="1">
        <v>42588</v>
      </c>
      <c r="J149" s="1">
        <f t="shared" si="4"/>
        <v>224770</v>
      </c>
    </row>
    <row r="150" spans="1:10" ht="14.45" customHeight="1">
      <c r="A150" s="22" t="s">
        <v>157</v>
      </c>
      <c r="B150" s="12">
        <v>310737</v>
      </c>
      <c r="C150" s="95" t="s">
        <v>170</v>
      </c>
      <c r="D150" s="22" t="s">
        <v>478</v>
      </c>
      <c r="E150" s="23" t="s">
        <v>495</v>
      </c>
      <c r="F150" s="3">
        <v>133055</v>
      </c>
      <c r="G150" s="3">
        <v>43625</v>
      </c>
      <c r="H150" s="3">
        <f t="shared" si="5"/>
        <v>176680</v>
      </c>
      <c r="I150" s="1">
        <v>16770</v>
      </c>
      <c r="J150" s="1">
        <f t="shared" si="4"/>
        <v>193450</v>
      </c>
    </row>
    <row r="151" spans="1:10" ht="14.45" customHeight="1">
      <c r="A151" s="22" t="s">
        <v>157</v>
      </c>
      <c r="B151" s="12">
        <v>310777</v>
      </c>
      <c r="C151" s="95" t="s">
        <v>171</v>
      </c>
      <c r="D151" s="22" t="s">
        <v>478</v>
      </c>
      <c r="E151" s="23" t="s">
        <v>495</v>
      </c>
      <c r="F151" s="3">
        <v>0</v>
      </c>
      <c r="G151" s="3">
        <v>0</v>
      </c>
      <c r="H151" s="3">
        <f t="shared" si="5"/>
        <v>0</v>
      </c>
      <c r="I151" s="1">
        <v>142236</v>
      </c>
      <c r="J151" s="1">
        <f t="shared" si="4"/>
        <v>142236</v>
      </c>
    </row>
    <row r="152" spans="1:10" ht="14.45" customHeight="1">
      <c r="A152" s="22" t="s">
        <v>172</v>
      </c>
      <c r="B152" s="12">
        <v>320751</v>
      </c>
      <c r="C152" s="95" t="s">
        <v>173</v>
      </c>
      <c r="D152" s="22" t="s">
        <v>478</v>
      </c>
      <c r="E152" s="23" t="s">
        <v>495</v>
      </c>
      <c r="F152" s="3">
        <v>411206</v>
      </c>
      <c r="G152" s="3">
        <v>615763</v>
      </c>
      <c r="H152" s="3">
        <f t="shared" si="5"/>
        <v>1026969</v>
      </c>
      <c r="I152" s="1">
        <v>15090</v>
      </c>
      <c r="J152" s="1">
        <f t="shared" si="4"/>
        <v>1042059</v>
      </c>
    </row>
    <row r="153" spans="1:10" ht="14.45" customHeight="1">
      <c r="A153" s="22" t="s">
        <v>172</v>
      </c>
      <c r="B153" s="12">
        <v>320753</v>
      </c>
      <c r="C153" s="95" t="s">
        <v>174</v>
      </c>
      <c r="D153" s="22" t="s">
        <v>478</v>
      </c>
      <c r="E153" s="23" t="s">
        <v>495</v>
      </c>
      <c r="F153" s="3">
        <v>1248566</v>
      </c>
      <c r="G153" s="3">
        <v>6305435</v>
      </c>
      <c r="H153" s="3">
        <f t="shared" si="5"/>
        <v>7554001</v>
      </c>
      <c r="I153" s="1">
        <v>-242478</v>
      </c>
      <c r="J153" s="1">
        <f t="shared" si="4"/>
        <v>7311523</v>
      </c>
    </row>
    <row r="154" spans="1:10" ht="14.45" customHeight="1">
      <c r="A154" s="22" t="s">
        <v>172</v>
      </c>
      <c r="B154" s="12">
        <v>320756</v>
      </c>
      <c r="C154" s="95" t="s">
        <v>175</v>
      </c>
      <c r="D154" s="22" t="s">
        <v>478</v>
      </c>
      <c r="E154" s="23" t="s">
        <v>495</v>
      </c>
      <c r="F154" s="3">
        <v>166361</v>
      </c>
      <c r="G154" s="3">
        <v>361764</v>
      </c>
      <c r="H154" s="3">
        <f t="shared" si="5"/>
        <v>528125</v>
      </c>
      <c r="I154" s="1">
        <v>19764</v>
      </c>
      <c r="J154" s="1">
        <f t="shared" si="4"/>
        <v>547889</v>
      </c>
    </row>
    <row r="155" spans="1:10" ht="14.45" customHeight="1">
      <c r="A155" s="22" t="s">
        <v>172</v>
      </c>
      <c r="B155" s="12">
        <v>320759</v>
      </c>
      <c r="C155" s="95" t="s">
        <v>176</v>
      </c>
      <c r="D155" s="22" t="s">
        <v>478</v>
      </c>
      <c r="E155" s="23" t="s">
        <v>495</v>
      </c>
      <c r="F155" s="3">
        <v>1023601</v>
      </c>
      <c r="G155" s="3">
        <v>1443211</v>
      </c>
      <c r="H155" s="3">
        <f t="shared" si="5"/>
        <v>2466812</v>
      </c>
      <c r="I155" s="1">
        <v>-28386</v>
      </c>
      <c r="J155" s="1">
        <f t="shared" si="4"/>
        <v>2438426</v>
      </c>
    </row>
    <row r="156" spans="1:10" ht="14.45" customHeight="1">
      <c r="A156" s="22" t="s">
        <v>172</v>
      </c>
      <c r="B156" s="12">
        <v>320771</v>
      </c>
      <c r="C156" s="95" t="s">
        <v>177</v>
      </c>
      <c r="D156" s="22" t="s">
        <v>478</v>
      </c>
      <c r="E156" s="23" t="s">
        <v>495</v>
      </c>
      <c r="F156" s="3">
        <v>106352</v>
      </c>
      <c r="G156" s="3">
        <v>221065</v>
      </c>
      <c r="H156" s="3">
        <f t="shared" si="5"/>
        <v>327417</v>
      </c>
      <c r="I156" s="1">
        <v>10218</v>
      </c>
      <c r="J156" s="1">
        <f t="shared" si="4"/>
        <v>337635</v>
      </c>
    </row>
    <row r="157" spans="1:10" ht="14.45" customHeight="1">
      <c r="A157" s="22" t="s">
        <v>172</v>
      </c>
      <c r="B157" s="12">
        <v>320775</v>
      </c>
      <c r="C157" s="95" t="s">
        <v>178</v>
      </c>
      <c r="D157" s="22" t="s">
        <v>478</v>
      </c>
      <c r="E157" s="23" t="s">
        <v>495</v>
      </c>
      <c r="F157" s="3">
        <v>1768427</v>
      </c>
      <c r="G157" s="3">
        <v>1183687</v>
      </c>
      <c r="H157" s="3">
        <f t="shared" si="5"/>
        <v>2952114</v>
      </c>
      <c r="I157" s="1">
        <v>358272</v>
      </c>
      <c r="J157" s="1">
        <f t="shared" si="4"/>
        <v>3310386</v>
      </c>
    </row>
    <row r="158" spans="1:10" ht="14.45" customHeight="1">
      <c r="A158" s="22" t="s">
        <v>172</v>
      </c>
      <c r="B158" s="12">
        <v>320783</v>
      </c>
      <c r="C158" s="95" t="s">
        <v>179</v>
      </c>
      <c r="D158" s="22" t="s">
        <v>478</v>
      </c>
      <c r="E158" s="23" t="s">
        <v>495</v>
      </c>
      <c r="F158" s="3">
        <v>341759</v>
      </c>
      <c r="G158" s="3">
        <v>1582659</v>
      </c>
      <c r="H158" s="3">
        <f t="shared" si="5"/>
        <v>1924418</v>
      </c>
      <c r="I158" s="1">
        <v>159504</v>
      </c>
      <c r="J158" s="1">
        <f t="shared" si="4"/>
        <v>2083922</v>
      </c>
    </row>
    <row r="159" spans="1:10" ht="14.45" customHeight="1">
      <c r="A159" s="22" t="s">
        <v>172</v>
      </c>
      <c r="B159" s="12">
        <v>320790</v>
      </c>
      <c r="C159" s="95" t="s">
        <v>180</v>
      </c>
      <c r="D159" s="22" t="s">
        <v>478</v>
      </c>
      <c r="E159" s="23" t="s">
        <v>495</v>
      </c>
      <c r="F159" s="3">
        <v>373677</v>
      </c>
      <c r="G159" s="3">
        <v>209412</v>
      </c>
      <c r="H159" s="3">
        <f t="shared" si="5"/>
        <v>583089</v>
      </c>
      <c r="I159" s="1">
        <v>-1590</v>
      </c>
      <c r="J159" s="1">
        <f t="shared" si="4"/>
        <v>581499</v>
      </c>
    </row>
    <row r="160" spans="1:10" ht="14.45" customHeight="1">
      <c r="A160" s="22" t="s">
        <v>172</v>
      </c>
      <c r="B160" s="12">
        <v>320792</v>
      </c>
      <c r="C160" s="95" t="s">
        <v>181</v>
      </c>
      <c r="D160" s="22" t="s">
        <v>478</v>
      </c>
      <c r="E160" s="23" t="s">
        <v>495</v>
      </c>
      <c r="F160" s="3">
        <v>284313</v>
      </c>
      <c r="G160" s="3">
        <v>488146</v>
      </c>
      <c r="H160" s="3">
        <f t="shared" si="5"/>
        <v>772459</v>
      </c>
      <c r="I160" s="1">
        <v>7854</v>
      </c>
      <c r="J160" s="1">
        <f t="shared" si="4"/>
        <v>780313</v>
      </c>
    </row>
    <row r="161" spans="1:10" ht="14.45" customHeight="1">
      <c r="A161" s="22" t="s">
        <v>172</v>
      </c>
      <c r="B161" s="12">
        <v>320796</v>
      </c>
      <c r="C161" s="95" t="s">
        <v>182</v>
      </c>
      <c r="D161" s="22" t="s">
        <v>478</v>
      </c>
      <c r="E161" s="23" t="s">
        <v>495</v>
      </c>
      <c r="F161" s="3">
        <v>140831</v>
      </c>
      <c r="G161" s="3">
        <v>630915</v>
      </c>
      <c r="H161" s="3">
        <f t="shared" si="5"/>
        <v>771746</v>
      </c>
      <c r="I161" s="1">
        <v>131448</v>
      </c>
      <c r="J161" s="1">
        <f t="shared" si="4"/>
        <v>903194</v>
      </c>
    </row>
    <row r="162" spans="1:10" ht="14.45" customHeight="1">
      <c r="A162" s="22" t="s">
        <v>172</v>
      </c>
      <c r="B162" s="12">
        <v>320797</v>
      </c>
      <c r="C162" s="95" t="s">
        <v>183</v>
      </c>
      <c r="D162" s="22" t="s">
        <v>478</v>
      </c>
      <c r="E162" s="23" t="s">
        <v>495</v>
      </c>
      <c r="F162" s="3">
        <v>342060</v>
      </c>
      <c r="G162" s="3">
        <v>0</v>
      </c>
      <c r="H162" s="3">
        <f t="shared" si="5"/>
        <v>342060</v>
      </c>
      <c r="I162" s="1">
        <v>41352</v>
      </c>
      <c r="J162" s="1">
        <f t="shared" si="4"/>
        <v>383412</v>
      </c>
    </row>
    <row r="163" spans="1:10" ht="14.45" customHeight="1">
      <c r="A163" s="22" t="s">
        <v>172</v>
      </c>
      <c r="B163" s="12">
        <v>320800</v>
      </c>
      <c r="C163" s="95" t="s">
        <v>184</v>
      </c>
      <c r="D163" s="22" t="s">
        <v>478</v>
      </c>
      <c r="E163" s="23" t="s">
        <v>495</v>
      </c>
      <c r="F163" s="3">
        <v>1287502</v>
      </c>
      <c r="G163" s="3">
        <v>95261</v>
      </c>
      <c r="H163" s="3">
        <f t="shared" si="5"/>
        <v>1382763</v>
      </c>
      <c r="I163" s="1">
        <v>119544</v>
      </c>
      <c r="J163" s="1">
        <f t="shared" si="4"/>
        <v>1502307</v>
      </c>
    </row>
    <row r="164" spans="1:10" ht="14.45" customHeight="1">
      <c r="A164" s="22" t="s">
        <v>172</v>
      </c>
      <c r="B164" s="12">
        <v>320807</v>
      </c>
      <c r="C164" s="95" t="s">
        <v>185</v>
      </c>
      <c r="D164" s="22" t="s">
        <v>478</v>
      </c>
      <c r="E164" s="23" t="s">
        <v>495</v>
      </c>
      <c r="F164" s="3">
        <v>1844084</v>
      </c>
      <c r="G164" s="3">
        <v>3096608</v>
      </c>
      <c r="H164" s="3">
        <f t="shared" si="5"/>
        <v>4940692</v>
      </c>
      <c r="I164" s="1">
        <v>187344</v>
      </c>
      <c r="J164" s="1">
        <f t="shared" ref="J164:J207" si="6">H164+I164</f>
        <v>5128036</v>
      </c>
    </row>
    <row r="165" spans="1:10" ht="14.45" customHeight="1">
      <c r="A165" s="22" t="s">
        <v>172</v>
      </c>
      <c r="B165" s="12">
        <v>320813</v>
      </c>
      <c r="C165" s="95" t="s">
        <v>186</v>
      </c>
      <c r="D165" s="22" t="s">
        <v>478</v>
      </c>
      <c r="E165" s="23" t="s">
        <v>495</v>
      </c>
      <c r="F165" s="3">
        <v>725465</v>
      </c>
      <c r="G165" s="3">
        <v>856940</v>
      </c>
      <c r="H165" s="3">
        <f t="shared" si="5"/>
        <v>1582405</v>
      </c>
      <c r="I165" s="1">
        <v>-53076</v>
      </c>
      <c r="J165" s="1">
        <f t="shared" si="6"/>
        <v>1529329</v>
      </c>
    </row>
    <row r="166" spans="1:10" ht="14.45" customHeight="1">
      <c r="A166" s="22" t="s">
        <v>172</v>
      </c>
      <c r="B166" s="12">
        <v>320815</v>
      </c>
      <c r="C166" s="95" t="s">
        <v>187</v>
      </c>
      <c r="D166" s="22" t="s">
        <v>478</v>
      </c>
      <c r="E166" s="23" t="s">
        <v>495</v>
      </c>
      <c r="F166" s="3">
        <v>532006</v>
      </c>
      <c r="G166" s="3">
        <v>805579</v>
      </c>
      <c r="H166" s="3">
        <f t="shared" si="5"/>
        <v>1337585</v>
      </c>
      <c r="I166" s="1">
        <v>356208</v>
      </c>
      <c r="J166" s="1">
        <f t="shared" si="6"/>
        <v>1693793</v>
      </c>
    </row>
    <row r="167" spans="1:10" ht="14.45" customHeight="1">
      <c r="A167" s="22" t="s">
        <v>172</v>
      </c>
      <c r="B167" s="12">
        <v>320818</v>
      </c>
      <c r="C167" s="95" t="s">
        <v>130</v>
      </c>
      <c r="D167" s="22" t="s">
        <v>478</v>
      </c>
      <c r="E167" s="23" t="s">
        <v>495</v>
      </c>
      <c r="F167" s="3">
        <v>4911007</v>
      </c>
      <c r="G167" s="3">
        <v>5419245</v>
      </c>
      <c r="H167" s="3">
        <f t="shared" si="5"/>
        <v>10330252</v>
      </c>
      <c r="I167" s="1">
        <v>536046</v>
      </c>
      <c r="J167" s="1">
        <f t="shared" si="6"/>
        <v>10866298</v>
      </c>
    </row>
    <row r="168" spans="1:10" ht="14.45" customHeight="1">
      <c r="A168" s="22" t="s">
        <v>172</v>
      </c>
      <c r="B168" s="12">
        <v>320819</v>
      </c>
      <c r="C168" s="95" t="s">
        <v>188</v>
      </c>
      <c r="D168" s="22" t="s">
        <v>478</v>
      </c>
      <c r="E168" s="23" t="s">
        <v>495</v>
      </c>
      <c r="F168" s="3">
        <v>1726216</v>
      </c>
      <c r="G168" s="3">
        <v>1751593</v>
      </c>
      <c r="H168" s="3">
        <f t="shared" si="5"/>
        <v>3477809</v>
      </c>
      <c r="I168" s="1">
        <v>183822</v>
      </c>
      <c r="J168" s="1">
        <f t="shared" si="6"/>
        <v>3661631</v>
      </c>
    </row>
    <row r="169" spans="1:10" ht="14.45" customHeight="1">
      <c r="A169" s="22" t="s">
        <v>172</v>
      </c>
      <c r="B169" s="12">
        <v>320825</v>
      </c>
      <c r="C169" s="95" t="s">
        <v>189</v>
      </c>
      <c r="D169" s="22" t="s">
        <v>478</v>
      </c>
      <c r="E169" s="23" t="s">
        <v>495</v>
      </c>
      <c r="F169" s="3">
        <v>1080011</v>
      </c>
      <c r="G169" s="3">
        <v>951138</v>
      </c>
      <c r="H169" s="3">
        <f t="shared" si="5"/>
        <v>2031149</v>
      </c>
      <c r="I169" s="1">
        <v>122304</v>
      </c>
      <c r="J169" s="1">
        <f t="shared" si="6"/>
        <v>2153453</v>
      </c>
    </row>
    <row r="170" spans="1:10" ht="14.45" customHeight="1">
      <c r="A170" s="22" t="s">
        <v>172</v>
      </c>
      <c r="B170" s="12">
        <v>320826</v>
      </c>
      <c r="C170" s="95" t="s">
        <v>190</v>
      </c>
      <c r="D170" s="22" t="s">
        <v>478</v>
      </c>
      <c r="E170" s="23" t="s">
        <v>495</v>
      </c>
      <c r="F170" s="3">
        <v>101452</v>
      </c>
      <c r="G170" s="3">
        <v>326840</v>
      </c>
      <c r="H170" s="3">
        <f t="shared" si="5"/>
        <v>428292</v>
      </c>
      <c r="I170" s="1">
        <v>2196</v>
      </c>
      <c r="J170" s="1">
        <f t="shared" si="6"/>
        <v>430488</v>
      </c>
    </row>
    <row r="171" spans="1:10" ht="14.45" customHeight="1">
      <c r="A171" s="22" t="s">
        <v>172</v>
      </c>
      <c r="B171" s="12">
        <v>320827</v>
      </c>
      <c r="C171" s="95" t="s">
        <v>191</v>
      </c>
      <c r="D171" s="22" t="s">
        <v>478</v>
      </c>
      <c r="E171" s="23" t="s">
        <v>495</v>
      </c>
      <c r="F171" s="3">
        <v>164474</v>
      </c>
      <c r="G171" s="3">
        <v>574304</v>
      </c>
      <c r="H171" s="3">
        <f t="shared" si="5"/>
        <v>738778</v>
      </c>
      <c r="I171" s="1">
        <v>16194</v>
      </c>
      <c r="J171" s="1">
        <f t="shared" si="6"/>
        <v>754972</v>
      </c>
    </row>
    <row r="172" spans="1:10" ht="14.45" customHeight="1">
      <c r="A172" s="22" t="s">
        <v>172</v>
      </c>
      <c r="B172" s="12">
        <v>320834</v>
      </c>
      <c r="C172" s="95" t="s">
        <v>192</v>
      </c>
      <c r="D172" s="22" t="s">
        <v>478</v>
      </c>
      <c r="E172" s="23" t="s">
        <v>495</v>
      </c>
      <c r="F172" s="3">
        <v>559886</v>
      </c>
      <c r="G172" s="3">
        <v>2374054</v>
      </c>
      <c r="H172" s="3">
        <f t="shared" si="5"/>
        <v>2933940</v>
      </c>
      <c r="I172" s="1">
        <v>23886</v>
      </c>
      <c r="J172" s="1">
        <f t="shared" si="6"/>
        <v>2957826</v>
      </c>
    </row>
    <row r="173" spans="1:10" ht="14.45" customHeight="1">
      <c r="A173" s="22" t="s">
        <v>172</v>
      </c>
      <c r="B173" s="12">
        <v>320839</v>
      </c>
      <c r="C173" s="95" t="s">
        <v>193</v>
      </c>
      <c r="D173" s="22" t="s">
        <v>478</v>
      </c>
      <c r="E173" s="23" t="s">
        <v>495</v>
      </c>
      <c r="F173" s="3">
        <v>142813</v>
      </c>
      <c r="G173" s="3">
        <v>90298</v>
      </c>
      <c r="H173" s="3">
        <f t="shared" si="5"/>
        <v>233111</v>
      </c>
      <c r="I173" s="1">
        <v>22842</v>
      </c>
      <c r="J173" s="1">
        <f t="shared" si="6"/>
        <v>255953</v>
      </c>
    </row>
    <row r="174" spans="1:10" ht="14.45" customHeight="1">
      <c r="A174" s="22" t="s">
        <v>194</v>
      </c>
      <c r="B174" s="12">
        <v>330860</v>
      </c>
      <c r="C174" s="95" t="s">
        <v>195</v>
      </c>
      <c r="D174" s="22" t="s">
        <v>478</v>
      </c>
      <c r="E174" s="23" t="s">
        <v>495</v>
      </c>
      <c r="F174" s="3">
        <v>1232846</v>
      </c>
      <c r="G174" s="3">
        <v>5005658</v>
      </c>
      <c r="H174" s="3">
        <f t="shared" si="5"/>
        <v>6238504</v>
      </c>
      <c r="I174" s="1">
        <v>-106404</v>
      </c>
      <c r="J174" s="1">
        <f t="shared" si="6"/>
        <v>6132100</v>
      </c>
    </row>
    <row r="175" spans="1:10" ht="14.45" customHeight="1">
      <c r="A175" s="22" t="s">
        <v>194</v>
      </c>
      <c r="B175" s="12">
        <v>330861</v>
      </c>
      <c r="C175" s="95" t="s">
        <v>196</v>
      </c>
      <c r="D175" s="22" t="s">
        <v>478</v>
      </c>
      <c r="E175" s="23" t="s">
        <v>495</v>
      </c>
      <c r="F175" s="3">
        <v>1285894</v>
      </c>
      <c r="G175" s="3">
        <v>3512667</v>
      </c>
      <c r="H175" s="3">
        <f t="shared" si="5"/>
        <v>4798561</v>
      </c>
      <c r="I175" s="1">
        <v>-95088</v>
      </c>
      <c r="J175" s="1">
        <f t="shared" si="6"/>
        <v>4703473</v>
      </c>
    </row>
    <row r="176" spans="1:10" ht="14.45" customHeight="1">
      <c r="A176" s="22" t="s">
        <v>194</v>
      </c>
      <c r="B176" s="12">
        <v>330863</v>
      </c>
      <c r="C176" s="95" t="s">
        <v>197</v>
      </c>
      <c r="D176" s="22" t="s">
        <v>478</v>
      </c>
      <c r="E176" s="23" t="s">
        <v>495</v>
      </c>
      <c r="F176" s="3">
        <v>793433</v>
      </c>
      <c r="G176" s="3">
        <v>578482</v>
      </c>
      <c r="H176" s="3">
        <f t="shared" si="5"/>
        <v>1371915</v>
      </c>
      <c r="I176" s="1">
        <v>7320</v>
      </c>
      <c r="J176" s="1">
        <f t="shared" si="6"/>
        <v>1379235</v>
      </c>
    </row>
    <row r="177" spans="1:10" ht="14.45" customHeight="1">
      <c r="A177" s="22" t="s">
        <v>194</v>
      </c>
      <c r="B177" s="12">
        <v>330866</v>
      </c>
      <c r="C177" s="95" t="s">
        <v>198</v>
      </c>
      <c r="D177" s="22" t="s">
        <v>478</v>
      </c>
      <c r="E177" s="23" t="s">
        <v>495</v>
      </c>
      <c r="F177" s="3">
        <v>307768</v>
      </c>
      <c r="G177" s="3">
        <v>281733</v>
      </c>
      <c r="H177" s="3">
        <f t="shared" si="5"/>
        <v>589501</v>
      </c>
      <c r="I177" s="1">
        <v>-4044</v>
      </c>
      <c r="J177" s="1">
        <f t="shared" si="6"/>
        <v>585457</v>
      </c>
    </row>
    <row r="178" spans="1:10" ht="14.45" customHeight="1">
      <c r="A178" s="22" t="s">
        <v>194</v>
      </c>
      <c r="B178" s="12">
        <v>330896</v>
      </c>
      <c r="C178" s="95" t="s">
        <v>199</v>
      </c>
      <c r="D178" s="22" t="s">
        <v>478</v>
      </c>
      <c r="E178" s="23" t="s">
        <v>495</v>
      </c>
      <c r="F178" s="3">
        <v>277824</v>
      </c>
      <c r="G178" s="3">
        <v>515268</v>
      </c>
      <c r="H178" s="3">
        <f t="shared" si="5"/>
        <v>793092</v>
      </c>
      <c r="I178" s="1">
        <v>29052</v>
      </c>
      <c r="J178" s="1">
        <f t="shared" si="6"/>
        <v>822144</v>
      </c>
    </row>
    <row r="179" spans="1:10" ht="14.45" customHeight="1">
      <c r="A179" s="22" t="s">
        <v>194</v>
      </c>
      <c r="B179" s="12">
        <v>330899</v>
      </c>
      <c r="C179" s="95" t="s">
        <v>200</v>
      </c>
      <c r="D179" s="22" t="s">
        <v>478</v>
      </c>
      <c r="E179" s="23" t="s">
        <v>495</v>
      </c>
      <c r="F179" s="3">
        <v>145142</v>
      </c>
      <c r="G179" s="3">
        <v>1514197</v>
      </c>
      <c r="H179" s="3">
        <f t="shared" si="5"/>
        <v>1659339</v>
      </c>
      <c r="I179" s="1">
        <v>433020</v>
      </c>
      <c r="J179" s="1">
        <f t="shared" si="6"/>
        <v>2092359</v>
      </c>
    </row>
    <row r="180" spans="1:10" ht="14.45" customHeight="1">
      <c r="A180" s="22" t="s">
        <v>194</v>
      </c>
      <c r="B180" s="12">
        <v>330900</v>
      </c>
      <c r="C180" s="95" t="s">
        <v>201</v>
      </c>
      <c r="D180" s="22" t="s">
        <v>478</v>
      </c>
      <c r="E180" s="23" t="s">
        <v>495</v>
      </c>
      <c r="F180" s="3">
        <v>431193</v>
      </c>
      <c r="G180" s="3">
        <v>1084346</v>
      </c>
      <c r="H180" s="3">
        <f t="shared" si="5"/>
        <v>1515539</v>
      </c>
      <c r="I180" s="1">
        <v>8832</v>
      </c>
      <c r="J180" s="1">
        <f t="shared" si="6"/>
        <v>1524371</v>
      </c>
    </row>
    <row r="181" spans="1:10" ht="14.45" customHeight="1">
      <c r="A181" s="22" t="s">
        <v>194</v>
      </c>
      <c r="B181" s="12">
        <v>330902</v>
      </c>
      <c r="C181" s="95" t="s">
        <v>202</v>
      </c>
      <c r="D181" s="22" t="s">
        <v>478</v>
      </c>
      <c r="E181" s="23" t="s">
        <v>495</v>
      </c>
      <c r="F181" s="3">
        <v>707200</v>
      </c>
      <c r="G181" s="3">
        <v>2569648</v>
      </c>
      <c r="H181" s="3">
        <f t="shared" si="5"/>
        <v>3276848</v>
      </c>
      <c r="I181" s="1">
        <v>94908</v>
      </c>
      <c r="J181" s="1">
        <f t="shared" si="6"/>
        <v>3371756</v>
      </c>
    </row>
    <row r="182" spans="1:10" ht="14.45" customHeight="1">
      <c r="A182" s="22" t="s">
        <v>194</v>
      </c>
      <c r="B182" s="12">
        <v>330908</v>
      </c>
      <c r="C182" s="95" t="s">
        <v>203</v>
      </c>
      <c r="D182" s="22" t="s">
        <v>478</v>
      </c>
      <c r="E182" s="23" t="s">
        <v>495</v>
      </c>
      <c r="F182" s="3">
        <v>1310021</v>
      </c>
      <c r="G182" s="3">
        <v>0</v>
      </c>
      <c r="H182" s="3">
        <f t="shared" si="5"/>
        <v>1310021</v>
      </c>
      <c r="I182" s="1">
        <v>20346</v>
      </c>
      <c r="J182" s="1">
        <f t="shared" si="6"/>
        <v>1330367</v>
      </c>
    </row>
    <row r="183" spans="1:10" ht="14.45" customHeight="1">
      <c r="A183" s="22" t="s">
        <v>194</v>
      </c>
      <c r="B183" s="12">
        <v>330910</v>
      </c>
      <c r="C183" s="95" t="s">
        <v>204</v>
      </c>
      <c r="D183" s="22" t="s">
        <v>478</v>
      </c>
      <c r="E183" s="23" t="s">
        <v>495</v>
      </c>
      <c r="F183" s="3">
        <v>0</v>
      </c>
      <c r="G183" s="3">
        <v>0</v>
      </c>
      <c r="H183" s="3">
        <f t="shared" si="5"/>
        <v>0</v>
      </c>
      <c r="I183" s="1">
        <v>119208</v>
      </c>
      <c r="J183" s="1">
        <f t="shared" si="6"/>
        <v>119208</v>
      </c>
    </row>
    <row r="184" spans="1:10" ht="14.45" customHeight="1">
      <c r="A184" s="22" t="s">
        <v>194</v>
      </c>
      <c r="B184" s="12">
        <v>330918</v>
      </c>
      <c r="C184" s="95" t="s">
        <v>205</v>
      </c>
      <c r="D184" s="22" t="s">
        <v>478</v>
      </c>
      <c r="E184" s="23" t="s">
        <v>495</v>
      </c>
      <c r="F184" s="3">
        <v>1066751</v>
      </c>
      <c r="G184" s="3">
        <v>936367</v>
      </c>
      <c r="H184" s="3">
        <f t="shared" si="5"/>
        <v>2003118</v>
      </c>
      <c r="I184" s="1">
        <v>-3762</v>
      </c>
      <c r="J184" s="1">
        <f t="shared" si="6"/>
        <v>1999356</v>
      </c>
    </row>
    <row r="185" spans="1:10" ht="14.45" customHeight="1">
      <c r="A185" s="22" t="s">
        <v>194</v>
      </c>
      <c r="B185" s="12">
        <v>330920</v>
      </c>
      <c r="C185" s="95" t="s">
        <v>206</v>
      </c>
      <c r="D185" s="22" t="s">
        <v>478</v>
      </c>
      <c r="E185" s="23" t="s">
        <v>495</v>
      </c>
      <c r="F185" s="3">
        <v>375436</v>
      </c>
      <c r="G185" s="3">
        <v>261794</v>
      </c>
      <c r="H185" s="3">
        <f t="shared" si="5"/>
        <v>637230</v>
      </c>
      <c r="I185" s="1">
        <v>52548</v>
      </c>
      <c r="J185" s="1">
        <f t="shared" si="6"/>
        <v>689778</v>
      </c>
    </row>
    <row r="186" spans="1:10" ht="14.45" customHeight="1">
      <c r="A186" s="22" t="s">
        <v>194</v>
      </c>
      <c r="B186" s="12">
        <v>330925</v>
      </c>
      <c r="C186" s="95" t="s">
        <v>207</v>
      </c>
      <c r="D186" s="22" t="s">
        <v>478</v>
      </c>
      <c r="E186" s="23" t="s">
        <v>495</v>
      </c>
      <c r="F186" s="3">
        <v>237919</v>
      </c>
      <c r="G186" s="3">
        <v>562053</v>
      </c>
      <c r="H186" s="3">
        <f t="shared" si="5"/>
        <v>799972</v>
      </c>
      <c r="I186" s="1">
        <v>20532</v>
      </c>
      <c r="J186" s="1">
        <f t="shared" si="6"/>
        <v>820504</v>
      </c>
    </row>
    <row r="187" spans="1:10" ht="14.45" customHeight="1">
      <c r="A187" s="22" t="s">
        <v>194</v>
      </c>
      <c r="B187" s="12">
        <v>330937</v>
      </c>
      <c r="C187" s="95" t="s">
        <v>208</v>
      </c>
      <c r="D187" s="22" t="s">
        <v>478</v>
      </c>
      <c r="E187" s="23" t="s">
        <v>495</v>
      </c>
      <c r="F187" s="3">
        <v>684387</v>
      </c>
      <c r="G187" s="3">
        <v>903069</v>
      </c>
      <c r="H187" s="3">
        <f t="shared" si="5"/>
        <v>1587456</v>
      </c>
      <c r="I187" s="1">
        <v>354072</v>
      </c>
      <c r="J187" s="1">
        <f t="shared" si="6"/>
        <v>1941528</v>
      </c>
    </row>
    <row r="188" spans="1:10" ht="14.45" customHeight="1">
      <c r="A188" s="22" t="s">
        <v>194</v>
      </c>
      <c r="B188" s="12">
        <v>330938</v>
      </c>
      <c r="C188" s="95" t="s">
        <v>209</v>
      </c>
      <c r="D188" s="22" t="s">
        <v>478</v>
      </c>
      <c r="E188" s="23" t="s">
        <v>495</v>
      </c>
      <c r="F188" s="3">
        <v>755136</v>
      </c>
      <c r="G188" s="3">
        <v>2235301</v>
      </c>
      <c r="H188" s="3">
        <f t="shared" si="5"/>
        <v>2990437</v>
      </c>
      <c r="I188" s="1">
        <v>78930</v>
      </c>
      <c r="J188" s="1">
        <f t="shared" si="6"/>
        <v>3069367</v>
      </c>
    </row>
    <row r="189" spans="1:10" ht="14.45" customHeight="1">
      <c r="A189" s="22" t="s">
        <v>194</v>
      </c>
      <c r="B189" s="12">
        <v>330946</v>
      </c>
      <c r="C189" s="95" t="s">
        <v>210</v>
      </c>
      <c r="D189" s="22" t="s">
        <v>478</v>
      </c>
      <c r="E189" s="23" t="s">
        <v>495</v>
      </c>
      <c r="F189" s="3">
        <v>163962</v>
      </c>
      <c r="G189" s="3">
        <v>321896</v>
      </c>
      <c r="H189" s="3">
        <f t="shared" si="5"/>
        <v>485858</v>
      </c>
      <c r="I189" s="1">
        <v>33048</v>
      </c>
      <c r="J189" s="1">
        <f t="shared" si="6"/>
        <v>518906</v>
      </c>
    </row>
    <row r="190" spans="1:10" ht="14.45" customHeight="1">
      <c r="A190" s="22" t="s">
        <v>194</v>
      </c>
      <c r="B190" s="12">
        <v>330949</v>
      </c>
      <c r="C190" s="95" t="s">
        <v>211</v>
      </c>
      <c r="D190" s="22" t="s">
        <v>478</v>
      </c>
      <c r="E190" s="23" t="s">
        <v>495</v>
      </c>
      <c r="F190" s="3">
        <v>357599</v>
      </c>
      <c r="G190" s="3">
        <v>495025</v>
      </c>
      <c r="H190" s="3">
        <f t="shared" si="5"/>
        <v>852624</v>
      </c>
      <c r="I190" s="1">
        <v>83232</v>
      </c>
      <c r="J190" s="1">
        <f t="shared" si="6"/>
        <v>935856</v>
      </c>
    </row>
    <row r="191" spans="1:10" ht="14.45" customHeight="1">
      <c r="A191" s="22" t="s">
        <v>194</v>
      </c>
      <c r="B191" s="12">
        <v>330953</v>
      </c>
      <c r="C191" s="95" t="s">
        <v>212</v>
      </c>
      <c r="D191" s="22" t="s">
        <v>478</v>
      </c>
      <c r="E191" s="23" t="s">
        <v>495</v>
      </c>
      <c r="F191" s="3">
        <v>221852</v>
      </c>
      <c r="G191" s="3">
        <v>219242</v>
      </c>
      <c r="H191" s="3">
        <f t="shared" si="5"/>
        <v>441094</v>
      </c>
      <c r="I191" s="1">
        <v>24840</v>
      </c>
      <c r="J191" s="1">
        <f t="shared" si="6"/>
        <v>465934</v>
      </c>
    </row>
    <row r="192" spans="1:10" ht="14.45" customHeight="1">
      <c r="A192" s="22" t="s">
        <v>194</v>
      </c>
      <c r="B192" s="12">
        <v>330971</v>
      </c>
      <c r="C192" s="95" t="s">
        <v>213</v>
      </c>
      <c r="D192" s="22" t="s">
        <v>478</v>
      </c>
      <c r="E192" s="23" t="s">
        <v>495</v>
      </c>
      <c r="F192" s="3">
        <v>1753979</v>
      </c>
      <c r="G192" s="3">
        <v>0</v>
      </c>
      <c r="H192" s="3">
        <f t="shared" si="5"/>
        <v>1753979</v>
      </c>
      <c r="I192" s="1">
        <v>5742</v>
      </c>
      <c r="J192" s="1">
        <f t="shared" si="6"/>
        <v>1759721</v>
      </c>
    </row>
    <row r="193" spans="1:10" ht="14.45" customHeight="1">
      <c r="A193" s="22" t="s">
        <v>194</v>
      </c>
      <c r="B193" s="12">
        <v>330974</v>
      </c>
      <c r="C193" s="95" t="s">
        <v>214</v>
      </c>
      <c r="D193" s="22" t="s">
        <v>478</v>
      </c>
      <c r="E193" s="23" t="s">
        <v>495</v>
      </c>
      <c r="F193" s="3">
        <v>1364253</v>
      </c>
      <c r="G193" s="3">
        <v>8632619</v>
      </c>
      <c r="H193" s="3">
        <f t="shared" si="5"/>
        <v>9996872</v>
      </c>
      <c r="I193" s="1">
        <v>1548534</v>
      </c>
      <c r="J193" s="1">
        <f t="shared" si="6"/>
        <v>11545406</v>
      </c>
    </row>
    <row r="194" spans="1:10" ht="14.45" customHeight="1">
      <c r="A194" s="22" t="s">
        <v>215</v>
      </c>
      <c r="B194" s="12">
        <v>341003</v>
      </c>
      <c r="C194" s="95" t="s">
        <v>216</v>
      </c>
      <c r="D194" s="22" t="s">
        <v>478</v>
      </c>
      <c r="E194" s="23" t="s">
        <v>495</v>
      </c>
      <c r="F194" s="3">
        <v>870247</v>
      </c>
      <c r="G194" s="3">
        <v>672941</v>
      </c>
      <c r="H194" s="3">
        <f t="shared" si="5"/>
        <v>1543188</v>
      </c>
      <c r="I194" s="1">
        <v>31008</v>
      </c>
      <c r="J194" s="1">
        <f t="shared" si="6"/>
        <v>1574196</v>
      </c>
    </row>
    <row r="195" spans="1:10" ht="14.45" customHeight="1">
      <c r="A195" s="22" t="s">
        <v>215</v>
      </c>
      <c r="B195" s="12">
        <v>341021</v>
      </c>
      <c r="C195" s="95" t="s">
        <v>217</v>
      </c>
      <c r="D195" s="22" t="s">
        <v>478</v>
      </c>
      <c r="E195" s="23" t="s">
        <v>495</v>
      </c>
      <c r="F195" s="3">
        <v>33314</v>
      </c>
      <c r="G195" s="3">
        <v>0</v>
      </c>
      <c r="H195" s="3">
        <f t="shared" si="5"/>
        <v>33314</v>
      </c>
      <c r="I195" s="1">
        <v>7022</v>
      </c>
      <c r="J195" s="1">
        <f t="shared" si="6"/>
        <v>40336</v>
      </c>
    </row>
    <row r="196" spans="1:10" ht="14.45" customHeight="1">
      <c r="A196" s="22" t="s">
        <v>215</v>
      </c>
      <c r="B196" s="12">
        <v>341023</v>
      </c>
      <c r="C196" s="95" t="s">
        <v>218</v>
      </c>
      <c r="D196" s="22" t="s">
        <v>478</v>
      </c>
      <c r="E196" s="23" t="s">
        <v>495</v>
      </c>
      <c r="F196" s="3">
        <v>270837</v>
      </c>
      <c r="G196" s="3">
        <v>285248</v>
      </c>
      <c r="H196" s="3">
        <f t="shared" ref="H196:H259" si="7">F196+G196</f>
        <v>556085</v>
      </c>
      <c r="I196" s="1">
        <v>18492</v>
      </c>
      <c r="J196" s="1">
        <f t="shared" si="6"/>
        <v>574577</v>
      </c>
    </row>
    <row r="197" spans="1:10" ht="14.45" customHeight="1">
      <c r="A197" s="22" t="s">
        <v>215</v>
      </c>
      <c r="B197" s="12">
        <v>341026</v>
      </c>
      <c r="C197" s="95" t="s">
        <v>219</v>
      </c>
      <c r="D197" s="22" t="s">
        <v>478</v>
      </c>
      <c r="E197" s="23" t="s">
        <v>495</v>
      </c>
      <c r="F197" s="3">
        <v>1651613</v>
      </c>
      <c r="G197" s="3">
        <v>2718745</v>
      </c>
      <c r="H197" s="3">
        <f t="shared" si="7"/>
        <v>4370358</v>
      </c>
      <c r="I197" s="1">
        <v>742038</v>
      </c>
      <c r="J197" s="1">
        <f t="shared" si="6"/>
        <v>5112396</v>
      </c>
    </row>
    <row r="198" spans="1:10" ht="14.45" customHeight="1">
      <c r="A198" s="22" t="s">
        <v>215</v>
      </c>
      <c r="B198" s="12">
        <v>341032</v>
      </c>
      <c r="C198" s="95" t="s">
        <v>220</v>
      </c>
      <c r="D198" s="22" t="s">
        <v>478</v>
      </c>
      <c r="E198" s="23" t="s">
        <v>495</v>
      </c>
      <c r="F198" s="3">
        <v>385245</v>
      </c>
      <c r="G198" s="3">
        <v>505346</v>
      </c>
      <c r="H198" s="3">
        <f t="shared" si="7"/>
        <v>890591</v>
      </c>
      <c r="I198" s="1">
        <v>34806</v>
      </c>
      <c r="J198" s="1">
        <f t="shared" si="6"/>
        <v>925397</v>
      </c>
    </row>
    <row r="199" spans="1:10" ht="14.45" customHeight="1">
      <c r="A199" s="22" t="s">
        <v>215</v>
      </c>
      <c r="B199" s="12">
        <v>341043</v>
      </c>
      <c r="C199" s="95" t="s">
        <v>221</v>
      </c>
      <c r="D199" s="22" t="s">
        <v>478</v>
      </c>
      <c r="E199" s="23" t="s">
        <v>495</v>
      </c>
      <c r="F199" s="3">
        <v>534244</v>
      </c>
      <c r="G199" s="3">
        <v>0</v>
      </c>
      <c r="H199" s="3">
        <f t="shared" si="7"/>
        <v>534244</v>
      </c>
      <c r="I199" s="1">
        <v>35964</v>
      </c>
      <c r="J199" s="1">
        <f t="shared" si="6"/>
        <v>570208</v>
      </c>
    </row>
    <row r="200" spans="1:10" ht="14.45" customHeight="1">
      <c r="A200" s="22" t="s">
        <v>215</v>
      </c>
      <c r="B200" s="12">
        <v>341045</v>
      </c>
      <c r="C200" s="95" t="s">
        <v>222</v>
      </c>
      <c r="D200" s="22" t="s">
        <v>478</v>
      </c>
      <c r="E200" s="23" t="s">
        <v>495</v>
      </c>
      <c r="F200" s="3">
        <v>212632</v>
      </c>
      <c r="G200" s="3">
        <v>347203</v>
      </c>
      <c r="H200" s="3">
        <f t="shared" si="7"/>
        <v>559835</v>
      </c>
      <c r="I200" s="1">
        <v>-4734</v>
      </c>
      <c r="J200" s="1">
        <f t="shared" si="6"/>
        <v>555101</v>
      </c>
    </row>
    <row r="201" spans="1:10" ht="14.45" customHeight="1">
      <c r="A201" s="22" t="s">
        <v>215</v>
      </c>
      <c r="B201" s="12">
        <v>341047</v>
      </c>
      <c r="C201" s="95" t="s">
        <v>223</v>
      </c>
      <c r="D201" s="22" t="s">
        <v>478</v>
      </c>
      <c r="E201" s="23" t="s">
        <v>495</v>
      </c>
      <c r="F201" s="3">
        <v>1121481</v>
      </c>
      <c r="G201" s="3">
        <v>2950045</v>
      </c>
      <c r="H201" s="3">
        <f t="shared" si="7"/>
        <v>4071526</v>
      </c>
      <c r="I201" s="1">
        <v>674538</v>
      </c>
      <c r="J201" s="1">
        <f t="shared" si="6"/>
        <v>4746064</v>
      </c>
    </row>
    <row r="202" spans="1:10" ht="14.45" customHeight="1">
      <c r="A202" s="22" t="s">
        <v>215</v>
      </c>
      <c r="B202" s="12">
        <v>341049</v>
      </c>
      <c r="C202" s="95" t="s">
        <v>224</v>
      </c>
      <c r="D202" s="22" t="s">
        <v>478</v>
      </c>
      <c r="E202" s="23" t="s">
        <v>495</v>
      </c>
      <c r="F202" s="3">
        <v>1542441</v>
      </c>
      <c r="G202" s="3">
        <v>2326268</v>
      </c>
      <c r="H202" s="3">
        <f t="shared" si="7"/>
        <v>3868709</v>
      </c>
      <c r="I202" s="1">
        <v>60978</v>
      </c>
      <c r="J202" s="1">
        <f t="shared" si="6"/>
        <v>3929687</v>
      </c>
    </row>
    <row r="203" spans="1:10" ht="14.45" customHeight="1">
      <c r="A203" s="22" t="s">
        <v>215</v>
      </c>
      <c r="B203" s="12">
        <v>341050</v>
      </c>
      <c r="C203" s="95" t="s">
        <v>225</v>
      </c>
      <c r="D203" s="22" t="s">
        <v>478</v>
      </c>
      <c r="E203" s="23" t="s">
        <v>495</v>
      </c>
      <c r="F203" s="3">
        <v>358582</v>
      </c>
      <c r="G203" s="3">
        <v>3585</v>
      </c>
      <c r="H203" s="3">
        <f t="shared" si="7"/>
        <v>362167</v>
      </c>
      <c r="I203" s="1">
        <v>-9534</v>
      </c>
      <c r="J203" s="1">
        <f t="shared" si="6"/>
        <v>352633</v>
      </c>
    </row>
    <row r="204" spans="1:10" ht="14.45" customHeight="1">
      <c r="A204" s="22" t="s">
        <v>215</v>
      </c>
      <c r="B204" s="12">
        <v>341053</v>
      </c>
      <c r="C204" s="95" t="s">
        <v>226</v>
      </c>
      <c r="D204" s="22" t="s">
        <v>478</v>
      </c>
      <c r="E204" s="23" t="s">
        <v>495</v>
      </c>
      <c r="F204" s="3">
        <v>543510</v>
      </c>
      <c r="G204" s="3">
        <v>3123</v>
      </c>
      <c r="H204" s="3">
        <f t="shared" si="7"/>
        <v>546633</v>
      </c>
      <c r="I204" s="1">
        <v>-18792</v>
      </c>
      <c r="J204" s="1">
        <f t="shared" si="6"/>
        <v>527841</v>
      </c>
    </row>
    <row r="205" spans="1:10" ht="14.45" customHeight="1">
      <c r="A205" s="22" t="s">
        <v>215</v>
      </c>
      <c r="B205" s="12">
        <v>341058</v>
      </c>
      <c r="C205" s="95" t="s">
        <v>227</v>
      </c>
      <c r="D205" s="22" t="s">
        <v>478</v>
      </c>
      <c r="E205" s="23" t="s">
        <v>495</v>
      </c>
      <c r="F205" s="3">
        <v>443230</v>
      </c>
      <c r="G205" s="3">
        <v>1176341</v>
      </c>
      <c r="H205" s="3">
        <f t="shared" si="7"/>
        <v>1619571</v>
      </c>
      <c r="I205" s="1">
        <v>-112268</v>
      </c>
      <c r="J205" s="1">
        <f t="shared" si="6"/>
        <v>1507303</v>
      </c>
    </row>
    <row r="206" spans="1:10" ht="14.45" customHeight="1">
      <c r="A206" s="22" t="s">
        <v>215</v>
      </c>
      <c r="B206" s="12">
        <v>341066</v>
      </c>
      <c r="C206" s="95" t="s">
        <v>228</v>
      </c>
      <c r="D206" s="22" t="s">
        <v>478</v>
      </c>
      <c r="E206" s="23" t="s">
        <v>495</v>
      </c>
      <c r="F206" s="3">
        <v>166548</v>
      </c>
      <c r="G206" s="3">
        <v>165782</v>
      </c>
      <c r="H206" s="3">
        <f t="shared" si="7"/>
        <v>332330</v>
      </c>
      <c r="I206" s="1">
        <v>22374</v>
      </c>
      <c r="J206" s="1">
        <f t="shared" si="6"/>
        <v>354704</v>
      </c>
    </row>
    <row r="207" spans="1:10" ht="14.45" customHeight="1">
      <c r="A207" s="22" t="s">
        <v>215</v>
      </c>
      <c r="B207" s="12">
        <v>341087</v>
      </c>
      <c r="C207" s="95" t="s">
        <v>229</v>
      </c>
      <c r="D207" s="22" t="s">
        <v>478</v>
      </c>
      <c r="E207" s="23" t="s">
        <v>495</v>
      </c>
      <c r="F207" s="3">
        <v>214311</v>
      </c>
      <c r="G207" s="3">
        <v>68677</v>
      </c>
      <c r="H207" s="3">
        <f t="shared" si="7"/>
        <v>282988</v>
      </c>
      <c r="I207" s="1">
        <v>63852</v>
      </c>
      <c r="J207" s="1">
        <f t="shared" si="6"/>
        <v>346840</v>
      </c>
    </row>
    <row r="208" spans="1:10" ht="14.45" customHeight="1">
      <c r="A208" s="22" t="s">
        <v>215</v>
      </c>
      <c r="B208" s="12">
        <v>341088</v>
      </c>
      <c r="C208" s="95" t="s">
        <v>230</v>
      </c>
      <c r="D208" s="22" t="s">
        <v>478</v>
      </c>
      <c r="E208" s="23" t="s">
        <v>495</v>
      </c>
      <c r="F208" s="3">
        <v>1620952</v>
      </c>
      <c r="G208" s="3">
        <v>2672087</v>
      </c>
      <c r="H208" s="3">
        <f t="shared" si="7"/>
        <v>4293039</v>
      </c>
      <c r="I208" s="1">
        <v>198192</v>
      </c>
      <c r="J208" s="1">
        <f t="shared" ref="J208:J240" si="8">H208+I208</f>
        <v>4491231</v>
      </c>
    </row>
    <row r="209" spans="1:10" ht="14.45" customHeight="1">
      <c r="A209" s="22" t="s">
        <v>231</v>
      </c>
      <c r="B209" s="12">
        <v>351106</v>
      </c>
      <c r="C209" s="95" t="s">
        <v>232</v>
      </c>
      <c r="D209" s="22" t="s">
        <v>478</v>
      </c>
      <c r="E209" s="23" t="s">
        <v>495</v>
      </c>
      <c r="F209" s="3">
        <v>1167969</v>
      </c>
      <c r="G209" s="3">
        <v>268418</v>
      </c>
      <c r="H209" s="3">
        <f t="shared" si="7"/>
        <v>1436387</v>
      </c>
      <c r="I209" s="1">
        <v>-152022</v>
      </c>
      <c r="J209" s="1">
        <f t="shared" si="8"/>
        <v>1284365</v>
      </c>
    </row>
    <row r="210" spans="1:10">
      <c r="A210" s="22" t="s">
        <v>231</v>
      </c>
      <c r="B210" s="12">
        <v>351118</v>
      </c>
      <c r="C210" s="95" t="s">
        <v>233</v>
      </c>
      <c r="D210" s="22" t="s">
        <v>478</v>
      </c>
      <c r="E210" s="23" t="s">
        <v>495</v>
      </c>
      <c r="F210" s="3">
        <v>334531</v>
      </c>
      <c r="G210" s="3">
        <v>624177</v>
      </c>
      <c r="H210" s="3">
        <f t="shared" si="7"/>
        <v>958708</v>
      </c>
      <c r="I210" s="1">
        <v>94206</v>
      </c>
      <c r="J210" s="1">
        <f t="shared" si="8"/>
        <v>1052914</v>
      </c>
    </row>
    <row r="211" spans="1:10" ht="14.45" customHeight="1">
      <c r="A211" s="22" t="s">
        <v>231</v>
      </c>
      <c r="B211" s="12">
        <v>351132</v>
      </c>
      <c r="C211" s="95" t="s">
        <v>234</v>
      </c>
      <c r="D211" s="22" t="s">
        <v>478</v>
      </c>
      <c r="E211" s="23" t="s">
        <v>495</v>
      </c>
      <c r="F211" s="3">
        <v>567162</v>
      </c>
      <c r="G211" s="3">
        <v>2511928</v>
      </c>
      <c r="H211" s="3">
        <f t="shared" si="7"/>
        <v>3079090</v>
      </c>
      <c r="I211" s="1">
        <v>97188</v>
      </c>
      <c r="J211" s="1">
        <f t="shared" si="8"/>
        <v>3176278</v>
      </c>
    </row>
    <row r="212" spans="1:10" ht="14.45" customHeight="1">
      <c r="A212" s="22" t="s">
        <v>231</v>
      </c>
      <c r="B212" s="12">
        <v>351134</v>
      </c>
      <c r="C212" s="95" t="s">
        <v>235</v>
      </c>
      <c r="D212" s="22" t="s">
        <v>478</v>
      </c>
      <c r="E212" s="23" t="s">
        <v>495</v>
      </c>
      <c r="F212" s="3">
        <v>136305</v>
      </c>
      <c r="G212" s="3">
        <v>267671</v>
      </c>
      <c r="H212" s="3">
        <f t="shared" si="7"/>
        <v>403976</v>
      </c>
      <c r="I212" s="1">
        <v>-156</v>
      </c>
      <c r="J212" s="1">
        <f t="shared" si="8"/>
        <v>403820</v>
      </c>
    </row>
    <row r="213" spans="1:10" ht="14.45" customHeight="1">
      <c r="A213" s="22" t="s">
        <v>231</v>
      </c>
      <c r="B213" s="12">
        <v>351152</v>
      </c>
      <c r="C213" s="95" t="s">
        <v>236</v>
      </c>
      <c r="D213" s="22" t="s">
        <v>478</v>
      </c>
      <c r="E213" s="23" t="s">
        <v>495</v>
      </c>
      <c r="F213" s="3">
        <v>307583</v>
      </c>
      <c r="G213" s="3">
        <v>104849</v>
      </c>
      <c r="H213" s="3">
        <f t="shared" si="7"/>
        <v>412432</v>
      </c>
      <c r="I213" s="1">
        <v>-15426</v>
      </c>
      <c r="J213" s="1">
        <f t="shared" si="8"/>
        <v>397006</v>
      </c>
    </row>
    <row r="214" spans="1:10" ht="14.45" customHeight="1">
      <c r="A214" s="22" t="s">
        <v>231</v>
      </c>
      <c r="B214" s="12">
        <v>351153</v>
      </c>
      <c r="C214" s="95" t="s">
        <v>237</v>
      </c>
      <c r="D214" s="22" t="s">
        <v>478</v>
      </c>
      <c r="E214" s="23" t="s">
        <v>495</v>
      </c>
      <c r="F214" s="3">
        <v>137871</v>
      </c>
      <c r="G214" s="3">
        <v>241172</v>
      </c>
      <c r="H214" s="3">
        <f t="shared" si="7"/>
        <v>379043</v>
      </c>
      <c r="I214" s="1">
        <v>4410</v>
      </c>
      <c r="J214" s="1">
        <f t="shared" si="8"/>
        <v>383453</v>
      </c>
    </row>
    <row r="215" spans="1:10" ht="14.45" customHeight="1">
      <c r="A215" s="22" t="s">
        <v>231</v>
      </c>
      <c r="B215" s="12">
        <v>351157</v>
      </c>
      <c r="C215" s="95" t="s">
        <v>238</v>
      </c>
      <c r="D215" s="22" t="s">
        <v>478</v>
      </c>
      <c r="E215" s="23" t="s">
        <v>495</v>
      </c>
      <c r="F215" s="3">
        <v>257022</v>
      </c>
      <c r="G215" s="3">
        <v>154888</v>
      </c>
      <c r="H215" s="3">
        <f t="shared" si="7"/>
        <v>411910</v>
      </c>
      <c r="I215" s="1">
        <v>4890</v>
      </c>
      <c r="J215" s="1">
        <f t="shared" si="8"/>
        <v>416800</v>
      </c>
    </row>
    <row r="216" spans="1:10" ht="14.45" customHeight="1">
      <c r="A216" s="22" t="s">
        <v>231</v>
      </c>
      <c r="B216" s="12">
        <v>351158</v>
      </c>
      <c r="C216" s="95" t="s">
        <v>239</v>
      </c>
      <c r="D216" s="22" t="s">
        <v>478</v>
      </c>
      <c r="E216" s="23" t="s">
        <v>495</v>
      </c>
      <c r="F216" s="3">
        <v>182003</v>
      </c>
      <c r="G216" s="3">
        <v>607311</v>
      </c>
      <c r="H216" s="3">
        <f t="shared" si="7"/>
        <v>789314</v>
      </c>
      <c r="I216" s="1">
        <v>222834</v>
      </c>
      <c r="J216" s="1">
        <f t="shared" si="8"/>
        <v>1012148</v>
      </c>
    </row>
    <row r="217" spans="1:10" ht="14.45" customHeight="1">
      <c r="A217" s="22" t="s">
        <v>231</v>
      </c>
      <c r="B217" s="12">
        <v>351162</v>
      </c>
      <c r="C217" s="95" t="s">
        <v>240</v>
      </c>
      <c r="D217" s="22" t="s">
        <v>478</v>
      </c>
      <c r="E217" s="23" t="s">
        <v>495</v>
      </c>
      <c r="F217" s="3">
        <v>235106</v>
      </c>
      <c r="G217" s="3">
        <v>362031</v>
      </c>
      <c r="H217" s="3">
        <f t="shared" si="7"/>
        <v>597137</v>
      </c>
      <c r="I217" s="1">
        <v>37350</v>
      </c>
      <c r="J217" s="1">
        <f t="shared" si="8"/>
        <v>634487</v>
      </c>
    </row>
    <row r="218" spans="1:10" ht="14.45" customHeight="1">
      <c r="A218" s="22" t="s">
        <v>231</v>
      </c>
      <c r="B218" s="12">
        <v>351166</v>
      </c>
      <c r="C218" s="95" t="s">
        <v>241</v>
      </c>
      <c r="D218" s="22" t="s">
        <v>478</v>
      </c>
      <c r="E218" s="23" t="s">
        <v>495</v>
      </c>
      <c r="F218" s="3">
        <v>115126</v>
      </c>
      <c r="G218" s="3">
        <v>266461</v>
      </c>
      <c r="H218" s="3">
        <f t="shared" si="7"/>
        <v>381587</v>
      </c>
      <c r="I218" s="1">
        <v>11832</v>
      </c>
      <c r="J218" s="1">
        <f t="shared" si="8"/>
        <v>393419</v>
      </c>
    </row>
    <row r="219" spans="1:10" ht="14.45" customHeight="1">
      <c r="A219" s="22" t="s">
        <v>231</v>
      </c>
      <c r="B219" s="12">
        <v>351172</v>
      </c>
      <c r="C219" s="95" t="s">
        <v>149</v>
      </c>
      <c r="D219" s="22" t="s">
        <v>478</v>
      </c>
      <c r="E219" s="23" t="s">
        <v>495</v>
      </c>
      <c r="F219" s="3">
        <v>743401</v>
      </c>
      <c r="G219" s="3">
        <v>600236</v>
      </c>
      <c r="H219" s="3">
        <f t="shared" si="7"/>
        <v>1343637</v>
      </c>
      <c r="I219" s="1">
        <v>50742</v>
      </c>
      <c r="J219" s="1">
        <f t="shared" si="8"/>
        <v>1394379</v>
      </c>
    </row>
    <row r="220" spans="1:10" ht="14.45" customHeight="1">
      <c r="A220" s="22" t="s">
        <v>231</v>
      </c>
      <c r="B220" s="12">
        <v>351173</v>
      </c>
      <c r="C220" s="95" t="s">
        <v>242</v>
      </c>
      <c r="D220" s="22" t="s">
        <v>478</v>
      </c>
      <c r="E220" s="23" t="s">
        <v>495</v>
      </c>
      <c r="F220" s="3">
        <v>554423</v>
      </c>
      <c r="G220" s="3">
        <v>300444</v>
      </c>
      <c r="H220" s="3">
        <f t="shared" si="7"/>
        <v>854867</v>
      </c>
      <c r="I220" s="1">
        <v>-170376</v>
      </c>
      <c r="J220" s="1">
        <f t="shared" si="8"/>
        <v>684491</v>
      </c>
    </row>
    <row r="221" spans="1:10" ht="14.45" customHeight="1">
      <c r="A221" s="22" t="s">
        <v>231</v>
      </c>
      <c r="B221" s="12">
        <v>351174</v>
      </c>
      <c r="C221" s="95" t="s">
        <v>149</v>
      </c>
      <c r="D221" s="22" t="s">
        <v>478</v>
      </c>
      <c r="E221" s="23" t="s">
        <v>495</v>
      </c>
      <c r="F221" s="3">
        <v>535044</v>
      </c>
      <c r="G221" s="3">
        <v>2765182</v>
      </c>
      <c r="H221" s="3">
        <f t="shared" si="7"/>
        <v>3300226</v>
      </c>
      <c r="I221" s="1">
        <v>-240759</v>
      </c>
      <c r="J221" s="1">
        <f t="shared" si="8"/>
        <v>3059467</v>
      </c>
    </row>
    <row r="222" spans="1:10" ht="14.45" customHeight="1">
      <c r="A222" s="22" t="s">
        <v>231</v>
      </c>
      <c r="B222" s="12">
        <v>351175</v>
      </c>
      <c r="C222" s="95" t="s">
        <v>243</v>
      </c>
      <c r="D222" s="22" t="s">
        <v>478</v>
      </c>
      <c r="E222" s="23" t="s">
        <v>495</v>
      </c>
      <c r="F222" s="3">
        <v>118360</v>
      </c>
      <c r="G222" s="3">
        <v>146855</v>
      </c>
      <c r="H222" s="3">
        <f t="shared" si="7"/>
        <v>265215</v>
      </c>
      <c r="I222" s="1">
        <v>57078</v>
      </c>
      <c r="J222" s="1">
        <f t="shared" si="8"/>
        <v>322293</v>
      </c>
    </row>
    <row r="223" spans="1:10" ht="14.45" customHeight="1">
      <c r="A223" s="22" t="s">
        <v>231</v>
      </c>
      <c r="B223" s="12">
        <v>351177</v>
      </c>
      <c r="C223" s="95" t="s">
        <v>244</v>
      </c>
      <c r="D223" s="22" t="s">
        <v>478</v>
      </c>
      <c r="E223" s="23" t="s">
        <v>495</v>
      </c>
      <c r="F223" s="3">
        <v>287032</v>
      </c>
      <c r="G223" s="3">
        <v>238553</v>
      </c>
      <c r="H223" s="3">
        <f t="shared" si="7"/>
        <v>525585</v>
      </c>
      <c r="I223" s="1">
        <v>-31548</v>
      </c>
      <c r="J223" s="1">
        <f t="shared" si="8"/>
        <v>494037</v>
      </c>
    </row>
    <row r="224" spans="1:10" ht="14.45" customHeight="1">
      <c r="A224" s="22" t="s">
        <v>231</v>
      </c>
      <c r="B224" s="12">
        <v>351188</v>
      </c>
      <c r="C224" s="95" t="s">
        <v>245</v>
      </c>
      <c r="D224" s="22" t="s">
        <v>478</v>
      </c>
      <c r="E224" s="23" t="s">
        <v>495</v>
      </c>
      <c r="F224" s="3">
        <v>80493</v>
      </c>
      <c r="G224" s="3">
        <v>152190</v>
      </c>
      <c r="H224" s="3">
        <f t="shared" si="7"/>
        <v>232683</v>
      </c>
      <c r="I224" s="1">
        <v>140364</v>
      </c>
      <c r="J224" s="1">
        <f t="shared" si="8"/>
        <v>373047</v>
      </c>
    </row>
    <row r="225" spans="1:10" ht="14.45" customHeight="1">
      <c r="A225" s="22" t="s">
        <v>231</v>
      </c>
      <c r="B225" s="12">
        <v>351195</v>
      </c>
      <c r="C225" s="95" t="s">
        <v>246</v>
      </c>
      <c r="D225" s="22" t="s">
        <v>478</v>
      </c>
      <c r="E225" s="23" t="s">
        <v>495</v>
      </c>
      <c r="F225" s="3">
        <v>367658</v>
      </c>
      <c r="G225" s="3">
        <v>472611</v>
      </c>
      <c r="H225" s="3">
        <f t="shared" si="7"/>
        <v>840269</v>
      </c>
      <c r="I225" s="1">
        <v>-24354</v>
      </c>
      <c r="J225" s="1">
        <f t="shared" si="8"/>
        <v>815915</v>
      </c>
    </row>
    <row r="226" spans="1:10" ht="14.45" customHeight="1">
      <c r="A226" s="22" t="s">
        <v>231</v>
      </c>
      <c r="B226" s="12">
        <v>351205</v>
      </c>
      <c r="C226" s="95" t="s">
        <v>247</v>
      </c>
      <c r="D226" s="22" t="s">
        <v>478</v>
      </c>
      <c r="E226" s="23" t="s">
        <v>495</v>
      </c>
      <c r="F226" s="3">
        <v>261636</v>
      </c>
      <c r="G226" s="3">
        <v>888947</v>
      </c>
      <c r="H226" s="3">
        <f t="shared" si="7"/>
        <v>1150583</v>
      </c>
      <c r="I226" s="1">
        <v>12120</v>
      </c>
      <c r="J226" s="1">
        <f t="shared" si="8"/>
        <v>1162703</v>
      </c>
    </row>
    <row r="227" spans="1:10" ht="14.45" customHeight="1">
      <c r="A227" s="22" t="s">
        <v>231</v>
      </c>
      <c r="B227" s="12">
        <v>351206</v>
      </c>
      <c r="C227" s="95" t="s">
        <v>248</v>
      </c>
      <c r="D227" s="22" t="s">
        <v>478</v>
      </c>
      <c r="E227" s="23" t="s">
        <v>495</v>
      </c>
      <c r="F227" s="3">
        <v>227358</v>
      </c>
      <c r="G227" s="3">
        <v>126740</v>
      </c>
      <c r="H227" s="3">
        <f t="shared" si="7"/>
        <v>354098</v>
      </c>
      <c r="I227" s="1">
        <v>82344</v>
      </c>
      <c r="J227" s="1">
        <f t="shared" si="8"/>
        <v>436442</v>
      </c>
    </row>
    <row r="228" spans="1:10" ht="14.45" customHeight="1">
      <c r="A228" s="22" t="s">
        <v>231</v>
      </c>
      <c r="B228" s="12">
        <v>351209</v>
      </c>
      <c r="C228" s="95" t="s">
        <v>500</v>
      </c>
      <c r="D228" s="22" t="s">
        <v>478</v>
      </c>
      <c r="E228" s="23" t="s">
        <v>495</v>
      </c>
      <c r="F228" s="3">
        <v>357077</v>
      </c>
      <c r="G228" s="3">
        <v>317539</v>
      </c>
      <c r="H228" s="3">
        <f t="shared" si="7"/>
        <v>674616</v>
      </c>
      <c r="I228" s="1">
        <v>-8574</v>
      </c>
      <c r="J228" s="1">
        <f t="shared" si="8"/>
        <v>666042</v>
      </c>
    </row>
    <row r="229" spans="1:10" ht="14.45" customHeight="1">
      <c r="A229" s="22" t="s">
        <v>231</v>
      </c>
      <c r="B229" s="12">
        <v>351214</v>
      </c>
      <c r="C229" s="95" t="s">
        <v>249</v>
      </c>
      <c r="D229" s="22" t="s">
        <v>478</v>
      </c>
      <c r="E229" s="23" t="s">
        <v>495</v>
      </c>
      <c r="F229" s="3">
        <v>351836</v>
      </c>
      <c r="G229" s="3">
        <v>645599</v>
      </c>
      <c r="H229" s="3">
        <f t="shared" si="7"/>
        <v>997435</v>
      </c>
      <c r="I229" s="1">
        <v>165510</v>
      </c>
      <c r="J229" s="1">
        <f t="shared" si="8"/>
        <v>1162945</v>
      </c>
    </row>
    <row r="230" spans="1:10" ht="14.45" customHeight="1">
      <c r="A230" s="22" t="s">
        <v>231</v>
      </c>
      <c r="B230" s="12">
        <v>351217</v>
      </c>
      <c r="C230" s="95" t="s">
        <v>250</v>
      </c>
      <c r="D230" s="22" t="s">
        <v>478</v>
      </c>
      <c r="E230" s="23" t="s">
        <v>495</v>
      </c>
      <c r="F230" s="3">
        <v>297160</v>
      </c>
      <c r="G230" s="3">
        <v>238324</v>
      </c>
      <c r="H230" s="3">
        <f t="shared" si="7"/>
        <v>535484</v>
      </c>
      <c r="I230" s="1">
        <v>12276</v>
      </c>
      <c r="J230" s="1">
        <f t="shared" si="8"/>
        <v>547760</v>
      </c>
    </row>
    <row r="231" spans="1:10" ht="14.45" customHeight="1">
      <c r="A231" s="22" t="s">
        <v>231</v>
      </c>
      <c r="B231" s="12">
        <v>351220</v>
      </c>
      <c r="C231" s="95" t="s">
        <v>251</v>
      </c>
      <c r="D231" s="22" t="s">
        <v>478</v>
      </c>
      <c r="E231" s="23" t="s">
        <v>495</v>
      </c>
      <c r="F231" s="3">
        <v>339264</v>
      </c>
      <c r="G231" s="3">
        <v>144560</v>
      </c>
      <c r="H231" s="3">
        <f t="shared" si="7"/>
        <v>483824</v>
      </c>
      <c r="I231" s="1">
        <v>-41826</v>
      </c>
      <c r="J231" s="1">
        <f t="shared" si="8"/>
        <v>441998</v>
      </c>
    </row>
    <row r="232" spans="1:10" ht="14.45" customHeight="1">
      <c r="A232" s="22" t="s">
        <v>231</v>
      </c>
      <c r="B232" s="12">
        <v>351225</v>
      </c>
      <c r="C232" s="95" t="s">
        <v>252</v>
      </c>
      <c r="D232" s="22" t="s">
        <v>478</v>
      </c>
      <c r="E232" s="23" t="s">
        <v>495</v>
      </c>
      <c r="F232" s="3">
        <v>351321</v>
      </c>
      <c r="G232" s="3">
        <v>284167</v>
      </c>
      <c r="H232" s="3">
        <f t="shared" si="7"/>
        <v>635488</v>
      </c>
      <c r="I232" s="1">
        <v>-32010</v>
      </c>
      <c r="J232" s="1">
        <f t="shared" si="8"/>
        <v>603478</v>
      </c>
    </row>
    <row r="233" spans="1:10" ht="14.45" customHeight="1">
      <c r="A233" s="22" t="s">
        <v>231</v>
      </c>
      <c r="B233" s="12">
        <v>351245</v>
      </c>
      <c r="C233" s="95" t="s">
        <v>253</v>
      </c>
      <c r="D233" s="22" t="s">
        <v>478</v>
      </c>
      <c r="E233" s="23" t="s">
        <v>495</v>
      </c>
      <c r="F233" s="3">
        <v>107155</v>
      </c>
      <c r="G233" s="3">
        <v>355586</v>
      </c>
      <c r="H233" s="3">
        <f t="shared" si="7"/>
        <v>462741</v>
      </c>
      <c r="I233" s="1">
        <v>113046</v>
      </c>
      <c r="J233" s="1">
        <f t="shared" si="8"/>
        <v>575787</v>
      </c>
    </row>
    <row r="234" spans="1:10" ht="14.45" customHeight="1">
      <c r="A234" s="22" t="s">
        <v>231</v>
      </c>
      <c r="B234" s="12">
        <v>351251</v>
      </c>
      <c r="C234" s="95" t="s">
        <v>255</v>
      </c>
      <c r="D234" s="22" t="s">
        <v>478</v>
      </c>
      <c r="E234" s="23" t="s">
        <v>495</v>
      </c>
      <c r="F234" s="3">
        <v>364558</v>
      </c>
      <c r="G234" s="3">
        <v>660773</v>
      </c>
      <c r="H234" s="3">
        <f t="shared" si="7"/>
        <v>1025331</v>
      </c>
      <c r="I234" s="1">
        <v>61152</v>
      </c>
      <c r="J234" s="1">
        <f t="shared" si="8"/>
        <v>1086483</v>
      </c>
    </row>
    <row r="235" spans="1:10" ht="14.45" customHeight="1">
      <c r="A235" s="22" t="s">
        <v>231</v>
      </c>
      <c r="B235" s="12">
        <v>351263</v>
      </c>
      <c r="C235" s="95" t="s">
        <v>256</v>
      </c>
      <c r="D235" s="22" t="s">
        <v>478</v>
      </c>
      <c r="E235" s="23" t="s">
        <v>495</v>
      </c>
      <c r="F235" s="3">
        <v>458608</v>
      </c>
      <c r="G235" s="3">
        <v>17873</v>
      </c>
      <c r="H235" s="3">
        <f t="shared" si="7"/>
        <v>476481</v>
      </c>
      <c r="I235" s="1">
        <v>26100</v>
      </c>
      <c r="J235" s="1">
        <f t="shared" si="8"/>
        <v>502581</v>
      </c>
    </row>
    <row r="236" spans="1:10" ht="14.45" customHeight="1">
      <c r="A236" s="22" t="s">
        <v>231</v>
      </c>
      <c r="B236" s="12">
        <v>351269</v>
      </c>
      <c r="C236" s="95" t="s">
        <v>257</v>
      </c>
      <c r="D236" s="22" t="s">
        <v>478</v>
      </c>
      <c r="E236" s="23" t="s">
        <v>495</v>
      </c>
      <c r="F236" s="3">
        <v>109329</v>
      </c>
      <c r="G236" s="3">
        <v>353202</v>
      </c>
      <c r="H236" s="3">
        <f t="shared" si="7"/>
        <v>462531</v>
      </c>
      <c r="I236" s="1">
        <v>138876</v>
      </c>
      <c r="J236" s="1">
        <f t="shared" si="8"/>
        <v>601407</v>
      </c>
    </row>
    <row r="237" spans="1:10" ht="14.45" customHeight="1">
      <c r="A237" s="22" t="s">
        <v>231</v>
      </c>
      <c r="B237" s="12">
        <v>351271</v>
      </c>
      <c r="C237" s="95" t="s">
        <v>258</v>
      </c>
      <c r="D237" s="22" t="s">
        <v>478</v>
      </c>
      <c r="E237" s="23" t="s">
        <v>495</v>
      </c>
      <c r="F237" s="3">
        <v>276943</v>
      </c>
      <c r="G237" s="3">
        <v>460091</v>
      </c>
      <c r="H237" s="3">
        <f t="shared" si="7"/>
        <v>737034</v>
      </c>
      <c r="I237" s="1">
        <v>173778</v>
      </c>
      <c r="J237" s="1">
        <f t="shared" si="8"/>
        <v>910812</v>
      </c>
    </row>
    <row r="238" spans="1:10" ht="14.45" customHeight="1">
      <c r="A238" s="22" t="s">
        <v>231</v>
      </c>
      <c r="B238" s="12">
        <v>351275</v>
      </c>
      <c r="C238" s="95" t="s">
        <v>259</v>
      </c>
      <c r="D238" s="22" t="s">
        <v>478</v>
      </c>
      <c r="E238" s="23" t="s">
        <v>495</v>
      </c>
      <c r="F238" s="3">
        <v>47036</v>
      </c>
      <c r="G238" s="3">
        <v>111826</v>
      </c>
      <c r="H238" s="3">
        <f t="shared" si="7"/>
        <v>158862</v>
      </c>
      <c r="I238" s="1">
        <v>16590</v>
      </c>
      <c r="J238" s="1">
        <f t="shared" si="8"/>
        <v>175452</v>
      </c>
    </row>
    <row r="239" spans="1:10" ht="14.45" customHeight="1">
      <c r="A239" s="22" t="s">
        <v>231</v>
      </c>
      <c r="B239" s="12">
        <v>351276</v>
      </c>
      <c r="C239" s="95" t="s">
        <v>260</v>
      </c>
      <c r="D239" s="22" t="s">
        <v>478</v>
      </c>
      <c r="E239" s="23" t="s">
        <v>495</v>
      </c>
      <c r="F239" s="3">
        <v>484676</v>
      </c>
      <c r="G239" s="3">
        <v>535483</v>
      </c>
      <c r="H239" s="3">
        <f t="shared" si="7"/>
        <v>1020159</v>
      </c>
      <c r="I239" s="1">
        <v>132294</v>
      </c>
      <c r="J239" s="1">
        <f t="shared" si="8"/>
        <v>1152453</v>
      </c>
    </row>
    <row r="240" spans="1:10" ht="14.45" customHeight="1">
      <c r="A240" s="22" t="s">
        <v>231</v>
      </c>
      <c r="B240" s="12">
        <v>351280</v>
      </c>
      <c r="C240" s="95" t="s">
        <v>261</v>
      </c>
      <c r="D240" s="22" t="s">
        <v>478</v>
      </c>
      <c r="E240" s="23" t="s">
        <v>495</v>
      </c>
      <c r="F240" s="3">
        <v>152618</v>
      </c>
      <c r="G240" s="3">
        <v>185191</v>
      </c>
      <c r="H240" s="3">
        <f t="shared" si="7"/>
        <v>337809</v>
      </c>
      <c r="I240" s="1">
        <v>54132</v>
      </c>
      <c r="J240" s="1">
        <f t="shared" si="8"/>
        <v>391941</v>
      </c>
    </row>
    <row r="241" spans="1:10" ht="14.45" customHeight="1">
      <c r="A241" s="22" t="s">
        <v>231</v>
      </c>
      <c r="B241" s="12">
        <v>351283</v>
      </c>
      <c r="C241" s="95" t="s">
        <v>262</v>
      </c>
      <c r="D241" s="22" t="s">
        <v>478</v>
      </c>
      <c r="E241" s="23" t="s">
        <v>495</v>
      </c>
      <c r="F241" s="3">
        <v>111745</v>
      </c>
      <c r="G241" s="3">
        <v>168864</v>
      </c>
      <c r="H241" s="3">
        <f t="shared" si="7"/>
        <v>280609</v>
      </c>
      <c r="I241" s="1">
        <v>21414</v>
      </c>
      <c r="J241" s="1">
        <f t="shared" ref="J241:J263" si="9">H241+I241</f>
        <v>302023</v>
      </c>
    </row>
    <row r="242" spans="1:10" ht="14.45" customHeight="1">
      <c r="A242" s="22" t="s">
        <v>231</v>
      </c>
      <c r="B242" s="12">
        <v>351293</v>
      </c>
      <c r="C242" s="95" t="s">
        <v>210</v>
      </c>
      <c r="D242" s="22" t="s">
        <v>478</v>
      </c>
      <c r="E242" s="23" t="s">
        <v>495</v>
      </c>
      <c r="F242" s="3">
        <v>356145</v>
      </c>
      <c r="G242" s="3">
        <v>158965</v>
      </c>
      <c r="H242" s="3">
        <f t="shared" si="7"/>
        <v>515110</v>
      </c>
      <c r="I242" s="1">
        <v>32430</v>
      </c>
      <c r="J242" s="1">
        <f t="shared" si="9"/>
        <v>547540</v>
      </c>
    </row>
    <row r="243" spans="1:10" ht="14.45" customHeight="1">
      <c r="A243" s="22" t="s">
        <v>231</v>
      </c>
      <c r="B243" s="12">
        <v>351298</v>
      </c>
      <c r="C243" s="95" t="s">
        <v>263</v>
      </c>
      <c r="D243" s="22" t="s">
        <v>478</v>
      </c>
      <c r="E243" s="23" t="s">
        <v>495</v>
      </c>
      <c r="F243" s="3">
        <v>1094184</v>
      </c>
      <c r="G243" s="3">
        <v>4682430</v>
      </c>
      <c r="H243" s="3">
        <f t="shared" si="7"/>
        <v>5776614</v>
      </c>
      <c r="I243" s="1">
        <v>706302</v>
      </c>
      <c r="J243" s="1">
        <f t="shared" si="9"/>
        <v>6482916</v>
      </c>
    </row>
    <row r="244" spans="1:10" ht="14.45" customHeight="1">
      <c r="A244" s="22" t="s">
        <v>231</v>
      </c>
      <c r="B244" s="12">
        <v>351301</v>
      </c>
      <c r="C244" s="95" t="s">
        <v>500</v>
      </c>
      <c r="D244" s="22" t="s">
        <v>478</v>
      </c>
      <c r="E244" s="23" t="s">
        <v>495</v>
      </c>
      <c r="F244" s="3">
        <v>218891</v>
      </c>
      <c r="G244" s="3">
        <v>70220</v>
      </c>
      <c r="H244" s="3">
        <f t="shared" si="7"/>
        <v>289111</v>
      </c>
      <c r="I244" s="1">
        <v>7980</v>
      </c>
      <c r="J244" s="1">
        <f t="shared" si="9"/>
        <v>297091</v>
      </c>
    </row>
    <row r="245" spans="1:10" ht="14.45" customHeight="1">
      <c r="A245" s="22" t="s">
        <v>231</v>
      </c>
      <c r="B245" s="12">
        <v>351302</v>
      </c>
      <c r="C245" s="95" t="s">
        <v>264</v>
      </c>
      <c r="D245" s="22" t="s">
        <v>478</v>
      </c>
      <c r="E245" s="23" t="s">
        <v>495</v>
      </c>
      <c r="F245" s="3">
        <v>179630</v>
      </c>
      <c r="G245" s="3">
        <v>398307</v>
      </c>
      <c r="H245" s="3">
        <f t="shared" si="7"/>
        <v>577937</v>
      </c>
      <c r="I245" s="1">
        <v>9660</v>
      </c>
      <c r="J245" s="1">
        <f t="shared" si="9"/>
        <v>587597</v>
      </c>
    </row>
    <row r="246" spans="1:10" ht="14.45" customHeight="1">
      <c r="A246" s="22" t="s">
        <v>231</v>
      </c>
      <c r="B246" s="12">
        <v>351304</v>
      </c>
      <c r="C246" s="95" t="s">
        <v>265</v>
      </c>
      <c r="D246" s="22" t="s">
        <v>478</v>
      </c>
      <c r="E246" s="23" t="s">
        <v>495</v>
      </c>
      <c r="F246" s="3">
        <v>42935</v>
      </c>
      <c r="G246" s="3">
        <v>59510</v>
      </c>
      <c r="H246" s="3">
        <f t="shared" si="7"/>
        <v>102445</v>
      </c>
      <c r="I246" s="1">
        <v>9786</v>
      </c>
      <c r="J246" s="1">
        <f t="shared" si="9"/>
        <v>112231</v>
      </c>
    </row>
    <row r="247" spans="1:10" ht="14.45" customHeight="1">
      <c r="A247" s="22" t="s">
        <v>231</v>
      </c>
      <c r="B247" s="12">
        <v>351305</v>
      </c>
      <c r="C247" s="95" t="s">
        <v>266</v>
      </c>
      <c r="D247" s="22" t="s">
        <v>478</v>
      </c>
      <c r="E247" s="23" t="s">
        <v>495</v>
      </c>
      <c r="F247" s="3">
        <v>184094</v>
      </c>
      <c r="G247" s="3">
        <v>305947</v>
      </c>
      <c r="H247" s="3">
        <f t="shared" si="7"/>
        <v>490041</v>
      </c>
      <c r="I247" s="1">
        <v>-12348</v>
      </c>
      <c r="J247" s="1">
        <f t="shared" si="9"/>
        <v>477693</v>
      </c>
    </row>
    <row r="248" spans="1:10" ht="14.45" customHeight="1">
      <c r="A248" s="22" t="s">
        <v>231</v>
      </c>
      <c r="B248" s="12">
        <v>351316</v>
      </c>
      <c r="C248" s="95" t="s">
        <v>267</v>
      </c>
      <c r="D248" s="22" t="s">
        <v>478</v>
      </c>
      <c r="E248" s="23" t="s">
        <v>495</v>
      </c>
      <c r="F248" s="3">
        <v>136933</v>
      </c>
      <c r="G248" s="3">
        <v>475391</v>
      </c>
      <c r="H248" s="3">
        <f t="shared" si="7"/>
        <v>612324</v>
      </c>
      <c r="I248" s="1">
        <v>144</v>
      </c>
      <c r="J248" s="1">
        <f t="shared" si="9"/>
        <v>612468</v>
      </c>
    </row>
    <row r="249" spans="1:10" ht="14.45" customHeight="1">
      <c r="A249" s="22" t="s">
        <v>231</v>
      </c>
      <c r="B249" s="12">
        <v>351320</v>
      </c>
      <c r="C249" s="95" t="s">
        <v>268</v>
      </c>
      <c r="D249" s="22" t="s">
        <v>478</v>
      </c>
      <c r="E249" s="23" t="s">
        <v>495</v>
      </c>
      <c r="F249" s="3">
        <v>158719</v>
      </c>
      <c r="G249" s="3">
        <v>228495</v>
      </c>
      <c r="H249" s="3">
        <f t="shared" si="7"/>
        <v>387214</v>
      </c>
      <c r="I249" s="1">
        <v>552</v>
      </c>
      <c r="J249" s="1">
        <f t="shared" si="9"/>
        <v>387766</v>
      </c>
    </row>
    <row r="250" spans="1:10" ht="14.45" customHeight="1">
      <c r="A250" s="22" t="s">
        <v>231</v>
      </c>
      <c r="B250" s="12">
        <v>351322</v>
      </c>
      <c r="C250" s="95" t="s">
        <v>269</v>
      </c>
      <c r="D250" s="22" t="s">
        <v>478</v>
      </c>
      <c r="E250" s="23" t="s">
        <v>495</v>
      </c>
      <c r="F250" s="3">
        <v>70591</v>
      </c>
      <c r="G250" s="3">
        <v>257912</v>
      </c>
      <c r="H250" s="3">
        <f t="shared" si="7"/>
        <v>328503</v>
      </c>
      <c r="I250" s="1">
        <v>32238</v>
      </c>
      <c r="J250" s="1">
        <f t="shared" si="9"/>
        <v>360741</v>
      </c>
    </row>
    <row r="251" spans="1:10" ht="14.45" customHeight="1">
      <c r="A251" s="22" t="s">
        <v>231</v>
      </c>
      <c r="B251" s="12">
        <v>351324</v>
      </c>
      <c r="C251" s="95" t="s">
        <v>270</v>
      </c>
      <c r="D251" s="22" t="s">
        <v>478</v>
      </c>
      <c r="E251" s="23" t="s">
        <v>495</v>
      </c>
      <c r="F251" s="3">
        <v>0</v>
      </c>
      <c r="G251" s="3">
        <v>0</v>
      </c>
      <c r="H251" s="3">
        <f t="shared" si="7"/>
        <v>0</v>
      </c>
      <c r="I251" s="1">
        <v>-174510</v>
      </c>
      <c r="J251" s="1">
        <f t="shared" si="9"/>
        <v>-174510</v>
      </c>
    </row>
    <row r="252" spans="1:10" ht="14.45" customHeight="1">
      <c r="A252" s="22" t="s">
        <v>231</v>
      </c>
      <c r="B252" s="12">
        <v>351329</v>
      </c>
      <c r="C252" s="95" t="s">
        <v>271</v>
      </c>
      <c r="D252" s="22" t="s">
        <v>478</v>
      </c>
      <c r="E252" s="23" t="s">
        <v>495</v>
      </c>
      <c r="F252" s="3">
        <v>294587</v>
      </c>
      <c r="G252" s="3">
        <v>172062</v>
      </c>
      <c r="H252" s="3">
        <f t="shared" si="7"/>
        <v>466649</v>
      </c>
      <c r="I252" s="1">
        <v>7674</v>
      </c>
      <c r="J252" s="1">
        <f t="shared" si="9"/>
        <v>474323</v>
      </c>
    </row>
    <row r="253" spans="1:10" ht="14.45" customHeight="1">
      <c r="A253" s="22" t="s">
        <v>231</v>
      </c>
      <c r="B253" s="12">
        <v>351332</v>
      </c>
      <c r="C253" s="95" t="s">
        <v>272</v>
      </c>
      <c r="D253" s="22" t="s">
        <v>478</v>
      </c>
      <c r="E253" s="23" t="s">
        <v>495</v>
      </c>
      <c r="F253" s="3">
        <v>455390</v>
      </c>
      <c r="G253" s="3">
        <v>532978</v>
      </c>
      <c r="H253" s="3">
        <f t="shared" si="7"/>
        <v>988368</v>
      </c>
      <c r="I253" s="1">
        <v>75306</v>
      </c>
      <c r="J253" s="1">
        <f t="shared" si="9"/>
        <v>1063674</v>
      </c>
    </row>
    <row r="254" spans="1:10" ht="14.45" customHeight="1">
      <c r="A254" s="22" t="s">
        <v>231</v>
      </c>
      <c r="B254" s="12">
        <v>351336</v>
      </c>
      <c r="C254" s="95" t="s">
        <v>273</v>
      </c>
      <c r="D254" s="22" t="s">
        <v>478</v>
      </c>
      <c r="E254" s="23" t="s">
        <v>495</v>
      </c>
      <c r="F254" s="3">
        <v>186901</v>
      </c>
      <c r="G254" s="3">
        <v>623521</v>
      </c>
      <c r="H254" s="3">
        <f t="shared" si="7"/>
        <v>810422</v>
      </c>
      <c r="I254" s="1">
        <v>232812</v>
      </c>
      <c r="J254" s="1">
        <f t="shared" si="9"/>
        <v>1043234</v>
      </c>
    </row>
    <row r="255" spans="1:10" ht="14.45" customHeight="1">
      <c r="A255" s="22" t="s">
        <v>274</v>
      </c>
      <c r="B255" s="12">
        <v>361346</v>
      </c>
      <c r="C255" s="95" t="s">
        <v>275</v>
      </c>
      <c r="D255" s="22" t="s">
        <v>478</v>
      </c>
      <c r="E255" s="23" t="s">
        <v>495</v>
      </c>
      <c r="F255" s="3">
        <v>1623793</v>
      </c>
      <c r="G255" s="3">
        <v>3081840</v>
      </c>
      <c r="H255" s="3">
        <f t="shared" si="7"/>
        <v>4705633</v>
      </c>
      <c r="I255" s="1">
        <v>395226</v>
      </c>
      <c r="J255" s="1">
        <f t="shared" si="9"/>
        <v>5100859</v>
      </c>
    </row>
    <row r="256" spans="1:10" ht="14.45" customHeight="1">
      <c r="A256" s="22" t="s">
        <v>274</v>
      </c>
      <c r="B256" s="12">
        <v>361353</v>
      </c>
      <c r="C256" s="95" t="s">
        <v>276</v>
      </c>
      <c r="D256" s="22" t="s">
        <v>478</v>
      </c>
      <c r="E256" s="23" t="s">
        <v>495</v>
      </c>
      <c r="F256" s="3">
        <v>237444</v>
      </c>
      <c r="G256" s="3">
        <v>273995</v>
      </c>
      <c r="H256" s="3">
        <f t="shared" si="7"/>
        <v>511439</v>
      </c>
      <c r="I256" s="1">
        <v>5700</v>
      </c>
      <c r="J256" s="1">
        <f t="shared" si="9"/>
        <v>517139</v>
      </c>
    </row>
    <row r="257" spans="1:10" ht="14.45" customHeight="1">
      <c r="A257" s="22" t="s">
        <v>274</v>
      </c>
      <c r="B257" s="12">
        <v>361373</v>
      </c>
      <c r="C257" s="95" t="s">
        <v>277</v>
      </c>
      <c r="D257" s="22" t="s">
        <v>478</v>
      </c>
      <c r="E257" s="23" t="s">
        <v>495</v>
      </c>
      <c r="F257" s="3">
        <v>1693717</v>
      </c>
      <c r="G257" s="3">
        <v>2761018</v>
      </c>
      <c r="H257" s="3">
        <f t="shared" si="7"/>
        <v>4454735</v>
      </c>
      <c r="I257" s="1">
        <v>540924</v>
      </c>
      <c r="J257" s="1">
        <f t="shared" si="9"/>
        <v>4995659</v>
      </c>
    </row>
    <row r="258" spans="1:10" ht="14.45" customHeight="1">
      <c r="A258" s="22" t="s">
        <v>274</v>
      </c>
      <c r="B258" s="12">
        <v>361387</v>
      </c>
      <c r="C258" s="95" t="s">
        <v>278</v>
      </c>
      <c r="D258" s="22" t="s">
        <v>478</v>
      </c>
      <c r="E258" s="23" t="s">
        <v>495</v>
      </c>
      <c r="F258" s="3">
        <v>409281</v>
      </c>
      <c r="G258" s="3">
        <v>48857</v>
      </c>
      <c r="H258" s="3">
        <f t="shared" si="7"/>
        <v>458138</v>
      </c>
      <c r="I258" s="1">
        <v>-15384</v>
      </c>
      <c r="J258" s="1">
        <f t="shared" si="9"/>
        <v>442754</v>
      </c>
    </row>
    <row r="259" spans="1:10" ht="14.45" customHeight="1">
      <c r="A259" s="22" t="s">
        <v>274</v>
      </c>
      <c r="B259" s="12">
        <v>361426</v>
      </c>
      <c r="C259" s="95" t="s">
        <v>279</v>
      </c>
      <c r="D259" s="22" t="s">
        <v>478</v>
      </c>
      <c r="E259" s="23" t="s">
        <v>495</v>
      </c>
      <c r="F259" s="3">
        <v>169467</v>
      </c>
      <c r="G259" s="3">
        <v>13966</v>
      </c>
      <c r="H259" s="3">
        <f t="shared" si="7"/>
        <v>183433</v>
      </c>
      <c r="I259" s="1">
        <v>-12198</v>
      </c>
      <c r="J259" s="1">
        <f t="shared" si="9"/>
        <v>171235</v>
      </c>
    </row>
    <row r="260" spans="1:10" ht="14.45" customHeight="1">
      <c r="A260" s="22" t="s">
        <v>274</v>
      </c>
      <c r="B260" s="12">
        <v>361479</v>
      </c>
      <c r="C260" s="95" t="s">
        <v>280</v>
      </c>
      <c r="D260" s="22" t="s">
        <v>478</v>
      </c>
      <c r="E260" s="23" t="s">
        <v>495</v>
      </c>
      <c r="F260" s="3">
        <v>1292525</v>
      </c>
      <c r="G260" s="3">
        <v>0</v>
      </c>
      <c r="H260" s="3">
        <f t="shared" ref="H260:H323" si="10">F260+G260</f>
        <v>1292525</v>
      </c>
      <c r="I260" s="1">
        <v>-38742</v>
      </c>
      <c r="J260" s="1">
        <f t="shared" si="9"/>
        <v>1253783</v>
      </c>
    </row>
    <row r="261" spans="1:10" ht="14.45" customHeight="1">
      <c r="A261" s="22" t="s">
        <v>274</v>
      </c>
      <c r="B261" s="12">
        <v>361499</v>
      </c>
      <c r="C261" s="95" t="s">
        <v>281</v>
      </c>
      <c r="D261" s="22" t="s">
        <v>478</v>
      </c>
      <c r="E261" s="23" t="s">
        <v>495</v>
      </c>
      <c r="F261" s="3">
        <v>237911</v>
      </c>
      <c r="G261" s="3">
        <v>553872</v>
      </c>
      <c r="H261" s="3">
        <f t="shared" si="10"/>
        <v>791783</v>
      </c>
      <c r="I261" s="1">
        <v>23508</v>
      </c>
      <c r="J261" s="1">
        <f t="shared" si="9"/>
        <v>815291</v>
      </c>
    </row>
    <row r="262" spans="1:10" ht="14.45" customHeight="1">
      <c r="A262" s="22" t="s">
        <v>282</v>
      </c>
      <c r="B262" s="12">
        <v>371525</v>
      </c>
      <c r="C262" s="95" t="s">
        <v>283</v>
      </c>
      <c r="D262" s="22" t="s">
        <v>478</v>
      </c>
      <c r="E262" s="23" t="s">
        <v>495</v>
      </c>
      <c r="F262" s="3">
        <v>654306</v>
      </c>
      <c r="G262" s="3">
        <v>358906</v>
      </c>
      <c r="H262" s="3">
        <f t="shared" si="10"/>
        <v>1013212</v>
      </c>
      <c r="I262" s="1">
        <v>-91056</v>
      </c>
      <c r="J262" s="1">
        <f t="shared" si="9"/>
        <v>922156</v>
      </c>
    </row>
    <row r="263" spans="1:10" ht="14.45" customHeight="1">
      <c r="A263" s="22" t="s">
        <v>282</v>
      </c>
      <c r="B263" s="12">
        <v>371526</v>
      </c>
      <c r="C263" s="95" t="s">
        <v>284</v>
      </c>
      <c r="D263" s="22" t="s">
        <v>478</v>
      </c>
      <c r="E263" s="23" t="s">
        <v>495</v>
      </c>
      <c r="F263" s="3">
        <v>410454</v>
      </c>
      <c r="G263" s="3">
        <v>737621</v>
      </c>
      <c r="H263" s="3">
        <f t="shared" si="10"/>
        <v>1148075</v>
      </c>
      <c r="I263" s="1">
        <v>226524</v>
      </c>
      <c r="J263" s="1">
        <f t="shared" si="9"/>
        <v>1374599</v>
      </c>
    </row>
    <row r="264" spans="1:10" ht="14.45" customHeight="1">
      <c r="A264" s="22" t="s">
        <v>282</v>
      </c>
      <c r="B264" s="12">
        <v>371534</v>
      </c>
      <c r="C264" s="95" t="s">
        <v>285</v>
      </c>
      <c r="D264" s="22" t="s">
        <v>478</v>
      </c>
      <c r="E264" s="23" t="s">
        <v>495</v>
      </c>
      <c r="F264" s="3">
        <v>751756</v>
      </c>
      <c r="G264" s="3">
        <v>486550</v>
      </c>
      <c r="H264" s="3">
        <f t="shared" si="10"/>
        <v>1238306</v>
      </c>
      <c r="I264" s="1">
        <v>-64752</v>
      </c>
      <c r="J264" s="1">
        <f t="shared" ref="J264:J294" si="11">H264+I264</f>
        <v>1173554</v>
      </c>
    </row>
    <row r="265" spans="1:10" ht="14.45" customHeight="1">
      <c r="A265" s="22" t="s">
        <v>282</v>
      </c>
      <c r="B265" s="12">
        <v>371540</v>
      </c>
      <c r="C265" s="95" t="s">
        <v>286</v>
      </c>
      <c r="D265" s="22" t="s">
        <v>478</v>
      </c>
      <c r="E265" s="23" t="s">
        <v>495</v>
      </c>
      <c r="F265" s="3">
        <v>630204</v>
      </c>
      <c r="G265" s="3">
        <v>142524</v>
      </c>
      <c r="H265" s="3">
        <f t="shared" si="10"/>
        <v>772728</v>
      </c>
      <c r="I265" s="1">
        <v>64674</v>
      </c>
      <c r="J265" s="1">
        <f t="shared" si="11"/>
        <v>837402</v>
      </c>
    </row>
    <row r="266" spans="1:10" ht="14.45" customHeight="1">
      <c r="A266" s="22" t="s">
        <v>282</v>
      </c>
      <c r="B266" s="12">
        <v>371553</v>
      </c>
      <c r="C266" s="95" t="s">
        <v>287</v>
      </c>
      <c r="D266" s="22" t="s">
        <v>478</v>
      </c>
      <c r="E266" s="23" t="s">
        <v>495</v>
      </c>
      <c r="F266" s="3">
        <v>1550934</v>
      </c>
      <c r="G266" s="3">
        <v>263510</v>
      </c>
      <c r="H266" s="3">
        <f t="shared" si="10"/>
        <v>1814444</v>
      </c>
      <c r="I266" s="1">
        <v>114126</v>
      </c>
      <c r="J266" s="1">
        <f t="shared" si="11"/>
        <v>1928570</v>
      </c>
    </row>
    <row r="267" spans="1:10" ht="14.45" customHeight="1">
      <c r="A267" s="22" t="s">
        <v>282</v>
      </c>
      <c r="B267" s="12">
        <v>371556</v>
      </c>
      <c r="C267" s="95" t="s">
        <v>288</v>
      </c>
      <c r="D267" s="22" t="s">
        <v>478</v>
      </c>
      <c r="E267" s="23" t="s">
        <v>495</v>
      </c>
      <c r="F267" s="3">
        <v>397991</v>
      </c>
      <c r="G267" s="3">
        <v>901106</v>
      </c>
      <c r="H267" s="3">
        <f t="shared" si="10"/>
        <v>1299097</v>
      </c>
      <c r="I267" s="1">
        <v>-51018</v>
      </c>
      <c r="J267" s="1">
        <f t="shared" si="11"/>
        <v>1248079</v>
      </c>
    </row>
    <row r="268" spans="1:10" ht="14.45" customHeight="1">
      <c r="A268" s="22" t="s">
        <v>282</v>
      </c>
      <c r="B268" s="12">
        <v>371557</v>
      </c>
      <c r="C268" s="95" t="s">
        <v>289</v>
      </c>
      <c r="D268" s="22" t="s">
        <v>478</v>
      </c>
      <c r="E268" s="23" t="s">
        <v>495</v>
      </c>
      <c r="F268" s="3">
        <v>231981</v>
      </c>
      <c r="G268" s="3">
        <v>59910</v>
      </c>
      <c r="H268" s="3">
        <f t="shared" si="10"/>
        <v>291891</v>
      </c>
      <c r="I268" s="1">
        <v>24132</v>
      </c>
      <c r="J268" s="1">
        <f t="shared" si="11"/>
        <v>316023</v>
      </c>
    </row>
    <row r="269" spans="1:10" ht="14.45" customHeight="1">
      <c r="A269" s="22" t="s">
        <v>282</v>
      </c>
      <c r="B269" s="12">
        <v>371558</v>
      </c>
      <c r="C269" s="95" t="s">
        <v>290</v>
      </c>
      <c r="D269" s="22" t="s">
        <v>478</v>
      </c>
      <c r="E269" s="23" t="s">
        <v>495</v>
      </c>
      <c r="F269" s="3">
        <v>545686</v>
      </c>
      <c r="G269" s="3">
        <v>231664</v>
      </c>
      <c r="H269" s="3">
        <f t="shared" si="10"/>
        <v>777350</v>
      </c>
      <c r="I269" s="1">
        <v>37986</v>
      </c>
      <c r="J269" s="1">
        <f t="shared" si="11"/>
        <v>815336</v>
      </c>
    </row>
    <row r="270" spans="1:10" ht="14.45" customHeight="1">
      <c r="A270" s="22" t="s">
        <v>282</v>
      </c>
      <c r="B270" s="12">
        <v>371559</v>
      </c>
      <c r="C270" s="95" t="s">
        <v>291</v>
      </c>
      <c r="D270" s="22" t="s">
        <v>478</v>
      </c>
      <c r="E270" s="23" t="s">
        <v>495</v>
      </c>
      <c r="F270" s="3">
        <v>314903</v>
      </c>
      <c r="G270" s="3">
        <v>38478</v>
      </c>
      <c r="H270" s="3">
        <f t="shared" si="10"/>
        <v>353381</v>
      </c>
      <c r="I270" s="1">
        <v>1380</v>
      </c>
      <c r="J270" s="1">
        <f t="shared" si="11"/>
        <v>354761</v>
      </c>
    </row>
    <row r="271" spans="1:10" ht="14.45" customHeight="1">
      <c r="A271" s="22" t="s">
        <v>282</v>
      </c>
      <c r="B271" s="12">
        <v>371561</v>
      </c>
      <c r="C271" s="95" t="s">
        <v>292</v>
      </c>
      <c r="D271" s="22" t="s">
        <v>478</v>
      </c>
      <c r="E271" s="23" t="s">
        <v>495</v>
      </c>
      <c r="F271" s="3">
        <v>164573</v>
      </c>
      <c r="G271" s="3">
        <v>226214</v>
      </c>
      <c r="H271" s="3">
        <f t="shared" si="10"/>
        <v>390787</v>
      </c>
      <c r="I271" s="1">
        <v>14754</v>
      </c>
      <c r="J271" s="1">
        <f t="shared" si="11"/>
        <v>405541</v>
      </c>
    </row>
    <row r="272" spans="1:10" ht="14.45" customHeight="1">
      <c r="A272" s="22" t="s">
        <v>282</v>
      </c>
      <c r="B272" s="12">
        <v>371567</v>
      </c>
      <c r="C272" s="95" t="s">
        <v>293</v>
      </c>
      <c r="D272" s="22" t="s">
        <v>478</v>
      </c>
      <c r="E272" s="23" t="s">
        <v>495</v>
      </c>
      <c r="F272" s="3">
        <v>433377</v>
      </c>
      <c r="G272" s="3">
        <v>0</v>
      </c>
      <c r="H272" s="3">
        <f t="shared" si="10"/>
        <v>433377</v>
      </c>
      <c r="I272" s="1">
        <v>8337</v>
      </c>
      <c r="J272" s="1">
        <f t="shared" si="11"/>
        <v>441714</v>
      </c>
    </row>
    <row r="273" spans="1:10" ht="14.45" customHeight="1">
      <c r="A273" s="22" t="s">
        <v>282</v>
      </c>
      <c r="B273" s="12">
        <v>371582</v>
      </c>
      <c r="C273" s="95" t="s">
        <v>294</v>
      </c>
      <c r="D273" s="22" t="s">
        <v>478</v>
      </c>
      <c r="E273" s="23" t="s">
        <v>495</v>
      </c>
      <c r="F273" s="3">
        <v>423904</v>
      </c>
      <c r="G273" s="3">
        <v>17146</v>
      </c>
      <c r="H273" s="3">
        <f t="shared" si="10"/>
        <v>441050</v>
      </c>
      <c r="I273" s="1">
        <v>-68574</v>
      </c>
      <c r="J273" s="1">
        <f t="shared" si="11"/>
        <v>372476</v>
      </c>
    </row>
    <row r="274" spans="1:10" ht="14.45" customHeight="1">
      <c r="A274" s="22" t="s">
        <v>282</v>
      </c>
      <c r="B274" s="12">
        <v>371591</v>
      </c>
      <c r="C274" s="95" t="s">
        <v>295</v>
      </c>
      <c r="D274" s="22" t="s">
        <v>478</v>
      </c>
      <c r="E274" s="23" t="s">
        <v>495</v>
      </c>
      <c r="F274" s="3">
        <v>779694</v>
      </c>
      <c r="G274" s="3">
        <v>281305</v>
      </c>
      <c r="H274" s="3">
        <f t="shared" si="10"/>
        <v>1060999</v>
      </c>
      <c r="I274" s="1">
        <v>-37740</v>
      </c>
      <c r="J274" s="1">
        <f t="shared" si="11"/>
        <v>1023259</v>
      </c>
    </row>
    <row r="275" spans="1:10" ht="14.45" customHeight="1">
      <c r="A275" s="22" t="s">
        <v>282</v>
      </c>
      <c r="B275" s="12">
        <v>371592</v>
      </c>
      <c r="C275" s="95" t="s">
        <v>296</v>
      </c>
      <c r="D275" s="22" t="s">
        <v>478</v>
      </c>
      <c r="E275" s="23" t="s">
        <v>495</v>
      </c>
      <c r="F275" s="3">
        <v>417989</v>
      </c>
      <c r="G275" s="3">
        <v>505028</v>
      </c>
      <c r="H275" s="3">
        <f t="shared" si="10"/>
        <v>923017</v>
      </c>
      <c r="I275" s="1">
        <v>-76638</v>
      </c>
      <c r="J275" s="1">
        <f t="shared" si="11"/>
        <v>846379</v>
      </c>
    </row>
    <row r="276" spans="1:10" ht="14.45" customHeight="1">
      <c r="A276" s="22" t="s">
        <v>282</v>
      </c>
      <c r="B276" s="12">
        <v>371597</v>
      </c>
      <c r="C276" s="95" t="s">
        <v>297</v>
      </c>
      <c r="D276" s="22" t="s">
        <v>478</v>
      </c>
      <c r="E276" s="23" t="s">
        <v>495</v>
      </c>
      <c r="F276" s="3">
        <v>314603</v>
      </c>
      <c r="G276" s="3">
        <v>149833</v>
      </c>
      <c r="H276" s="3">
        <f t="shared" si="10"/>
        <v>464436</v>
      </c>
      <c r="I276" s="1">
        <v>21546</v>
      </c>
      <c r="J276" s="1">
        <f t="shared" si="11"/>
        <v>485982</v>
      </c>
    </row>
    <row r="277" spans="1:10" ht="14.45" customHeight="1">
      <c r="A277" s="22" t="s">
        <v>282</v>
      </c>
      <c r="B277" s="12">
        <v>372455</v>
      </c>
      <c r="C277" s="95" t="s">
        <v>298</v>
      </c>
      <c r="D277" s="22" t="s">
        <v>478</v>
      </c>
      <c r="E277" s="23" t="s">
        <v>495</v>
      </c>
      <c r="F277" s="3">
        <v>526482</v>
      </c>
      <c r="G277" s="3">
        <v>306043</v>
      </c>
      <c r="H277" s="3">
        <f t="shared" si="10"/>
        <v>832525</v>
      </c>
      <c r="I277" s="1">
        <v>74814</v>
      </c>
      <c r="J277" s="1">
        <f t="shared" si="11"/>
        <v>907339</v>
      </c>
    </row>
    <row r="278" spans="1:10" ht="14.45" customHeight="1">
      <c r="A278" s="22" t="s">
        <v>299</v>
      </c>
      <c r="B278" s="12">
        <v>381607</v>
      </c>
      <c r="C278" s="95" t="s">
        <v>300</v>
      </c>
      <c r="D278" s="22" t="s">
        <v>478</v>
      </c>
      <c r="E278" s="23" t="s">
        <v>495</v>
      </c>
      <c r="F278" s="3">
        <v>3280916</v>
      </c>
      <c r="G278" s="3">
        <v>4950584</v>
      </c>
      <c r="H278" s="3">
        <f t="shared" si="10"/>
        <v>8231500</v>
      </c>
      <c r="I278" s="1">
        <v>366222</v>
      </c>
      <c r="J278" s="1">
        <f t="shared" si="11"/>
        <v>8597722</v>
      </c>
    </row>
    <row r="279" spans="1:10" ht="14.45" customHeight="1">
      <c r="A279" s="22" t="s">
        <v>299</v>
      </c>
      <c r="B279" s="12">
        <v>381617</v>
      </c>
      <c r="C279" s="95" t="s">
        <v>301</v>
      </c>
      <c r="D279" s="22" t="s">
        <v>478</v>
      </c>
      <c r="E279" s="23" t="s">
        <v>495</v>
      </c>
      <c r="F279" s="3">
        <v>787693</v>
      </c>
      <c r="G279" s="3">
        <v>820217</v>
      </c>
      <c r="H279" s="3">
        <f t="shared" si="10"/>
        <v>1607910</v>
      </c>
      <c r="I279" s="1">
        <v>33192</v>
      </c>
      <c r="J279" s="1">
        <f t="shared" si="11"/>
        <v>1641102</v>
      </c>
    </row>
    <row r="280" spans="1:10" ht="14.45" customHeight="1">
      <c r="A280" s="22" t="s">
        <v>299</v>
      </c>
      <c r="B280" s="12">
        <v>381625</v>
      </c>
      <c r="C280" s="95" t="s">
        <v>302</v>
      </c>
      <c r="D280" s="22" t="s">
        <v>478</v>
      </c>
      <c r="E280" s="23" t="s">
        <v>495</v>
      </c>
      <c r="F280" s="3">
        <v>1920842</v>
      </c>
      <c r="G280" s="3">
        <v>4152804</v>
      </c>
      <c r="H280" s="3">
        <f t="shared" si="10"/>
        <v>6073646</v>
      </c>
      <c r="I280" s="1">
        <v>384246</v>
      </c>
      <c r="J280" s="1">
        <f t="shared" si="11"/>
        <v>6457892</v>
      </c>
    </row>
    <row r="281" spans="1:10" ht="14.45" customHeight="1">
      <c r="A281" s="22" t="s">
        <v>299</v>
      </c>
      <c r="B281" s="12">
        <v>381632</v>
      </c>
      <c r="C281" s="95" t="s">
        <v>303</v>
      </c>
      <c r="D281" s="22" t="s">
        <v>478</v>
      </c>
      <c r="E281" s="23" t="s">
        <v>495</v>
      </c>
      <c r="F281" s="3">
        <v>3505625</v>
      </c>
      <c r="G281" s="3">
        <v>7639266</v>
      </c>
      <c r="H281" s="3">
        <f t="shared" si="10"/>
        <v>11144891</v>
      </c>
      <c r="I281" s="1">
        <v>1176798</v>
      </c>
      <c r="J281" s="1">
        <f t="shared" si="11"/>
        <v>12321689</v>
      </c>
    </row>
    <row r="282" spans="1:10" ht="14.45" customHeight="1">
      <c r="A282" s="22" t="s">
        <v>299</v>
      </c>
      <c r="B282" s="12">
        <v>381637</v>
      </c>
      <c r="C282" s="95" t="s">
        <v>304</v>
      </c>
      <c r="D282" s="22" t="s">
        <v>478</v>
      </c>
      <c r="E282" s="23" t="s">
        <v>495</v>
      </c>
      <c r="F282" s="3">
        <v>2941757</v>
      </c>
      <c r="G282" s="3">
        <v>5244128</v>
      </c>
      <c r="H282" s="3">
        <f t="shared" si="10"/>
        <v>8185885</v>
      </c>
      <c r="I282" s="1">
        <v>-1359942</v>
      </c>
      <c r="J282" s="1">
        <f t="shared" si="11"/>
        <v>6825943</v>
      </c>
    </row>
    <row r="283" spans="1:10" ht="14.45" customHeight="1">
      <c r="A283" s="22" t="s">
        <v>299</v>
      </c>
      <c r="B283" s="12">
        <v>381638</v>
      </c>
      <c r="C283" s="95" t="s">
        <v>305</v>
      </c>
      <c r="D283" s="22" t="s">
        <v>478</v>
      </c>
      <c r="E283" s="23" t="s">
        <v>495</v>
      </c>
      <c r="F283" s="3">
        <v>295540</v>
      </c>
      <c r="G283" s="3">
        <v>181832</v>
      </c>
      <c r="H283" s="3">
        <f t="shared" si="10"/>
        <v>477372</v>
      </c>
      <c r="I283" s="1">
        <v>3564</v>
      </c>
      <c r="J283" s="1">
        <f t="shared" si="11"/>
        <v>480936</v>
      </c>
    </row>
    <row r="284" spans="1:10" ht="14.45" customHeight="1">
      <c r="A284" s="22" t="s">
        <v>299</v>
      </c>
      <c r="B284" s="12">
        <v>383303</v>
      </c>
      <c r="C284" s="95" t="s">
        <v>306</v>
      </c>
      <c r="D284" s="22" t="s">
        <v>478</v>
      </c>
      <c r="E284" s="23" t="s">
        <v>495</v>
      </c>
      <c r="F284" s="3">
        <v>5970463</v>
      </c>
      <c r="G284" s="3">
        <v>13080715</v>
      </c>
      <c r="H284" s="3">
        <f t="shared" si="10"/>
        <v>19051178</v>
      </c>
      <c r="I284" s="1">
        <v>2388936</v>
      </c>
      <c r="J284" s="1">
        <f t="shared" si="11"/>
        <v>21440114</v>
      </c>
    </row>
    <row r="285" spans="1:10" ht="14.45" customHeight="1">
      <c r="A285" s="22" t="s">
        <v>307</v>
      </c>
      <c r="B285" s="12">
        <v>391647</v>
      </c>
      <c r="C285" s="95" t="s">
        <v>308</v>
      </c>
      <c r="D285" s="22" t="s">
        <v>478</v>
      </c>
      <c r="E285" s="23" t="s">
        <v>495</v>
      </c>
      <c r="F285" s="3">
        <v>1244564</v>
      </c>
      <c r="G285" s="3">
        <v>659557</v>
      </c>
      <c r="H285" s="3">
        <f t="shared" si="10"/>
        <v>1904121</v>
      </c>
      <c r="I285" s="1">
        <v>125004</v>
      </c>
      <c r="J285" s="1">
        <f t="shared" si="11"/>
        <v>2029125</v>
      </c>
    </row>
    <row r="286" spans="1:10" ht="14.45" customHeight="1">
      <c r="A286" s="22" t="s">
        <v>307</v>
      </c>
      <c r="B286" s="12">
        <v>391649</v>
      </c>
      <c r="C286" s="95" t="s">
        <v>309</v>
      </c>
      <c r="D286" s="22" t="s">
        <v>478</v>
      </c>
      <c r="E286" s="23" t="s">
        <v>495</v>
      </c>
      <c r="F286" s="3">
        <v>195251</v>
      </c>
      <c r="G286" s="3">
        <v>388671</v>
      </c>
      <c r="H286" s="3">
        <f t="shared" si="10"/>
        <v>583922</v>
      </c>
      <c r="I286" s="1">
        <v>18540</v>
      </c>
      <c r="J286" s="1">
        <f t="shared" si="11"/>
        <v>602462</v>
      </c>
    </row>
    <row r="287" spans="1:10" ht="14.45" customHeight="1">
      <c r="A287" s="22" t="s">
        <v>307</v>
      </c>
      <c r="B287" s="12">
        <v>391650</v>
      </c>
      <c r="C287" s="95" t="s">
        <v>310</v>
      </c>
      <c r="D287" s="22" t="s">
        <v>478</v>
      </c>
      <c r="E287" s="23" t="s">
        <v>495</v>
      </c>
      <c r="F287" s="3">
        <v>1754761</v>
      </c>
      <c r="G287" s="3">
        <v>0</v>
      </c>
      <c r="H287" s="3">
        <f t="shared" si="10"/>
        <v>1754761</v>
      </c>
      <c r="I287" s="1">
        <v>9792</v>
      </c>
      <c r="J287" s="1">
        <f t="shared" si="11"/>
        <v>1764553</v>
      </c>
    </row>
    <row r="288" spans="1:10" ht="14.45" customHeight="1">
      <c r="A288" s="22" t="s">
        <v>307</v>
      </c>
      <c r="B288" s="12">
        <v>391653</v>
      </c>
      <c r="C288" s="95" t="s">
        <v>311</v>
      </c>
      <c r="D288" s="22" t="s">
        <v>478</v>
      </c>
      <c r="E288" s="23" t="s">
        <v>495</v>
      </c>
      <c r="F288" s="3">
        <v>112434</v>
      </c>
      <c r="G288" s="3">
        <v>28060</v>
      </c>
      <c r="H288" s="3">
        <f t="shared" si="10"/>
        <v>140494</v>
      </c>
      <c r="I288" s="1">
        <v>-348</v>
      </c>
      <c r="J288" s="1">
        <f t="shared" si="11"/>
        <v>140146</v>
      </c>
    </row>
    <row r="289" spans="1:10" ht="14.45" customHeight="1">
      <c r="A289" s="22" t="s">
        <v>307</v>
      </c>
      <c r="B289" s="12">
        <v>391666</v>
      </c>
      <c r="C289" s="95" t="s">
        <v>312</v>
      </c>
      <c r="D289" s="22" t="s">
        <v>478</v>
      </c>
      <c r="E289" s="23" t="s">
        <v>495</v>
      </c>
      <c r="F289" s="3">
        <v>135931</v>
      </c>
      <c r="G289" s="3">
        <v>163123</v>
      </c>
      <c r="H289" s="3">
        <f t="shared" si="10"/>
        <v>299054</v>
      </c>
      <c r="I289" s="1">
        <v>75474</v>
      </c>
      <c r="J289" s="1">
        <f t="shared" si="11"/>
        <v>374528</v>
      </c>
    </row>
    <row r="290" spans="1:10" ht="14.45" customHeight="1">
      <c r="A290" s="22" t="s">
        <v>307</v>
      </c>
      <c r="B290" s="12">
        <v>391668</v>
      </c>
      <c r="C290" s="95" t="s">
        <v>313</v>
      </c>
      <c r="D290" s="22" t="s">
        <v>478</v>
      </c>
      <c r="E290" s="23" t="s">
        <v>495</v>
      </c>
      <c r="F290" s="3">
        <v>419971</v>
      </c>
      <c r="G290" s="3">
        <v>889719</v>
      </c>
      <c r="H290" s="3">
        <f t="shared" si="10"/>
        <v>1309690</v>
      </c>
      <c r="I290" s="1">
        <v>60372</v>
      </c>
      <c r="J290" s="1">
        <f t="shared" si="11"/>
        <v>1370062</v>
      </c>
    </row>
    <row r="291" spans="1:10" ht="14.45" customHeight="1">
      <c r="A291" s="22" t="s">
        <v>307</v>
      </c>
      <c r="B291" s="12">
        <v>391671</v>
      </c>
      <c r="C291" s="95" t="s">
        <v>314</v>
      </c>
      <c r="D291" s="22" t="s">
        <v>478</v>
      </c>
      <c r="E291" s="23" t="s">
        <v>495</v>
      </c>
      <c r="F291" s="3">
        <v>424909</v>
      </c>
      <c r="G291" s="3">
        <v>458631</v>
      </c>
      <c r="H291" s="3">
        <f t="shared" si="10"/>
        <v>883540</v>
      </c>
      <c r="I291" s="1">
        <v>-101676</v>
      </c>
      <c r="J291" s="1">
        <f t="shared" si="11"/>
        <v>781864</v>
      </c>
    </row>
    <row r="292" spans="1:10" ht="14.45" customHeight="1">
      <c r="A292" s="22" t="s">
        <v>307</v>
      </c>
      <c r="B292" s="12">
        <v>391674</v>
      </c>
      <c r="C292" s="95" t="s">
        <v>315</v>
      </c>
      <c r="D292" s="22" t="s">
        <v>478</v>
      </c>
      <c r="E292" s="23" t="s">
        <v>495</v>
      </c>
      <c r="F292" s="3">
        <v>439170</v>
      </c>
      <c r="G292" s="3">
        <v>1676638</v>
      </c>
      <c r="H292" s="3">
        <f t="shared" si="10"/>
        <v>2115808</v>
      </c>
      <c r="I292" s="1">
        <v>37260</v>
      </c>
      <c r="J292" s="1">
        <f t="shared" si="11"/>
        <v>2153068</v>
      </c>
    </row>
    <row r="293" spans="1:10" ht="14.45" customHeight="1">
      <c r="A293" s="22" t="s">
        <v>307</v>
      </c>
      <c r="B293" s="12">
        <v>391676</v>
      </c>
      <c r="C293" s="95" t="s">
        <v>316</v>
      </c>
      <c r="D293" s="22" t="s">
        <v>478</v>
      </c>
      <c r="E293" s="23" t="s">
        <v>495</v>
      </c>
      <c r="F293" s="3">
        <v>626119</v>
      </c>
      <c r="G293" s="3">
        <v>4162158</v>
      </c>
      <c r="H293" s="3">
        <f t="shared" si="10"/>
        <v>4788277</v>
      </c>
      <c r="I293" s="1">
        <v>28134</v>
      </c>
      <c r="J293" s="1">
        <f t="shared" si="11"/>
        <v>4816411</v>
      </c>
    </row>
    <row r="294" spans="1:10" ht="14.45" customHeight="1">
      <c r="A294" s="22" t="s">
        <v>307</v>
      </c>
      <c r="B294" s="12">
        <v>391685</v>
      </c>
      <c r="C294" s="95" t="s">
        <v>317</v>
      </c>
      <c r="D294" s="22" t="s">
        <v>478</v>
      </c>
      <c r="E294" s="23" t="s">
        <v>495</v>
      </c>
      <c r="F294" s="3">
        <v>334834</v>
      </c>
      <c r="G294" s="3">
        <v>3072132</v>
      </c>
      <c r="H294" s="3">
        <f t="shared" si="10"/>
        <v>3406966</v>
      </c>
      <c r="I294" s="1">
        <v>548472</v>
      </c>
      <c r="J294" s="1">
        <f t="shared" si="11"/>
        <v>3955438</v>
      </c>
    </row>
    <row r="295" spans="1:10" ht="14.45" customHeight="1">
      <c r="A295" s="22" t="s">
        <v>318</v>
      </c>
      <c r="B295" s="12">
        <v>401697</v>
      </c>
      <c r="C295" s="95" t="s">
        <v>319</v>
      </c>
      <c r="D295" s="22" t="s">
        <v>478</v>
      </c>
      <c r="E295" s="23" t="s">
        <v>495</v>
      </c>
      <c r="F295" s="3">
        <v>1494384</v>
      </c>
      <c r="G295" s="3">
        <v>0</v>
      </c>
      <c r="H295" s="3">
        <f t="shared" si="10"/>
        <v>1494384</v>
      </c>
      <c r="I295" s="1">
        <v>131496</v>
      </c>
      <c r="J295" s="1">
        <f t="shared" ref="J295:J340" si="12">H295+I295</f>
        <v>1625880</v>
      </c>
    </row>
    <row r="296" spans="1:10" ht="14.45" customHeight="1">
      <c r="A296" s="22" t="s">
        <v>318</v>
      </c>
      <c r="B296" s="12">
        <v>401698</v>
      </c>
      <c r="C296" s="95" t="s">
        <v>320</v>
      </c>
      <c r="D296" s="22" t="s">
        <v>478</v>
      </c>
      <c r="E296" s="23" t="s">
        <v>495</v>
      </c>
      <c r="F296" s="3">
        <v>156468</v>
      </c>
      <c r="G296" s="3">
        <v>0</v>
      </c>
      <c r="H296" s="3">
        <f t="shared" si="10"/>
        <v>156468</v>
      </c>
      <c r="I296" s="1">
        <v>-23172</v>
      </c>
      <c r="J296" s="1">
        <f t="shared" si="12"/>
        <v>133296</v>
      </c>
    </row>
    <row r="297" spans="1:10" ht="14.45" customHeight="1">
      <c r="A297" s="22" t="s">
        <v>318</v>
      </c>
      <c r="B297" s="12">
        <v>401699</v>
      </c>
      <c r="C297" s="95" t="s">
        <v>321</v>
      </c>
      <c r="D297" s="22" t="s">
        <v>478</v>
      </c>
      <c r="E297" s="23" t="s">
        <v>495</v>
      </c>
      <c r="F297" s="3">
        <v>113022</v>
      </c>
      <c r="G297" s="3">
        <v>29569</v>
      </c>
      <c r="H297" s="3">
        <f t="shared" si="10"/>
        <v>142591</v>
      </c>
      <c r="I297" s="1">
        <v>17034</v>
      </c>
      <c r="J297" s="1">
        <f t="shared" si="12"/>
        <v>159625</v>
      </c>
    </row>
    <row r="298" spans="1:10" ht="14.45" customHeight="1">
      <c r="A298" s="22" t="s">
        <v>318</v>
      </c>
      <c r="B298" s="12">
        <v>401704</v>
      </c>
      <c r="C298" s="95" t="s">
        <v>322</v>
      </c>
      <c r="D298" s="22" t="s">
        <v>478</v>
      </c>
      <c r="E298" s="23" t="s">
        <v>495</v>
      </c>
      <c r="F298" s="3">
        <v>219347</v>
      </c>
      <c r="G298" s="3">
        <v>692227</v>
      </c>
      <c r="H298" s="3">
        <f t="shared" si="10"/>
        <v>911574</v>
      </c>
      <c r="I298" s="1">
        <v>137214</v>
      </c>
      <c r="J298" s="1">
        <f t="shared" si="12"/>
        <v>1048788</v>
      </c>
    </row>
    <row r="299" spans="1:10" ht="14.45" customHeight="1">
      <c r="A299" s="22" t="s">
        <v>318</v>
      </c>
      <c r="B299" s="12">
        <v>401709</v>
      </c>
      <c r="C299" s="95" t="s">
        <v>323</v>
      </c>
      <c r="D299" s="22" t="s">
        <v>478</v>
      </c>
      <c r="E299" s="23" t="s">
        <v>495</v>
      </c>
      <c r="F299" s="3">
        <v>998153</v>
      </c>
      <c r="G299" s="3">
        <v>1158600</v>
      </c>
      <c r="H299" s="3">
        <f t="shared" si="10"/>
        <v>2156753</v>
      </c>
      <c r="I299" s="1">
        <v>29250</v>
      </c>
      <c r="J299" s="1">
        <f t="shared" si="12"/>
        <v>2186003</v>
      </c>
    </row>
    <row r="300" spans="1:10" ht="14.45" customHeight="1">
      <c r="A300" s="22" t="s">
        <v>318</v>
      </c>
      <c r="B300" s="12">
        <v>401713</v>
      </c>
      <c r="C300" s="95" t="s">
        <v>324</v>
      </c>
      <c r="D300" s="22" t="s">
        <v>478</v>
      </c>
      <c r="E300" s="23" t="s">
        <v>495</v>
      </c>
      <c r="F300" s="3">
        <v>1668092</v>
      </c>
      <c r="G300" s="3">
        <v>948078</v>
      </c>
      <c r="H300" s="3">
        <f t="shared" si="10"/>
        <v>2616170</v>
      </c>
      <c r="I300" s="1">
        <v>-15612</v>
      </c>
      <c r="J300" s="1">
        <f t="shared" si="12"/>
        <v>2600558</v>
      </c>
    </row>
    <row r="301" spans="1:10" ht="14.45" customHeight="1">
      <c r="A301" s="22" t="s">
        <v>318</v>
      </c>
      <c r="B301" s="12">
        <v>401718</v>
      </c>
      <c r="C301" s="95" t="s">
        <v>325</v>
      </c>
      <c r="D301" s="22" t="s">
        <v>478</v>
      </c>
      <c r="E301" s="23" t="s">
        <v>495</v>
      </c>
      <c r="F301" s="3">
        <v>1310774</v>
      </c>
      <c r="G301" s="3">
        <v>1527794</v>
      </c>
      <c r="H301" s="3">
        <f t="shared" si="10"/>
        <v>2838568</v>
      </c>
      <c r="I301" s="1">
        <v>49734</v>
      </c>
      <c r="J301" s="1">
        <f t="shared" si="12"/>
        <v>2888302</v>
      </c>
    </row>
    <row r="302" spans="1:10" ht="14.45" customHeight="1">
      <c r="A302" s="22" t="s">
        <v>318</v>
      </c>
      <c r="B302" s="12">
        <v>401721</v>
      </c>
      <c r="C302" s="95" t="s">
        <v>326</v>
      </c>
      <c r="D302" s="22" t="s">
        <v>478</v>
      </c>
      <c r="E302" s="23" t="s">
        <v>495</v>
      </c>
      <c r="F302" s="3">
        <v>433677</v>
      </c>
      <c r="G302" s="3">
        <v>0</v>
      </c>
      <c r="H302" s="3">
        <f t="shared" si="10"/>
        <v>433677</v>
      </c>
      <c r="I302" s="1">
        <v>26322</v>
      </c>
      <c r="J302" s="1">
        <f t="shared" si="12"/>
        <v>459999</v>
      </c>
    </row>
    <row r="303" spans="1:10" ht="14.45" customHeight="1">
      <c r="A303" s="22" t="s">
        <v>318</v>
      </c>
      <c r="B303" s="12">
        <v>401724</v>
      </c>
      <c r="C303" s="95" t="s">
        <v>327</v>
      </c>
      <c r="D303" s="22" t="s">
        <v>478</v>
      </c>
      <c r="E303" s="23" t="s">
        <v>495</v>
      </c>
      <c r="F303" s="3">
        <v>2196257</v>
      </c>
      <c r="G303" s="3">
        <v>4215580</v>
      </c>
      <c r="H303" s="3">
        <f t="shared" si="10"/>
        <v>6411837</v>
      </c>
      <c r="I303" s="1">
        <v>367818</v>
      </c>
      <c r="J303" s="1">
        <f t="shared" si="12"/>
        <v>6779655</v>
      </c>
    </row>
    <row r="304" spans="1:10" ht="14.45" customHeight="1">
      <c r="A304" s="22" t="s">
        <v>328</v>
      </c>
      <c r="B304" s="12">
        <v>411746</v>
      </c>
      <c r="C304" s="95" t="s">
        <v>329</v>
      </c>
      <c r="D304" s="22" t="s">
        <v>478</v>
      </c>
      <c r="E304" s="23" t="s">
        <v>495</v>
      </c>
      <c r="F304" s="3">
        <v>1759252</v>
      </c>
      <c r="G304" s="3">
        <v>994835</v>
      </c>
      <c r="H304" s="3">
        <f t="shared" si="10"/>
        <v>2754087</v>
      </c>
      <c r="I304" s="1">
        <v>-28806</v>
      </c>
      <c r="J304" s="1">
        <f t="shared" si="12"/>
        <v>2725281</v>
      </c>
    </row>
    <row r="305" spans="1:10" ht="14.45" customHeight="1">
      <c r="A305" s="22" t="s">
        <v>328</v>
      </c>
      <c r="B305" s="12">
        <v>411756</v>
      </c>
      <c r="C305" s="95" t="s">
        <v>330</v>
      </c>
      <c r="D305" s="22" t="s">
        <v>478</v>
      </c>
      <c r="E305" s="23" t="s">
        <v>495</v>
      </c>
      <c r="F305" s="3">
        <v>282052</v>
      </c>
      <c r="G305" s="3">
        <v>113546</v>
      </c>
      <c r="H305" s="3">
        <f t="shared" si="10"/>
        <v>395598</v>
      </c>
      <c r="I305" s="1">
        <v>1356</v>
      </c>
      <c r="J305" s="1">
        <f t="shared" si="12"/>
        <v>396954</v>
      </c>
    </row>
    <row r="306" spans="1:10" ht="14.45" customHeight="1">
      <c r="A306" s="22" t="s">
        <v>328</v>
      </c>
      <c r="B306" s="12">
        <v>411758</v>
      </c>
      <c r="C306" s="95" t="s">
        <v>331</v>
      </c>
      <c r="D306" s="22" t="s">
        <v>478</v>
      </c>
      <c r="E306" s="23" t="s">
        <v>495</v>
      </c>
      <c r="F306" s="3">
        <v>894487</v>
      </c>
      <c r="G306" s="3">
        <v>304815</v>
      </c>
      <c r="H306" s="3">
        <f t="shared" si="10"/>
        <v>1199302</v>
      </c>
      <c r="I306" s="1">
        <v>-28026</v>
      </c>
      <c r="J306" s="1">
        <f t="shared" si="12"/>
        <v>1171276</v>
      </c>
    </row>
    <row r="307" spans="1:10" ht="14.45" customHeight="1">
      <c r="A307" s="22" t="s">
        <v>328</v>
      </c>
      <c r="B307" s="12">
        <v>411761</v>
      </c>
      <c r="C307" s="95" t="s">
        <v>332</v>
      </c>
      <c r="D307" s="22" t="s">
        <v>478</v>
      </c>
      <c r="E307" s="23" t="s">
        <v>495</v>
      </c>
      <c r="F307" s="3">
        <v>799558</v>
      </c>
      <c r="G307" s="3">
        <v>0</v>
      </c>
      <c r="H307" s="3">
        <f t="shared" si="10"/>
        <v>799558</v>
      </c>
      <c r="I307" s="1">
        <v>38979</v>
      </c>
      <c r="J307" s="1">
        <f t="shared" si="12"/>
        <v>838537</v>
      </c>
    </row>
    <row r="308" spans="1:10" ht="14.45" customHeight="1">
      <c r="A308" s="22" t="s">
        <v>328</v>
      </c>
      <c r="B308" s="12">
        <v>411764</v>
      </c>
      <c r="C308" s="95" t="s">
        <v>333</v>
      </c>
      <c r="D308" s="22" t="s">
        <v>478</v>
      </c>
      <c r="E308" s="23" t="s">
        <v>495</v>
      </c>
      <c r="F308" s="3">
        <v>664659</v>
      </c>
      <c r="G308" s="3">
        <v>0</v>
      </c>
      <c r="H308" s="3">
        <f t="shared" si="10"/>
        <v>664659</v>
      </c>
      <c r="I308" s="1">
        <v>-4914</v>
      </c>
      <c r="J308" s="1">
        <f t="shared" si="12"/>
        <v>659745</v>
      </c>
    </row>
    <row r="309" spans="1:10" ht="14.45" customHeight="1">
      <c r="A309" s="22" t="s">
        <v>328</v>
      </c>
      <c r="B309" s="12">
        <v>411777</v>
      </c>
      <c r="C309" s="95" t="s">
        <v>334</v>
      </c>
      <c r="D309" s="22" t="s">
        <v>478</v>
      </c>
      <c r="E309" s="23" t="s">
        <v>495</v>
      </c>
      <c r="F309" s="3">
        <v>1899436</v>
      </c>
      <c r="G309" s="3">
        <v>890380</v>
      </c>
      <c r="H309" s="3">
        <f t="shared" si="10"/>
        <v>2789816</v>
      </c>
      <c r="I309" s="1">
        <v>100674</v>
      </c>
      <c r="J309" s="1">
        <f t="shared" si="12"/>
        <v>2890490</v>
      </c>
    </row>
    <row r="310" spans="1:10" ht="14.45" customHeight="1">
      <c r="A310" s="22" t="s">
        <v>328</v>
      </c>
      <c r="B310" s="12">
        <v>411778</v>
      </c>
      <c r="C310" s="95" t="s">
        <v>335</v>
      </c>
      <c r="D310" s="22" t="s">
        <v>478</v>
      </c>
      <c r="E310" s="23" t="s">
        <v>495</v>
      </c>
      <c r="F310" s="3">
        <v>356329</v>
      </c>
      <c r="G310" s="3">
        <v>198856</v>
      </c>
      <c r="H310" s="3">
        <f t="shared" si="10"/>
        <v>555185</v>
      </c>
      <c r="I310" s="1">
        <v>54933</v>
      </c>
      <c r="J310" s="1">
        <f t="shared" si="12"/>
        <v>610118</v>
      </c>
    </row>
    <row r="311" spans="1:10" ht="14.45" customHeight="1">
      <c r="A311" s="22" t="s">
        <v>328</v>
      </c>
      <c r="B311" s="12">
        <v>411782</v>
      </c>
      <c r="C311" s="95" t="s">
        <v>87</v>
      </c>
      <c r="D311" s="22" t="s">
        <v>478</v>
      </c>
      <c r="E311" s="23" t="s">
        <v>495</v>
      </c>
      <c r="F311" s="3">
        <v>1118875</v>
      </c>
      <c r="G311" s="3">
        <v>0</v>
      </c>
      <c r="H311" s="3">
        <f t="shared" si="10"/>
        <v>1118875</v>
      </c>
      <c r="I311" s="1">
        <v>32538</v>
      </c>
      <c r="J311" s="1">
        <f t="shared" si="12"/>
        <v>1151413</v>
      </c>
    </row>
    <row r="312" spans="1:10" ht="14.45" customHeight="1">
      <c r="A312" s="22" t="s">
        <v>328</v>
      </c>
      <c r="B312" s="12">
        <v>411788</v>
      </c>
      <c r="C312" s="95" t="s">
        <v>336</v>
      </c>
      <c r="D312" s="22" t="s">
        <v>478</v>
      </c>
      <c r="E312" s="23" t="s">
        <v>495</v>
      </c>
      <c r="F312" s="3">
        <v>1028614</v>
      </c>
      <c r="G312" s="3">
        <v>634349</v>
      </c>
      <c r="H312" s="3">
        <f t="shared" si="10"/>
        <v>1662963</v>
      </c>
      <c r="I312" s="1">
        <v>60702</v>
      </c>
      <c r="J312" s="1">
        <f t="shared" si="12"/>
        <v>1723665</v>
      </c>
    </row>
    <row r="313" spans="1:10" ht="14.45" customHeight="1">
      <c r="A313" s="22" t="s">
        <v>328</v>
      </c>
      <c r="B313" s="12">
        <v>411801</v>
      </c>
      <c r="C313" s="95" t="s">
        <v>337</v>
      </c>
      <c r="D313" s="22" t="s">
        <v>478</v>
      </c>
      <c r="E313" s="23" t="s">
        <v>495</v>
      </c>
      <c r="F313" s="3">
        <v>227342</v>
      </c>
      <c r="G313" s="3">
        <v>124896</v>
      </c>
      <c r="H313" s="3">
        <f t="shared" si="10"/>
        <v>352238</v>
      </c>
      <c r="I313" s="1">
        <v>-26172</v>
      </c>
      <c r="J313" s="1">
        <f t="shared" si="12"/>
        <v>326066</v>
      </c>
    </row>
    <row r="314" spans="1:10" ht="14.45" customHeight="1">
      <c r="A314" s="22" t="s">
        <v>328</v>
      </c>
      <c r="B314" s="12">
        <v>411809</v>
      </c>
      <c r="C314" s="95" t="s">
        <v>254</v>
      </c>
      <c r="D314" s="22" t="s">
        <v>478</v>
      </c>
      <c r="E314" s="23" t="s">
        <v>495</v>
      </c>
      <c r="F314" s="3">
        <v>333615</v>
      </c>
      <c r="G314" s="3">
        <v>0</v>
      </c>
      <c r="H314" s="3">
        <f t="shared" si="10"/>
        <v>333615</v>
      </c>
      <c r="I314" s="1">
        <v>40728</v>
      </c>
      <c r="J314" s="1">
        <f t="shared" si="12"/>
        <v>374343</v>
      </c>
    </row>
    <row r="315" spans="1:10" ht="14.45" customHeight="1">
      <c r="A315" s="22" t="s">
        <v>328</v>
      </c>
      <c r="B315" s="12">
        <v>411814</v>
      </c>
      <c r="C315" s="95" t="s">
        <v>338</v>
      </c>
      <c r="D315" s="22" t="s">
        <v>478</v>
      </c>
      <c r="E315" s="23" t="s">
        <v>495</v>
      </c>
      <c r="F315" s="3">
        <v>629304</v>
      </c>
      <c r="G315" s="3">
        <v>157060</v>
      </c>
      <c r="H315" s="3">
        <f t="shared" si="10"/>
        <v>786364</v>
      </c>
      <c r="I315" s="1">
        <v>5892</v>
      </c>
      <c r="J315" s="1">
        <f t="shared" si="12"/>
        <v>792256</v>
      </c>
    </row>
    <row r="316" spans="1:10" ht="14.45" customHeight="1">
      <c r="A316" s="22" t="s">
        <v>328</v>
      </c>
      <c r="B316" s="12">
        <v>411817</v>
      </c>
      <c r="C316" s="95" t="s">
        <v>339</v>
      </c>
      <c r="D316" s="22" t="s">
        <v>478</v>
      </c>
      <c r="E316" s="23" t="s">
        <v>495</v>
      </c>
      <c r="F316" s="3">
        <v>1760088</v>
      </c>
      <c r="G316" s="3">
        <v>2415459</v>
      </c>
      <c r="H316" s="3">
        <f t="shared" si="10"/>
        <v>4175547</v>
      </c>
      <c r="I316" s="1">
        <v>684000</v>
      </c>
      <c r="J316" s="1">
        <f t="shared" si="12"/>
        <v>4859547</v>
      </c>
    </row>
    <row r="317" spans="1:10" ht="14.45" customHeight="1">
      <c r="A317" s="22" t="s">
        <v>328</v>
      </c>
      <c r="B317" s="12">
        <v>411818</v>
      </c>
      <c r="C317" s="95" t="s">
        <v>340</v>
      </c>
      <c r="D317" s="22" t="s">
        <v>478</v>
      </c>
      <c r="E317" s="23" t="s">
        <v>495</v>
      </c>
      <c r="F317" s="3">
        <v>4008257</v>
      </c>
      <c r="G317" s="3">
        <v>0</v>
      </c>
      <c r="H317" s="3">
        <f t="shared" si="10"/>
        <v>4008257</v>
      </c>
      <c r="I317" s="1">
        <v>128994</v>
      </c>
      <c r="J317" s="1">
        <f t="shared" si="12"/>
        <v>4137251</v>
      </c>
    </row>
    <row r="318" spans="1:10" ht="14.45" customHeight="1">
      <c r="A318" s="22" t="s">
        <v>328</v>
      </c>
      <c r="B318" s="12">
        <v>411820</v>
      </c>
      <c r="C318" s="95" t="s">
        <v>341</v>
      </c>
      <c r="D318" s="22" t="s">
        <v>478</v>
      </c>
      <c r="E318" s="23" t="s">
        <v>495</v>
      </c>
      <c r="F318" s="3">
        <v>922393</v>
      </c>
      <c r="G318" s="3">
        <v>507668</v>
      </c>
      <c r="H318" s="3">
        <f t="shared" si="10"/>
        <v>1430061</v>
      </c>
      <c r="I318" s="1">
        <v>60708</v>
      </c>
      <c r="J318" s="1">
        <f t="shared" si="12"/>
        <v>1490769</v>
      </c>
    </row>
    <row r="319" spans="1:10" ht="14.45" customHeight="1">
      <c r="A319" s="22" t="s">
        <v>328</v>
      </c>
      <c r="B319" s="12">
        <v>411827</v>
      </c>
      <c r="C319" s="95" t="s">
        <v>342</v>
      </c>
      <c r="D319" s="22" t="s">
        <v>478</v>
      </c>
      <c r="E319" s="23" t="s">
        <v>495</v>
      </c>
      <c r="F319" s="3">
        <v>1339189</v>
      </c>
      <c r="G319" s="3">
        <v>832407</v>
      </c>
      <c r="H319" s="3">
        <f t="shared" si="10"/>
        <v>2171596</v>
      </c>
      <c r="I319" s="1">
        <v>-58818</v>
      </c>
      <c r="J319" s="1">
        <f t="shared" si="12"/>
        <v>2112778</v>
      </c>
    </row>
    <row r="320" spans="1:10" ht="14.45" customHeight="1">
      <c r="A320" s="22" t="s">
        <v>328</v>
      </c>
      <c r="B320" s="12">
        <v>411831</v>
      </c>
      <c r="C320" s="95" t="s">
        <v>343</v>
      </c>
      <c r="D320" s="22" t="s">
        <v>478</v>
      </c>
      <c r="E320" s="23" t="s">
        <v>495</v>
      </c>
      <c r="F320" s="3">
        <v>1005112</v>
      </c>
      <c r="G320" s="3">
        <v>116546</v>
      </c>
      <c r="H320" s="3">
        <f t="shared" si="10"/>
        <v>1121658</v>
      </c>
      <c r="I320" s="1">
        <v>-22032</v>
      </c>
      <c r="J320" s="1">
        <f t="shared" si="12"/>
        <v>1099626</v>
      </c>
    </row>
    <row r="321" spans="1:10" ht="14.45" customHeight="1">
      <c r="A321" s="22" t="s">
        <v>328</v>
      </c>
      <c r="B321" s="12">
        <v>411833</v>
      </c>
      <c r="C321" s="95" t="s">
        <v>344</v>
      </c>
      <c r="D321" s="22" t="s">
        <v>478</v>
      </c>
      <c r="E321" s="23" t="s">
        <v>495</v>
      </c>
      <c r="F321" s="3">
        <v>1044459</v>
      </c>
      <c r="G321" s="3">
        <v>555462</v>
      </c>
      <c r="H321" s="3">
        <f t="shared" si="10"/>
        <v>1599921</v>
      </c>
      <c r="I321" s="1">
        <v>192018</v>
      </c>
      <c r="J321" s="1">
        <f t="shared" si="12"/>
        <v>1791939</v>
      </c>
    </row>
    <row r="322" spans="1:10" ht="14.45" customHeight="1">
      <c r="A322" s="22" t="s">
        <v>328</v>
      </c>
      <c r="B322" s="12">
        <v>411839</v>
      </c>
      <c r="C322" s="95" t="s">
        <v>345</v>
      </c>
      <c r="D322" s="22" t="s">
        <v>478</v>
      </c>
      <c r="E322" s="23" t="s">
        <v>495</v>
      </c>
      <c r="F322" s="3">
        <v>1855437</v>
      </c>
      <c r="G322" s="3">
        <v>633991</v>
      </c>
      <c r="H322" s="3">
        <f t="shared" si="10"/>
        <v>2489428</v>
      </c>
      <c r="I322" s="1">
        <v>-27792</v>
      </c>
      <c r="J322" s="1">
        <f t="shared" si="12"/>
        <v>2461636</v>
      </c>
    </row>
    <row r="323" spans="1:10" ht="14.45" customHeight="1">
      <c r="A323" s="22" t="s">
        <v>328</v>
      </c>
      <c r="B323" s="12">
        <v>411841</v>
      </c>
      <c r="C323" s="95" t="s">
        <v>346</v>
      </c>
      <c r="D323" s="22" t="s">
        <v>478</v>
      </c>
      <c r="E323" s="23" t="s">
        <v>495</v>
      </c>
      <c r="F323" s="3">
        <v>2399573</v>
      </c>
      <c r="G323" s="3">
        <v>0</v>
      </c>
      <c r="H323" s="3">
        <f t="shared" si="10"/>
        <v>2399573</v>
      </c>
      <c r="I323" s="1">
        <v>115578</v>
      </c>
      <c r="J323" s="1">
        <f t="shared" si="12"/>
        <v>2515151</v>
      </c>
    </row>
    <row r="324" spans="1:10" ht="14.45" customHeight="1">
      <c r="A324" s="22" t="s">
        <v>328</v>
      </c>
      <c r="B324" s="12">
        <v>411845</v>
      </c>
      <c r="C324" s="95" t="s">
        <v>347</v>
      </c>
      <c r="D324" s="22" t="s">
        <v>478</v>
      </c>
      <c r="E324" s="23" t="s">
        <v>495</v>
      </c>
      <c r="F324" s="3">
        <v>1600105</v>
      </c>
      <c r="G324" s="3">
        <v>4496155</v>
      </c>
      <c r="H324" s="3">
        <f t="shared" ref="H324:H387" si="13">F324+G324</f>
        <v>6096260</v>
      </c>
      <c r="I324" s="1">
        <v>1072680</v>
      </c>
      <c r="J324" s="1">
        <f t="shared" si="12"/>
        <v>7168940</v>
      </c>
    </row>
    <row r="325" spans="1:10" ht="14.45" customHeight="1">
      <c r="A325" s="22" t="s">
        <v>328</v>
      </c>
      <c r="B325" s="12">
        <v>411847</v>
      </c>
      <c r="C325" s="95" t="s">
        <v>348</v>
      </c>
      <c r="D325" s="22" t="s">
        <v>478</v>
      </c>
      <c r="E325" s="23" t="s">
        <v>495</v>
      </c>
      <c r="F325" s="3">
        <v>1155864</v>
      </c>
      <c r="G325" s="3">
        <v>999409</v>
      </c>
      <c r="H325" s="3">
        <f t="shared" si="13"/>
        <v>2155273</v>
      </c>
      <c r="I325" s="1">
        <v>83454</v>
      </c>
      <c r="J325" s="1">
        <f t="shared" si="12"/>
        <v>2238727</v>
      </c>
    </row>
    <row r="326" spans="1:10" ht="14.45" customHeight="1">
      <c r="A326" s="22" t="s">
        <v>328</v>
      </c>
      <c r="B326" s="12">
        <v>411849</v>
      </c>
      <c r="C326" s="95" t="s">
        <v>349</v>
      </c>
      <c r="D326" s="22" t="s">
        <v>478</v>
      </c>
      <c r="E326" s="23" t="s">
        <v>495</v>
      </c>
      <c r="F326" s="3">
        <v>801614</v>
      </c>
      <c r="G326" s="3">
        <v>1505514</v>
      </c>
      <c r="H326" s="3">
        <f t="shared" si="13"/>
        <v>2307128</v>
      </c>
      <c r="I326" s="1">
        <v>318078</v>
      </c>
      <c r="J326" s="1">
        <f t="shared" si="12"/>
        <v>2625206</v>
      </c>
    </row>
    <row r="327" spans="1:10" ht="14.45" customHeight="1">
      <c r="A327" s="22" t="s">
        <v>351</v>
      </c>
      <c r="B327" s="12">
        <v>420463</v>
      </c>
      <c r="C327" s="95" t="s">
        <v>352</v>
      </c>
      <c r="D327" s="22" t="s">
        <v>478</v>
      </c>
      <c r="E327" s="23" t="s">
        <v>495</v>
      </c>
      <c r="F327" s="3">
        <v>558276</v>
      </c>
      <c r="G327" s="3">
        <v>640125</v>
      </c>
      <c r="H327" s="3">
        <f t="shared" si="13"/>
        <v>1198401</v>
      </c>
      <c r="I327" s="1">
        <v>115458</v>
      </c>
      <c r="J327" s="1">
        <f t="shared" si="12"/>
        <v>1313859</v>
      </c>
    </row>
    <row r="328" spans="1:10" ht="14.45" customHeight="1">
      <c r="A328" s="22" t="s">
        <v>351</v>
      </c>
      <c r="B328" s="12">
        <v>421206</v>
      </c>
      <c r="C328" s="95" t="s">
        <v>353</v>
      </c>
      <c r="D328" s="22" t="s">
        <v>478</v>
      </c>
      <c r="E328" s="23" t="s">
        <v>495</v>
      </c>
      <c r="F328" s="3">
        <v>511860</v>
      </c>
      <c r="G328" s="3">
        <v>316140</v>
      </c>
      <c r="H328" s="3">
        <f t="shared" si="13"/>
        <v>828000</v>
      </c>
      <c r="I328" s="1">
        <v>126732</v>
      </c>
      <c r="J328" s="1">
        <f t="shared" si="12"/>
        <v>954732</v>
      </c>
    </row>
    <row r="329" spans="1:10" ht="14.45" customHeight="1">
      <c r="A329" s="22" t="s">
        <v>351</v>
      </c>
      <c r="B329" s="12">
        <v>421860</v>
      </c>
      <c r="C329" s="95" t="s">
        <v>354</v>
      </c>
      <c r="D329" s="22" t="s">
        <v>478</v>
      </c>
      <c r="E329" s="23" t="s">
        <v>495</v>
      </c>
      <c r="F329" s="3">
        <v>139913</v>
      </c>
      <c r="G329" s="3">
        <v>111913</v>
      </c>
      <c r="H329" s="3">
        <f t="shared" si="13"/>
        <v>251826</v>
      </c>
      <c r="I329" s="1">
        <v>38976</v>
      </c>
      <c r="J329" s="1">
        <f t="shared" si="12"/>
        <v>290802</v>
      </c>
    </row>
    <row r="330" spans="1:10" ht="14.45" customHeight="1">
      <c r="A330" s="22" t="s">
        <v>351</v>
      </c>
      <c r="B330" s="12">
        <v>421866</v>
      </c>
      <c r="C330" s="95" t="s">
        <v>355</v>
      </c>
      <c r="D330" s="22" t="s">
        <v>478</v>
      </c>
      <c r="E330" s="23" t="s">
        <v>495</v>
      </c>
      <c r="F330" s="3">
        <v>245168</v>
      </c>
      <c r="G330" s="3">
        <v>91609</v>
      </c>
      <c r="H330" s="3">
        <f t="shared" si="13"/>
        <v>336777</v>
      </c>
      <c r="I330" s="1">
        <v>1722</v>
      </c>
      <c r="J330" s="1">
        <f t="shared" si="12"/>
        <v>338499</v>
      </c>
    </row>
    <row r="331" spans="1:10" ht="14.45" customHeight="1">
      <c r="A331" s="22" t="s">
        <v>351</v>
      </c>
      <c r="B331" s="12">
        <v>421876</v>
      </c>
      <c r="C331" s="95" t="s">
        <v>356</v>
      </c>
      <c r="D331" s="22" t="s">
        <v>478</v>
      </c>
      <c r="E331" s="23" t="s">
        <v>495</v>
      </c>
      <c r="F331" s="3">
        <v>72012</v>
      </c>
      <c r="G331" s="3">
        <v>0</v>
      </c>
      <c r="H331" s="3">
        <f t="shared" si="13"/>
        <v>72012</v>
      </c>
      <c r="I331" s="1">
        <v>-612</v>
      </c>
      <c r="J331" s="1">
        <f t="shared" si="12"/>
        <v>71400</v>
      </c>
    </row>
    <row r="332" spans="1:10" ht="14.45" customHeight="1">
      <c r="A332" s="22" t="s">
        <v>351</v>
      </c>
      <c r="B332" s="12">
        <v>421886</v>
      </c>
      <c r="C332" s="95" t="s">
        <v>357</v>
      </c>
      <c r="D332" s="22" t="s">
        <v>478</v>
      </c>
      <c r="E332" s="23" t="s">
        <v>495</v>
      </c>
      <c r="F332" s="3">
        <v>231835</v>
      </c>
      <c r="G332" s="3">
        <v>92778</v>
      </c>
      <c r="H332" s="3">
        <f t="shared" si="13"/>
        <v>324613</v>
      </c>
      <c r="I332" s="1">
        <v>-31026</v>
      </c>
      <c r="J332" s="1">
        <f t="shared" si="12"/>
        <v>293587</v>
      </c>
    </row>
    <row r="333" spans="1:10" ht="14.45" customHeight="1">
      <c r="A333" s="22" t="s">
        <v>351</v>
      </c>
      <c r="B333" s="12">
        <v>421887</v>
      </c>
      <c r="C333" s="95" t="s">
        <v>358</v>
      </c>
      <c r="D333" s="22" t="s">
        <v>478</v>
      </c>
      <c r="E333" s="23" t="s">
        <v>495</v>
      </c>
      <c r="F333" s="3">
        <v>510685</v>
      </c>
      <c r="G333" s="3">
        <v>2271357</v>
      </c>
      <c r="H333" s="3">
        <f t="shared" si="13"/>
        <v>2782042</v>
      </c>
      <c r="I333" s="1">
        <v>97542</v>
      </c>
      <c r="J333" s="1">
        <f t="shared" si="12"/>
        <v>2879584</v>
      </c>
    </row>
    <row r="334" spans="1:10" ht="14.45" customHeight="1">
      <c r="A334" s="22" t="s">
        <v>351</v>
      </c>
      <c r="B334" s="12">
        <v>421901</v>
      </c>
      <c r="C334" s="95" t="s">
        <v>359</v>
      </c>
      <c r="D334" s="22" t="s">
        <v>478</v>
      </c>
      <c r="E334" s="23" t="s">
        <v>495</v>
      </c>
      <c r="F334" s="3">
        <v>1211780</v>
      </c>
      <c r="G334" s="3">
        <v>1394962</v>
      </c>
      <c r="H334" s="3">
        <f t="shared" si="13"/>
        <v>2606742</v>
      </c>
      <c r="I334" s="1">
        <v>210036</v>
      </c>
      <c r="J334" s="1">
        <f t="shared" si="12"/>
        <v>2816778</v>
      </c>
    </row>
    <row r="335" spans="1:10" ht="14.45" customHeight="1">
      <c r="A335" s="22" t="s">
        <v>351</v>
      </c>
      <c r="B335" s="12">
        <v>421912</v>
      </c>
      <c r="C335" s="95" t="s">
        <v>360</v>
      </c>
      <c r="D335" s="22" t="s">
        <v>478</v>
      </c>
      <c r="E335" s="23" t="s">
        <v>495</v>
      </c>
      <c r="F335" s="3">
        <v>1441447</v>
      </c>
      <c r="G335" s="3">
        <v>0</v>
      </c>
      <c r="H335" s="3">
        <f t="shared" si="13"/>
        <v>1441447</v>
      </c>
      <c r="I335" s="1">
        <v>116832</v>
      </c>
      <c r="J335" s="1">
        <f t="shared" si="12"/>
        <v>1558279</v>
      </c>
    </row>
    <row r="336" spans="1:10" ht="14.45" customHeight="1">
      <c r="A336" s="22" t="s">
        <v>351</v>
      </c>
      <c r="B336" s="12">
        <v>421920</v>
      </c>
      <c r="C336" s="95" t="s">
        <v>361</v>
      </c>
      <c r="D336" s="22" t="s">
        <v>478</v>
      </c>
      <c r="E336" s="23" t="s">
        <v>495</v>
      </c>
      <c r="F336" s="3">
        <v>429144</v>
      </c>
      <c r="G336" s="3">
        <v>0</v>
      </c>
      <c r="H336" s="3">
        <f t="shared" si="13"/>
        <v>429144</v>
      </c>
      <c r="I336" s="1">
        <v>5826</v>
      </c>
      <c r="J336" s="1">
        <f t="shared" si="12"/>
        <v>434970</v>
      </c>
    </row>
    <row r="337" spans="1:10" ht="14.45" customHeight="1">
      <c r="A337" s="22" t="s">
        <v>351</v>
      </c>
      <c r="B337" s="12">
        <v>421931</v>
      </c>
      <c r="C337" s="95" t="s">
        <v>362</v>
      </c>
      <c r="D337" s="22" t="s">
        <v>478</v>
      </c>
      <c r="E337" s="23" t="s">
        <v>495</v>
      </c>
      <c r="F337" s="3">
        <v>1777359</v>
      </c>
      <c r="G337" s="3">
        <v>2709137</v>
      </c>
      <c r="H337" s="3">
        <f t="shared" si="13"/>
        <v>4486496</v>
      </c>
      <c r="I337" s="1">
        <v>295080</v>
      </c>
      <c r="J337" s="1">
        <f t="shared" si="12"/>
        <v>4781576</v>
      </c>
    </row>
    <row r="338" spans="1:10" ht="14.45" customHeight="1">
      <c r="A338" s="22" t="s">
        <v>351</v>
      </c>
      <c r="B338" s="12">
        <v>421945</v>
      </c>
      <c r="C338" s="95" t="s">
        <v>363</v>
      </c>
      <c r="D338" s="22" t="s">
        <v>478</v>
      </c>
      <c r="E338" s="23" t="s">
        <v>495</v>
      </c>
      <c r="F338" s="3">
        <v>265794</v>
      </c>
      <c r="G338" s="3">
        <v>77006</v>
      </c>
      <c r="H338" s="3">
        <f t="shared" si="13"/>
        <v>342800</v>
      </c>
      <c r="I338" s="1">
        <v>-32094</v>
      </c>
      <c r="J338" s="1">
        <f t="shared" si="12"/>
        <v>310706</v>
      </c>
    </row>
    <row r="339" spans="1:10" ht="14.45" customHeight="1">
      <c r="A339" s="22" t="s">
        <v>364</v>
      </c>
      <c r="B339" s="12">
        <v>431704</v>
      </c>
      <c r="C339" s="95" t="s">
        <v>365</v>
      </c>
      <c r="D339" s="22" t="s">
        <v>478</v>
      </c>
      <c r="E339" s="23" t="s">
        <v>495</v>
      </c>
      <c r="F339" s="3">
        <v>211231</v>
      </c>
      <c r="G339" s="3">
        <v>702529</v>
      </c>
      <c r="H339" s="3">
        <f t="shared" si="13"/>
        <v>913760</v>
      </c>
      <c r="I339" s="1">
        <v>256134</v>
      </c>
      <c r="J339" s="1">
        <f t="shared" si="12"/>
        <v>1169894</v>
      </c>
    </row>
    <row r="340" spans="1:10" ht="14.45" customHeight="1">
      <c r="A340" s="22" t="s">
        <v>364</v>
      </c>
      <c r="B340" s="12">
        <v>431788</v>
      </c>
      <c r="C340" s="95" t="s">
        <v>366</v>
      </c>
      <c r="D340" s="22" t="s">
        <v>478</v>
      </c>
      <c r="E340" s="23" t="s">
        <v>495</v>
      </c>
      <c r="F340" s="3">
        <v>608256</v>
      </c>
      <c r="G340" s="3">
        <v>399414</v>
      </c>
      <c r="H340" s="3">
        <f t="shared" si="13"/>
        <v>1007670</v>
      </c>
      <c r="I340" s="1">
        <v>-28044</v>
      </c>
      <c r="J340" s="1">
        <f t="shared" si="12"/>
        <v>979626</v>
      </c>
    </row>
    <row r="341" spans="1:10" ht="14.45" customHeight="1">
      <c r="A341" s="22" t="s">
        <v>364</v>
      </c>
      <c r="B341" s="12">
        <v>431831</v>
      </c>
      <c r="C341" s="95" t="s">
        <v>367</v>
      </c>
      <c r="D341" s="22" t="s">
        <v>478</v>
      </c>
      <c r="E341" s="23" t="s">
        <v>495</v>
      </c>
      <c r="F341" s="3">
        <v>294448</v>
      </c>
      <c r="G341" s="3">
        <v>19623</v>
      </c>
      <c r="H341" s="3">
        <f t="shared" si="13"/>
        <v>314071</v>
      </c>
      <c r="I341" s="1">
        <v>32491</v>
      </c>
      <c r="J341" s="1">
        <f t="shared" ref="J341:J381" si="14">H341+I341</f>
        <v>346562</v>
      </c>
    </row>
    <row r="342" spans="1:10" ht="14.45" customHeight="1">
      <c r="A342" s="22" t="s">
        <v>364</v>
      </c>
      <c r="B342" s="12">
        <v>431968</v>
      </c>
      <c r="C342" s="95" t="s">
        <v>368</v>
      </c>
      <c r="D342" s="22" t="s">
        <v>478</v>
      </c>
      <c r="E342" s="23" t="s">
        <v>495</v>
      </c>
      <c r="F342" s="3">
        <v>334532</v>
      </c>
      <c r="G342" s="3">
        <v>0</v>
      </c>
      <c r="H342" s="3">
        <f t="shared" si="13"/>
        <v>334532</v>
      </c>
      <c r="I342" s="1">
        <v>546</v>
      </c>
      <c r="J342" s="1">
        <f t="shared" si="14"/>
        <v>335078</v>
      </c>
    </row>
    <row r="343" spans="1:10" ht="14.45" customHeight="1">
      <c r="A343" s="22" t="s">
        <v>364</v>
      </c>
      <c r="B343" s="12">
        <v>431969</v>
      </c>
      <c r="C343" s="95" t="s">
        <v>369</v>
      </c>
      <c r="D343" s="22" t="s">
        <v>478</v>
      </c>
      <c r="E343" s="23" t="s">
        <v>495</v>
      </c>
      <c r="F343" s="3">
        <v>837892</v>
      </c>
      <c r="G343" s="3">
        <v>1694629</v>
      </c>
      <c r="H343" s="3">
        <f t="shared" si="13"/>
        <v>2532521</v>
      </c>
      <c r="I343" s="1">
        <v>-52728</v>
      </c>
      <c r="J343" s="1">
        <f t="shared" si="14"/>
        <v>2479793</v>
      </c>
    </row>
    <row r="344" spans="1:10" ht="14.45" customHeight="1">
      <c r="A344" s="22" t="s">
        <v>364</v>
      </c>
      <c r="B344" s="12">
        <v>431974</v>
      </c>
      <c r="C344" s="95" t="s">
        <v>370</v>
      </c>
      <c r="D344" s="22" t="s">
        <v>478</v>
      </c>
      <c r="E344" s="23" t="s">
        <v>495</v>
      </c>
      <c r="F344" s="3">
        <v>255349</v>
      </c>
      <c r="G344" s="3">
        <v>922936</v>
      </c>
      <c r="H344" s="3">
        <f t="shared" si="13"/>
        <v>1178285</v>
      </c>
      <c r="I344" s="1">
        <v>146196</v>
      </c>
      <c r="J344" s="1">
        <f t="shared" si="14"/>
        <v>1324481</v>
      </c>
    </row>
    <row r="345" spans="1:10" ht="14.45" customHeight="1">
      <c r="A345" s="22" t="s">
        <v>364</v>
      </c>
      <c r="B345" s="12">
        <v>431977</v>
      </c>
      <c r="C345" s="95" t="s">
        <v>371</v>
      </c>
      <c r="D345" s="22" t="s">
        <v>478</v>
      </c>
      <c r="E345" s="23" t="s">
        <v>495</v>
      </c>
      <c r="F345" s="3">
        <v>1167872</v>
      </c>
      <c r="G345" s="3">
        <v>0</v>
      </c>
      <c r="H345" s="3">
        <f t="shared" si="13"/>
        <v>1167872</v>
      </c>
      <c r="I345" s="1">
        <v>70591</v>
      </c>
      <c r="J345" s="1">
        <f t="shared" si="14"/>
        <v>1238463</v>
      </c>
    </row>
    <row r="346" spans="1:10" ht="14.45" customHeight="1">
      <c r="A346" s="22" t="s">
        <v>364</v>
      </c>
      <c r="B346" s="12">
        <v>431980</v>
      </c>
      <c r="C346" s="95" t="s">
        <v>372</v>
      </c>
      <c r="D346" s="22" t="s">
        <v>478</v>
      </c>
      <c r="E346" s="23" t="s">
        <v>495</v>
      </c>
      <c r="F346" s="3">
        <v>3450115</v>
      </c>
      <c r="G346" s="3">
        <v>863153</v>
      </c>
      <c r="H346" s="3">
        <f t="shared" si="13"/>
        <v>4313268</v>
      </c>
      <c r="I346" s="1">
        <v>-467298</v>
      </c>
      <c r="J346" s="1">
        <f t="shared" si="14"/>
        <v>3845970</v>
      </c>
    </row>
    <row r="347" spans="1:10" ht="14.45" customHeight="1">
      <c r="A347" s="22" t="s">
        <v>364</v>
      </c>
      <c r="B347" s="12">
        <v>431994</v>
      </c>
      <c r="C347" s="95" t="s">
        <v>373</v>
      </c>
      <c r="D347" s="22" t="s">
        <v>478</v>
      </c>
      <c r="E347" s="23" t="s">
        <v>495</v>
      </c>
      <c r="F347" s="3">
        <v>788904</v>
      </c>
      <c r="G347" s="3">
        <v>1144435</v>
      </c>
      <c r="H347" s="3">
        <f t="shared" si="13"/>
        <v>1933339</v>
      </c>
      <c r="I347" s="1">
        <v>53712</v>
      </c>
      <c r="J347" s="1">
        <f t="shared" si="14"/>
        <v>1987051</v>
      </c>
    </row>
    <row r="348" spans="1:10" ht="14.45" customHeight="1">
      <c r="A348" s="22" t="s">
        <v>364</v>
      </c>
      <c r="B348" s="12">
        <v>432008</v>
      </c>
      <c r="C348" s="95" t="s">
        <v>374</v>
      </c>
      <c r="D348" s="22" t="s">
        <v>478</v>
      </c>
      <c r="E348" s="23" t="s">
        <v>495</v>
      </c>
      <c r="F348" s="3">
        <v>499739</v>
      </c>
      <c r="G348" s="3">
        <v>0</v>
      </c>
      <c r="H348" s="3">
        <f t="shared" si="13"/>
        <v>499739</v>
      </c>
      <c r="I348" s="1">
        <v>-38010</v>
      </c>
      <c r="J348" s="1">
        <f t="shared" si="14"/>
        <v>461729</v>
      </c>
    </row>
    <row r="349" spans="1:10" ht="14.45" customHeight="1">
      <c r="A349" s="22" t="s">
        <v>364</v>
      </c>
      <c r="B349" s="12">
        <v>432016</v>
      </c>
      <c r="C349" s="95" t="s">
        <v>375</v>
      </c>
      <c r="D349" s="22" t="s">
        <v>478</v>
      </c>
      <c r="E349" s="23" t="s">
        <v>495</v>
      </c>
      <c r="F349" s="3">
        <v>3516493</v>
      </c>
      <c r="G349" s="3">
        <v>7143891</v>
      </c>
      <c r="H349" s="3">
        <f t="shared" si="13"/>
        <v>10660384</v>
      </c>
      <c r="I349" s="1">
        <v>481368</v>
      </c>
      <c r="J349" s="1">
        <f t="shared" si="14"/>
        <v>11141752</v>
      </c>
    </row>
    <row r="350" spans="1:10" ht="14.45" customHeight="1">
      <c r="A350" s="22" t="s">
        <v>364</v>
      </c>
      <c r="B350" s="12">
        <v>432017</v>
      </c>
      <c r="C350" s="95" t="s">
        <v>376</v>
      </c>
      <c r="D350" s="22" t="s">
        <v>478</v>
      </c>
      <c r="E350" s="23" t="s">
        <v>495</v>
      </c>
      <c r="F350" s="3">
        <v>1309345</v>
      </c>
      <c r="G350" s="3">
        <v>3962802</v>
      </c>
      <c r="H350" s="3">
        <f t="shared" si="13"/>
        <v>5272147</v>
      </c>
      <c r="I350" s="1">
        <v>1455396</v>
      </c>
      <c r="J350" s="1">
        <f t="shared" si="14"/>
        <v>6727543</v>
      </c>
    </row>
    <row r="351" spans="1:10" ht="14.45" customHeight="1">
      <c r="A351" s="22" t="s">
        <v>364</v>
      </c>
      <c r="B351" s="12">
        <v>432023</v>
      </c>
      <c r="C351" s="95" t="s">
        <v>377</v>
      </c>
      <c r="D351" s="22" t="s">
        <v>478</v>
      </c>
      <c r="E351" s="23" t="s">
        <v>495</v>
      </c>
      <c r="F351" s="3">
        <v>511492</v>
      </c>
      <c r="G351" s="3">
        <v>1974</v>
      </c>
      <c r="H351" s="3">
        <f t="shared" si="13"/>
        <v>513466</v>
      </c>
      <c r="I351" s="1">
        <v>-47838</v>
      </c>
      <c r="J351" s="1">
        <f t="shared" si="14"/>
        <v>465628</v>
      </c>
    </row>
    <row r="352" spans="1:10" ht="14.45" customHeight="1">
      <c r="A352" s="22" t="s">
        <v>364</v>
      </c>
      <c r="B352" s="12">
        <v>432029</v>
      </c>
      <c r="C352" s="95" t="s">
        <v>378</v>
      </c>
      <c r="D352" s="22" t="s">
        <v>478</v>
      </c>
      <c r="E352" s="23" t="s">
        <v>495</v>
      </c>
      <c r="F352" s="3">
        <v>114815</v>
      </c>
      <c r="G352" s="3">
        <v>0</v>
      </c>
      <c r="H352" s="3">
        <f t="shared" si="13"/>
        <v>114815</v>
      </c>
      <c r="I352" s="1">
        <v>-8934</v>
      </c>
      <c r="J352" s="1">
        <f t="shared" si="14"/>
        <v>105881</v>
      </c>
    </row>
    <row r="353" spans="1:10" ht="14.45" customHeight="1">
      <c r="A353" s="22" t="s">
        <v>364</v>
      </c>
      <c r="B353" s="12">
        <v>432030</v>
      </c>
      <c r="C353" s="95" t="s">
        <v>350</v>
      </c>
      <c r="D353" s="22" t="s">
        <v>478</v>
      </c>
      <c r="E353" s="23" t="s">
        <v>495</v>
      </c>
      <c r="F353" s="3">
        <v>664214</v>
      </c>
      <c r="G353" s="3">
        <v>284876</v>
      </c>
      <c r="H353" s="3">
        <f t="shared" si="13"/>
        <v>949090</v>
      </c>
      <c r="I353" s="1">
        <v>40752</v>
      </c>
      <c r="J353" s="1">
        <f t="shared" si="14"/>
        <v>989842</v>
      </c>
    </row>
    <row r="354" spans="1:10" ht="14.45" customHeight="1">
      <c r="A354" s="22" t="s">
        <v>364</v>
      </c>
      <c r="B354" s="12">
        <v>432034</v>
      </c>
      <c r="C354" s="95" t="s">
        <v>379</v>
      </c>
      <c r="D354" s="22" t="s">
        <v>478</v>
      </c>
      <c r="E354" s="23" t="s">
        <v>495</v>
      </c>
      <c r="F354" s="3">
        <v>125722</v>
      </c>
      <c r="G354" s="3">
        <v>0</v>
      </c>
      <c r="H354" s="3">
        <f t="shared" si="13"/>
        <v>125722</v>
      </c>
      <c r="I354" s="1">
        <v>-49098</v>
      </c>
      <c r="J354" s="1">
        <f t="shared" si="14"/>
        <v>76624</v>
      </c>
    </row>
    <row r="355" spans="1:10" ht="14.45" customHeight="1">
      <c r="A355" s="22" t="s">
        <v>380</v>
      </c>
      <c r="B355" s="12">
        <v>442038</v>
      </c>
      <c r="C355" s="95" t="s">
        <v>381</v>
      </c>
      <c r="D355" s="22" t="s">
        <v>478</v>
      </c>
      <c r="E355" s="23" t="s">
        <v>495</v>
      </c>
      <c r="F355" s="3">
        <v>327262</v>
      </c>
      <c r="G355" s="3">
        <v>784307</v>
      </c>
      <c r="H355" s="3">
        <f t="shared" si="13"/>
        <v>1111569</v>
      </c>
      <c r="I355" s="1">
        <v>78600</v>
      </c>
      <c r="J355" s="1">
        <f t="shared" si="14"/>
        <v>1190169</v>
      </c>
    </row>
    <row r="356" spans="1:10" ht="14.45" customHeight="1">
      <c r="A356" s="22" t="s">
        <v>380</v>
      </c>
      <c r="B356" s="12">
        <v>442039</v>
      </c>
      <c r="C356" s="95" t="s">
        <v>382</v>
      </c>
      <c r="D356" s="22" t="s">
        <v>478</v>
      </c>
      <c r="E356" s="23" t="s">
        <v>495</v>
      </c>
      <c r="F356" s="3">
        <v>3932328</v>
      </c>
      <c r="G356" s="3">
        <v>0</v>
      </c>
      <c r="H356" s="3">
        <f t="shared" si="13"/>
        <v>3932328</v>
      </c>
      <c r="I356" s="1">
        <v>339084</v>
      </c>
      <c r="J356" s="1">
        <f t="shared" si="14"/>
        <v>4271412</v>
      </c>
    </row>
    <row r="357" spans="1:10" ht="14.45" customHeight="1">
      <c r="A357" s="22" t="s">
        <v>380</v>
      </c>
      <c r="B357" s="12">
        <v>442040</v>
      </c>
      <c r="C357" s="95" t="s">
        <v>383</v>
      </c>
      <c r="D357" s="22" t="s">
        <v>478</v>
      </c>
      <c r="E357" s="23" t="s">
        <v>495</v>
      </c>
      <c r="F357" s="3">
        <v>1060553</v>
      </c>
      <c r="G357" s="3">
        <v>4506595</v>
      </c>
      <c r="H357" s="3">
        <f t="shared" si="13"/>
        <v>5567148</v>
      </c>
      <c r="I357" s="1">
        <v>838980</v>
      </c>
      <c r="J357" s="1">
        <f t="shared" si="14"/>
        <v>6406128</v>
      </c>
    </row>
    <row r="358" spans="1:10" ht="14.45" customHeight="1">
      <c r="A358" s="22" t="s">
        <v>380</v>
      </c>
      <c r="B358" s="12">
        <v>442061</v>
      </c>
      <c r="C358" s="95" t="s">
        <v>384</v>
      </c>
      <c r="D358" s="22" t="s">
        <v>478</v>
      </c>
      <c r="E358" s="23" t="s">
        <v>495</v>
      </c>
      <c r="F358" s="3">
        <v>712218</v>
      </c>
      <c r="G358" s="3">
        <v>1292685</v>
      </c>
      <c r="H358" s="3">
        <f t="shared" si="13"/>
        <v>2004903</v>
      </c>
      <c r="I358" s="1">
        <v>-51624</v>
      </c>
      <c r="J358" s="1">
        <f t="shared" si="14"/>
        <v>1953279</v>
      </c>
    </row>
    <row r="359" spans="1:10" ht="14.45" customHeight="1">
      <c r="A359" s="22" t="s">
        <v>380</v>
      </c>
      <c r="B359" s="12">
        <v>442066</v>
      </c>
      <c r="C359" s="95" t="s">
        <v>385</v>
      </c>
      <c r="D359" s="22" t="s">
        <v>478</v>
      </c>
      <c r="E359" s="23" t="s">
        <v>495</v>
      </c>
      <c r="F359" s="3">
        <v>495498</v>
      </c>
      <c r="G359" s="3">
        <v>0</v>
      </c>
      <c r="H359" s="3">
        <f t="shared" si="13"/>
        <v>495498</v>
      </c>
      <c r="I359" s="1">
        <v>43938</v>
      </c>
      <c r="J359" s="1">
        <f t="shared" si="14"/>
        <v>539436</v>
      </c>
    </row>
    <row r="360" spans="1:10" ht="14.45" customHeight="1">
      <c r="A360" s="22" t="s">
        <v>380</v>
      </c>
      <c r="B360" s="12">
        <v>442068</v>
      </c>
      <c r="C360" s="95" t="s">
        <v>386</v>
      </c>
      <c r="D360" s="22" t="s">
        <v>478</v>
      </c>
      <c r="E360" s="23" t="s">
        <v>495</v>
      </c>
      <c r="F360" s="3">
        <v>7592612</v>
      </c>
      <c r="G360" s="3">
        <v>0</v>
      </c>
      <c r="H360" s="3">
        <f t="shared" si="13"/>
        <v>7592612</v>
      </c>
      <c r="I360" s="1">
        <v>538752</v>
      </c>
      <c r="J360" s="1">
        <f t="shared" si="14"/>
        <v>8131364</v>
      </c>
    </row>
    <row r="361" spans="1:10" ht="14.45" customHeight="1">
      <c r="A361" s="22" t="s">
        <v>380</v>
      </c>
      <c r="B361" s="12">
        <v>442069</v>
      </c>
      <c r="C361" s="95" t="s">
        <v>387</v>
      </c>
      <c r="D361" s="22" t="s">
        <v>478</v>
      </c>
      <c r="E361" s="23" t="s">
        <v>495</v>
      </c>
      <c r="F361" s="3">
        <v>423956</v>
      </c>
      <c r="G361" s="3">
        <v>17243</v>
      </c>
      <c r="H361" s="3">
        <f t="shared" si="13"/>
        <v>441199</v>
      </c>
      <c r="I361" s="1">
        <v>185856</v>
      </c>
      <c r="J361" s="1">
        <f t="shared" si="14"/>
        <v>627055</v>
      </c>
    </row>
    <row r="362" spans="1:10" ht="14.45" customHeight="1">
      <c r="A362" s="22" t="s">
        <v>380</v>
      </c>
      <c r="B362" s="12">
        <v>442073</v>
      </c>
      <c r="C362" s="95" t="s">
        <v>388</v>
      </c>
      <c r="D362" s="22" t="s">
        <v>478</v>
      </c>
      <c r="E362" s="23" t="s">
        <v>495</v>
      </c>
      <c r="F362" s="3">
        <v>68452</v>
      </c>
      <c r="G362" s="3">
        <v>0</v>
      </c>
      <c r="H362" s="3">
        <f t="shared" si="13"/>
        <v>68452</v>
      </c>
      <c r="I362" s="1">
        <v>5768</v>
      </c>
      <c r="J362" s="1">
        <f t="shared" si="14"/>
        <v>74220</v>
      </c>
    </row>
    <row r="363" spans="1:10" ht="14.45" customHeight="1">
      <c r="A363" s="22" t="s">
        <v>380</v>
      </c>
      <c r="B363" s="12">
        <v>442076</v>
      </c>
      <c r="C363" s="95" t="s">
        <v>389</v>
      </c>
      <c r="D363" s="22" t="s">
        <v>478</v>
      </c>
      <c r="E363" s="23" t="s">
        <v>495</v>
      </c>
      <c r="F363" s="3">
        <v>641605</v>
      </c>
      <c r="G363" s="3">
        <v>814728</v>
      </c>
      <c r="H363" s="3">
        <f t="shared" si="13"/>
        <v>1456333</v>
      </c>
      <c r="I363" s="1">
        <v>181518</v>
      </c>
      <c r="J363" s="1">
        <f t="shared" si="14"/>
        <v>1637851</v>
      </c>
    </row>
    <row r="364" spans="1:10" ht="14.45" customHeight="1">
      <c r="A364" s="22" t="s">
        <v>380</v>
      </c>
      <c r="B364" s="12">
        <v>442083</v>
      </c>
      <c r="C364" s="95" t="s">
        <v>390</v>
      </c>
      <c r="D364" s="22" t="s">
        <v>478</v>
      </c>
      <c r="E364" s="23" t="s">
        <v>495</v>
      </c>
      <c r="F364" s="3">
        <v>4401046</v>
      </c>
      <c r="G364" s="3">
        <v>8162564</v>
      </c>
      <c r="H364" s="3">
        <f t="shared" si="13"/>
        <v>12563610</v>
      </c>
      <c r="I364" s="1">
        <v>808884</v>
      </c>
      <c r="J364" s="1">
        <f t="shared" si="14"/>
        <v>13372494</v>
      </c>
    </row>
    <row r="365" spans="1:10" ht="14.45" customHeight="1">
      <c r="A365" s="22" t="s">
        <v>380</v>
      </c>
      <c r="B365" s="12">
        <v>442090</v>
      </c>
      <c r="C365" s="95" t="s">
        <v>391</v>
      </c>
      <c r="D365" s="22" t="s">
        <v>478</v>
      </c>
      <c r="E365" s="23" t="s">
        <v>495</v>
      </c>
      <c r="F365" s="3">
        <v>941050</v>
      </c>
      <c r="G365" s="3">
        <v>818899</v>
      </c>
      <c r="H365" s="3">
        <f t="shared" si="13"/>
        <v>1759949</v>
      </c>
      <c r="I365" s="1">
        <v>78954</v>
      </c>
      <c r="J365" s="1">
        <f t="shared" si="14"/>
        <v>1838903</v>
      </c>
    </row>
    <row r="366" spans="1:10" ht="14.45" customHeight="1">
      <c r="A366" s="22" t="s">
        <v>380</v>
      </c>
      <c r="B366" s="12">
        <v>442091</v>
      </c>
      <c r="C366" s="95" t="s">
        <v>392</v>
      </c>
      <c r="D366" s="22" t="s">
        <v>478</v>
      </c>
      <c r="E366" s="23" t="s">
        <v>495</v>
      </c>
      <c r="F366" s="3">
        <v>798843</v>
      </c>
      <c r="G366" s="3">
        <v>530954</v>
      </c>
      <c r="H366" s="3">
        <f t="shared" si="13"/>
        <v>1329797</v>
      </c>
      <c r="I366" s="1">
        <v>499686</v>
      </c>
      <c r="J366" s="1">
        <f t="shared" si="14"/>
        <v>1829483</v>
      </c>
    </row>
    <row r="367" spans="1:10" ht="14.45" customHeight="1">
      <c r="A367" s="22" t="s">
        <v>380</v>
      </c>
      <c r="B367" s="12">
        <v>442103</v>
      </c>
      <c r="C367" s="95" t="s">
        <v>393</v>
      </c>
      <c r="D367" s="22" t="s">
        <v>478</v>
      </c>
      <c r="E367" s="23" t="s">
        <v>495</v>
      </c>
      <c r="F367" s="3">
        <v>401003</v>
      </c>
      <c r="G367" s="3">
        <v>0</v>
      </c>
      <c r="H367" s="3">
        <f t="shared" si="13"/>
        <v>401003</v>
      </c>
      <c r="I367" s="1">
        <v>-19482</v>
      </c>
      <c r="J367" s="1">
        <f t="shared" si="14"/>
        <v>381521</v>
      </c>
    </row>
    <row r="368" spans="1:10" ht="14.45" customHeight="1">
      <c r="A368" s="22" t="s">
        <v>380</v>
      </c>
      <c r="B368" s="12">
        <v>442104</v>
      </c>
      <c r="C368" s="95" t="s">
        <v>394</v>
      </c>
      <c r="D368" s="22" t="s">
        <v>478</v>
      </c>
      <c r="E368" s="23" t="s">
        <v>495</v>
      </c>
      <c r="F368" s="3">
        <v>513029</v>
      </c>
      <c r="G368" s="3">
        <v>0</v>
      </c>
      <c r="H368" s="3">
        <f t="shared" si="13"/>
        <v>513029</v>
      </c>
      <c r="I368" s="1">
        <v>143409</v>
      </c>
      <c r="J368" s="1">
        <f t="shared" si="14"/>
        <v>656438</v>
      </c>
    </row>
    <row r="369" spans="1:10" ht="14.45" customHeight="1">
      <c r="A369" s="22" t="s">
        <v>380</v>
      </c>
      <c r="B369" s="12">
        <v>442105</v>
      </c>
      <c r="C369" s="95" t="s">
        <v>395</v>
      </c>
      <c r="D369" s="22" t="s">
        <v>478</v>
      </c>
      <c r="E369" s="23" t="s">
        <v>495</v>
      </c>
      <c r="F369" s="3">
        <v>670445</v>
      </c>
      <c r="G369" s="3">
        <v>242818</v>
      </c>
      <c r="H369" s="3">
        <f t="shared" si="13"/>
        <v>913263</v>
      </c>
      <c r="I369" s="1">
        <v>-14598</v>
      </c>
      <c r="J369" s="1">
        <f t="shared" si="14"/>
        <v>898665</v>
      </c>
    </row>
    <row r="370" spans="1:10" ht="14.45" customHeight="1">
      <c r="A370" s="22" t="s">
        <v>380</v>
      </c>
      <c r="B370" s="12">
        <v>442107</v>
      </c>
      <c r="C370" s="95" t="s">
        <v>396</v>
      </c>
      <c r="D370" s="22" t="s">
        <v>478</v>
      </c>
      <c r="E370" s="23" t="s">
        <v>495</v>
      </c>
      <c r="F370" s="3">
        <v>744558</v>
      </c>
      <c r="G370" s="3">
        <v>590530</v>
      </c>
      <c r="H370" s="3">
        <f t="shared" si="13"/>
        <v>1335088</v>
      </c>
      <c r="I370" s="1">
        <v>-33372</v>
      </c>
      <c r="J370" s="1">
        <f t="shared" si="14"/>
        <v>1301716</v>
      </c>
    </row>
    <row r="371" spans="1:10" ht="14.45" customHeight="1">
      <c r="A371" s="22" t="s">
        <v>380</v>
      </c>
      <c r="B371" s="12">
        <v>442116</v>
      </c>
      <c r="C371" s="95" t="s">
        <v>397</v>
      </c>
      <c r="D371" s="22" t="s">
        <v>478</v>
      </c>
      <c r="E371" s="23" t="s">
        <v>495</v>
      </c>
      <c r="F371" s="3">
        <v>909794</v>
      </c>
      <c r="G371" s="3">
        <v>1383265</v>
      </c>
      <c r="H371" s="3">
        <f t="shared" si="13"/>
        <v>2293059</v>
      </c>
      <c r="I371" s="1">
        <v>90936</v>
      </c>
      <c r="J371" s="1">
        <f t="shared" si="14"/>
        <v>2383995</v>
      </c>
    </row>
    <row r="372" spans="1:10" ht="14.45" customHeight="1">
      <c r="A372" s="22" t="s">
        <v>380</v>
      </c>
      <c r="B372" s="12">
        <v>442130</v>
      </c>
      <c r="C372" s="95" t="s">
        <v>398</v>
      </c>
      <c r="D372" s="22" t="s">
        <v>478</v>
      </c>
      <c r="E372" s="23" t="s">
        <v>495</v>
      </c>
      <c r="F372" s="3">
        <v>2116441</v>
      </c>
      <c r="G372" s="3">
        <v>4547580</v>
      </c>
      <c r="H372" s="3">
        <f t="shared" si="13"/>
        <v>6664021</v>
      </c>
      <c r="I372" s="1">
        <v>595656</v>
      </c>
      <c r="J372" s="1">
        <f t="shared" si="14"/>
        <v>7259677</v>
      </c>
    </row>
    <row r="373" spans="1:10" ht="14.45" customHeight="1">
      <c r="A373" s="22" t="s">
        <v>380</v>
      </c>
      <c r="B373" s="12">
        <v>442135</v>
      </c>
      <c r="C373" s="95" t="s">
        <v>399</v>
      </c>
      <c r="D373" s="22" t="s">
        <v>478</v>
      </c>
      <c r="E373" s="23" t="s">
        <v>495</v>
      </c>
      <c r="F373" s="3">
        <v>1712003</v>
      </c>
      <c r="G373" s="3">
        <v>1755238</v>
      </c>
      <c r="H373" s="3">
        <f t="shared" si="13"/>
        <v>3467241</v>
      </c>
      <c r="I373" s="1">
        <v>486786</v>
      </c>
      <c r="J373" s="1">
        <f t="shared" si="14"/>
        <v>3954027</v>
      </c>
    </row>
    <row r="374" spans="1:10" ht="14.45" customHeight="1">
      <c r="A374" s="22" t="s">
        <v>380</v>
      </c>
      <c r="B374" s="12">
        <v>442150</v>
      </c>
      <c r="C374" s="95" t="s">
        <v>400</v>
      </c>
      <c r="D374" s="22" t="s">
        <v>478</v>
      </c>
      <c r="E374" s="23" t="s">
        <v>495</v>
      </c>
      <c r="F374" s="3">
        <v>295974</v>
      </c>
      <c r="G374" s="3">
        <v>187551</v>
      </c>
      <c r="H374" s="3">
        <f t="shared" si="13"/>
        <v>483525</v>
      </c>
      <c r="I374" s="1">
        <v>258138</v>
      </c>
      <c r="J374" s="1">
        <f t="shared" si="14"/>
        <v>741663</v>
      </c>
    </row>
    <row r="375" spans="1:10" ht="14.45" customHeight="1">
      <c r="A375" s="22" t="s">
        <v>380</v>
      </c>
      <c r="B375" s="12">
        <v>442159</v>
      </c>
      <c r="C375" s="95" t="s">
        <v>401</v>
      </c>
      <c r="D375" s="22" t="s">
        <v>478</v>
      </c>
      <c r="E375" s="23" t="s">
        <v>495</v>
      </c>
      <c r="F375" s="3">
        <v>3555502</v>
      </c>
      <c r="G375" s="3">
        <v>2231445</v>
      </c>
      <c r="H375" s="3">
        <f t="shared" si="13"/>
        <v>5786947</v>
      </c>
      <c r="I375" s="1">
        <v>-498775</v>
      </c>
      <c r="J375" s="1">
        <f t="shared" si="14"/>
        <v>5288172</v>
      </c>
    </row>
    <row r="376" spans="1:10" ht="14.45" customHeight="1">
      <c r="A376" s="22" t="s">
        <v>402</v>
      </c>
      <c r="B376" s="12">
        <v>452169</v>
      </c>
      <c r="C376" s="95" t="s">
        <v>403</v>
      </c>
      <c r="D376" s="22" t="s">
        <v>478</v>
      </c>
      <c r="E376" s="23" t="s">
        <v>495</v>
      </c>
      <c r="F376" s="3">
        <v>1434349</v>
      </c>
      <c r="G376" s="3">
        <v>50343</v>
      </c>
      <c r="H376" s="3">
        <f t="shared" si="13"/>
        <v>1484692</v>
      </c>
      <c r="I376" s="1">
        <v>59340</v>
      </c>
      <c r="J376" s="1">
        <f t="shared" si="14"/>
        <v>1544032</v>
      </c>
    </row>
    <row r="377" spans="1:10" ht="14.45" customHeight="1">
      <c r="A377" s="22" t="s">
        <v>402</v>
      </c>
      <c r="B377" s="12">
        <v>452179</v>
      </c>
      <c r="C377" s="95" t="s">
        <v>404</v>
      </c>
      <c r="D377" s="22" t="s">
        <v>478</v>
      </c>
      <c r="E377" s="23" t="s">
        <v>495</v>
      </c>
      <c r="F377" s="3">
        <v>3535773</v>
      </c>
      <c r="G377" s="3">
        <v>25088</v>
      </c>
      <c r="H377" s="3">
        <f t="shared" si="13"/>
        <v>3560861</v>
      </c>
      <c r="I377" s="1">
        <v>430248</v>
      </c>
      <c r="J377" s="1">
        <f t="shared" si="14"/>
        <v>3991109</v>
      </c>
    </row>
    <row r="378" spans="1:10" ht="14.45" customHeight="1">
      <c r="A378" s="22" t="s">
        <v>402</v>
      </c>
      <c r="B378" s="12">
        <v>452200</v>
      </c>
      <c r="C378" s="95" t="s">
        <v>405</v>
      </c>
      <c r="D378" s="22" t="s">
        <v>478</v>
      </c>
      <c r="E378" s="23" t="s">
        <v>495</v>
      </c>
      <c r="F378" s="3">
        <v>456405</v>
      </c>
      <c r="G378" s="3">
        <v>823442</v>
      </c>
      <c r="H378" s="3">
        <f t="shared" si="13"/>
        <v>1279847</v>
      </c>
      <c r="I378" s="1">
        <v>56071</v>
      </c>
      <c r="J378" s="1">
        <f t="shared" si="14"/>
        <v>1335918</v>
      </c>
    </row>
    <row r="379" spans="1:10" ht="14.45" customHeight="1">
      <c r="A379" s="22" t="s">
        <v>402</v>
      </c>
      <c r="B379" s="12">
        <v>452226</v>
      </c>
      <c r="C379" s="95" t="s">
        <v>406</v>
      </c>
      <c r="D379" s="22" t="s">
        <v>478</v>
      </c>
      <c r="E379" s="23" t="s">
        <v>495</v>
      </c>
      <c r="F379" s="3">
        <v>685476</v>
      </c>
      <c r="G379" s="3">
        <v>1353808</v>
      </c>
      <c r="H379" s="3">
        <f t="shared" si="13"/>
        <v>2039284</v>
      </c>
      <c r="I379" s="1">
        <v>90660</v>
      </c>
      <c r="J379" s="1">
        <f t="shared" si="14"/>
        <v>2129944</v>
      </c>
    </row>
    <row r="380" spans="1:10" ht="14.45" customHeight="1">
      <c r="A380" s="22" t="s">
        <v>407</v>
      </c>
      <c r="B380" s="12">
        <v>462182</v>
      </c>
      <c r="C380" s="95" t="s">
        <v>408</v>
      </c>
      <c r="D380" s="22" t="s">
        <v>478</v>
      </c>
      <c r="E380" s="23" t="s">
        <v>495</v>
      </c>
      <c r="F380" s="3">
        <v>396339</v>
      </c>
      <c r="G380" s="3">
        <v>406163</v>
      </c>
      <c r="H380" s="3">
        <f t="shared" si="13"/>
        <v>802502</v>
      </c>
      <c r="I380" s="1">
        <v>17280</v>
      </c>
      <c r="J380" s="1">
        <f t="shared" si="14"/>
        <v>819782</v>
      </c>
    </row>
    <row r="381" spans="1:10" ht="14.45" customHeight="1">
      <c r="A381" s="22" t="s">
        <v>407</v>
      </c>
      <c r="B381" s="12">
        <v>462194</v>
      </c>
      <c r="C381" s="95" t="s">
        <v>409</v>
      </c>
      <c r="D381" s="22" t="s">
        <v>478</v>
      </c>
      <c r="E381" s="23" t="s">
        <v>495</v>
      </c>
      <c r="F381" s="3">
        <v>455604</v>
      </c>
      <c r="G381" s="3">
        <v>0</v>
      </c>
      <c r="H381" s="3">
        <f t="shared" si="13"/>
        <v>455604</v>
      </c>
      <c r="I381" s="1">
        <v>14454</v>
      </c>
      <c r="J381" s="1">
        <f t="shared" si="14"/>
        <v>470058</v>
      </c>
    </row>
    <row r="382" spans="1:10" ht="14.45" customHeight="1">
      <c r="A382" s="22" t="s">
        <v>410</v>
      </c>
      <c r="B382" s="12">
        <v>472213</v>
      </c>
      <c r="C382" s="95" t="s">
        <v>411</v>
      </c>
      <c r="D382" s="22" t="s">
        <v>478</v>
      </c>
      <c r="E382" s="23" t="s">
        <v>495</v>
      </c>
      <c r="F382" s="3">
        <v>1219186</v>
      </c>
      <c r="G382" s="3">
        <v>3405907</v>
      </c>
      <c r="H382" s="3">
        <f t="shared" si="13"/>
        <v>4625093</v>
      </c>
      <c r="I382" s="1">
        <v>151896</v>
      </c>
      <c r="J382" s="1">
        <f t="shared" ref="J382:J424" si="15">H382+I382</f>
        <v>4776989</v>
      </c>
    </row>
    <row r="383" spans="1:10" ht="14.45" customHeight="1">
      <c r="A383" s="22" t="s">
        <v>410</v>
      </c>
      <c r="B383" s="12">
        <v>472218</v>
      </c>
      <c r="C383" s="95" t="s">
        <v>412</v>
      </c>
      <c r="D383" s="22" t="s">
        <v>478</v>
      </c>
      <c r="E383" s="23" t="s">
        <v>495</v>
      </c>
      <c r="F383" s="3">
        <v>838375</v>
      </c>
      <c r="G383" s="3">
        <v>871877</v>
      </c>
      <c r="H383" s="3">
        <f t="shared" si="13"/>
        <v>1710252</v>
      </c>
      <c r="I383" s="1">
        <v>78426</v>
      </c>
      <c r="J383" s="1">
        <f t="shared" si="15"/>
        <v>1788678</v>
      </c>
    </row>
    <row r="384" spans="1:10" ht="14.45" customHeight="1">
      <c r="A384" s="22" t="s">
        <v>410</v>
      </c>
      <c r="B384" s="12">
        <v>472220</v>
      </c>
      <c r="C384" s="95" t="s">
        <v>413</v>
      </c>
      <c r="D384" s="22" t="s">
        <v>478</v>
      </c>
      <c r="E384" s="23" t="s">
        <v>495</v>
      </c>
      <c r="F384" s="3">
        <v>366492</v>
      </c>
      <c r="G384" s="3">
        <v>2082290</v>
      </c>
      <c r="H384" s="3">
        <f t="shared" si="13"/>
        <v>2448782</v>
      </c>
      <c r="I384" s="1">
        <v>210816</v>
      </c>
      <c r="J384" s="1">
        <f t="shared" si="15"/>
        <v>2659598</v>
      </c>
    </row>
    <row r="385" spans="1:10" ht="14.45" customHeight="1">
      <c r="A385" s="22" t="s">
        <v>410</v>
      </c>
      <c r="B385" s="12">
        <v>472221</v>
      </c>
      <c r="C385" s="95" t="s">
        <v>149</v>
      </c>
      <c r="D385" s="22" t="s">
        <v>478</v>
      </c>
      <c r="E385" s="23" t="s">
        <v>495</v>
      </c>
      <c r="F385" s="3">
        <v>455332</v>
      </c>
      <c r="G385" s="3">
        <v>2257324</v>
      </c>
      <c r="H385" s="3">
        <f t="shared" si="13"/>
        <v>2712656</v>
      </c>
      <c r="I385" s="1">
        <v>68838</v>
      </c>
      <c r="J385" s="1">
        <f t="shared" si="15"/>
        <v>2781494</v>
      </c>
    </row>
    <row r="386" spans="1:10" ht="14.45" customHeight="1">
      <c r="A386" s="22" t="s">
        <v>410</v>
      </c>
      <c r="B386" s="12">
        <v>472226</v>
      </c>
      <c r="C386" s="95" t="s">
        <v>414</v>
      </c>
      <c r="D386" s="22" t="s">
        <v>478</v>
      </c>
      <c r="E386" s="23" t="s">
        <v>495</v>
      </c>
      <c r="F386" s="3">
        <v>804844</v>
      </c>
      <c r="G386" s="3">
        <v>717289</v>
      </c>
      <c r="H386" s="3">
        <f t="shared" si="13"/>
        <v>1522133</v>
      </c>
      <c r="I386" s="1">
        <v>102606</v>
      </c>
      <c r="J386" s="1">
        <f t="shared" si="15"/>
        <v>1624739</v>
      </c>
    </row>
    <row r="387" spans="1:10" ht="14.45" customHeight="1">
      <c r="A387" s="22" t="s">
        <v>410</v>
      </c>
      <c r="B387" s="12">
        <v>472232</v>
      </c>
      <c r="C387" s="95" t="s">
        <v>415</v>
      </c>
      <c r="D387" s="22" t="s">
        <v>478</v>
      </c>
      <c r="E387" s="23" t="s">
        <v>495</v>
      </c>
      <c r="F387" s="3">
        <v>428712</v>
      </c>
      <c r="G387" s="3">
        <v>957049</v>
      </c>
      <c r="H387" s="3">
        <f t="shared" si="13"/>
        <v>1385761</v>
      </c>
      <c r="I387" s="1">
        <v>98556</v>
      </c>
      <c r="J387" s="1">
        <f t="shared" si="15"/>
        <v>1484317</v>
      </c>
    </row>
    <row r="388" spans="1:10" ht="14.45" customHeight="1">
      <c r="A388" s="22" t="s">
        <v>416</v>
      </c>
      <c r="B388" s="12">
        <v>482242</v>
      </c>
      <c r="C388" s="95" t="s">
        <v>417</v>
      </c>
      <c r="D388" s="22" t="s">
        <v>478</v>
      </c>
      <c r="E388" s="23" t="s">
        <v>495</v>
      </c>
      <c r="F388" s="3">
        <v>1786726</v>
      </c>
      <c r="G388" s="3">
        <v>1517766</v>
      </c>
      <c r="H388" s="3">
        <f t="shared" ref="H388:H439" si="16">F388+G388</f>
        <v>3304492</v>
      </c>
      <c r="I388" s="1">
        <v>-99174</v>
      </c>
      <c r="J388" s="1">
        <f t="shared" si="15"/>
        <v>3205318</v>
      </c>
    </row>
    <row r="389" spans="1:10" ht="14.45" customHeight="1">
      <c r="A389" s="22" t="s">
        <v>416</v>
      </c>
      <c r="B389" s="12">
        <v>482255</v>
      </c>
      <c r="C389" s="95" t="s">
        <v>418</v>
      </c>
      <c r="D389" s="22" t="s">
        <v>478</v>
      </c>
      <c r="E389" s="23" t="s">
        <v>495</v>
      </c>
      <c r="F389" s="3">
        <v>0</v>
      </c>
      <c r="G389" s="3">
        <v>0</v>
      </c>
      <c r="H389" s="3">
        <f t="shared" si="16"/>
        <v>0</v>
      </c>
      <c r="I389" s="1">
        <v>1118718</v>
      </c>
      <c r="J389" s="1">
        <f t="shared" si="15"/>
        <v>1118718</v>
      </c>
    </row>
    <row r="390" spans="1:10" ht="14.45" customHeight="1">
      <c r="A390" s="22" t="s">
        <v>416</v>
      </c>
      <c r="B390" s="12">
        <v>482257</v>
      </c>
      <c r="C390" s="95" t="s">
        <v>419</v>
      </c>
      <c r="D390" s="22" t="s">
        <v>478</v>
      </c>
      <c r="E390" s="23" t="s">
        <v>495</v>
      </c>
      <c r="F390" s="3">
        <v>6040426</v>
      </c>
      <c r="G390" s="3">
        <v>3153522</v>
      </c>
      <c r="H390" s="3">
        <f t="shared" si="16"/>
        <v>9193948</v>
      </c>
      <c r="I390" s="1">
        <v>-138984</v>
      </c>
      <c r="J390" s="1">
        <f t="shared" si="15"/>
        <v>9054964</v>
      </c>
    </row>
    <row r="391" spans="1:10" ht="14.45" customHeight="1">
      <c r="A391" s="22" t="s">
        <v>416</v>
      </c>
      <c r="B391" s="12">
        <v>483310</v>
      </c>
      <c r="C391" s="95" t="s">
        <v>420</v>
      </c>
      <c r="D391" s="22" t="s">
        <v>478</v>
      </c>
      <c r="E391" s="23" t="s">
        <v>495</v>
      </c>
      <c r="F391" s="3">
        <v>3336044</v>
      </c>
      <c r="G391" s="3">
        <v>2464058</v>
      </c>
      <c r="H391" s="3">
        <f t="shared" si="16"/>
        <v>5800102</v>
      </c>
      <c r="I391" s="1">
        <v>174936</v>
      </c>
      <c r="J391" s="1">
        <f t="shared" si="15"/>
        <v>5975038</v>
      </c>
    </row>
    <row r="392" spans="1:10" ht="14.45" customHeight="1">
      <c r="A392" s="22" t="s">
        <v>421</v>
      </c>
      <c r="B392" s="12">
        <v>491231</v>
      </c>
      <c r="C392" s="95" t="s">
        <v>422</v>
      </c>
      <c r="D392" s="22" t="s">
        <v>478</v>
      </c>
      <c r="E392" s="23" t="s">
        <v>495</v>
      </c>
      <c r="F392" s="3">
        <v>977773</v>
      </c>
      <c r="G392" s="3">
        <v>893806</v>
      </c>
      <c r="H392" s="3">
        <f t="shared" si="16"/>
        <v>1871579</v>
      </c>
      <c r="I392" s="1">
        <v>175206</v>
      </c>
      <c r="J392" s="1">
        <f t="shared" si="15"/>
        <v>2046785</v>
      </c>
    </row>
    <row r="393" spans="1:10" ht="14.45" customHeight="1">
      <c r="A393" s="22" t="s">
        <v>421</v>
      </c>
      <c r="B393" s="12">
        <v>492066</v>
      </c>
      <c r="C393" s="95" t="s">
        <v>423</v>
      </c>
      <c r="D393" s="22" t="s">
        <v>478</v>
      </c>
      <c r="E393" s="23" t="s">
        <v>495</v>
      </c>
      <c r="F393" s="3">
        <v>302765</v>
      </c>
      <c r="G393" s="3">
        <v>0</v>
      </c>
      <c r="H393" s="3">
        <f t="shared" si="16"/>
        <v>302765</v>
      </c>
      <c r="I393" s="1">
        <v>4662</v>
      </c>
      <c r="J393" s="1">
        <f t="shared" si="15"/>
        <v>307427</v>
      </c>
    </row>
    <row r="394" spans="1:10" ht="14.45" customHeight="1">
      <c r="A394" s="22" t="s">
        <v>421</v>
      </c>
      <c r="B394" s="12">
        <v>492259</v>
      </c>
      <c r="C394" s="95" t="s">
        <v>424</v>
      </c>
      <c r="D394" s="22" t="s">
        <v>478</v>
      </c>
      <c r="E394" s="23" t="s">
        <v>495</v>
      </c>
      <c r="F394" s="3">
        <v>531943</v>
      </c>
      <c r="G394" s="3">
        <v>0</v>
      </c>
      <c r="H394" s="3">
        <f t="shared" si="16"/>
        <v>531943</v>
      </c>
      <c r="I394" s="1">
        <v>-10615</v>
      </c>
      <c r="J394" s="1">
        <f t="shared" si="15"/>
        <v>521328</v>
      </c>
    </row>
    <row r="395" spans="1:10" ht="14.45" customHeight="1">
      <c r="A395" s="22" t="s">
        <v>421</v>
      </c>
      <c r="B395" s="12">
        <v>492262</v>
      </c>
      <c r="C395" s="95" t="s">
        <v>425</v>
      </c>
      <c r="D395" s="22" t="s">
        <v>478</v>
      </c>
      <c r="E395" s="23" t="s">
        <v>495</v>
      </c>
      <c r="F395" s="3">
        <v>3123822</v>
      </c>
      <c r="G395" s="3">
        <v>12514538</v>
      </c>
      <c r="H395" s="3">
        <f t="shared" si="16"/>
        <v>15638360</v>
      </c>
      <c r="I395" s="1">
        <v>519336</v>
      </c>
      <c r="J395" s="1">
        <f t="shared" si="15"/>
        <v>16157696</v>
      </c>
    </row>
    <row r="396" spans="1:10" ht="14.45" customHeight="1">
      <c r="A396" s="22" t="s">
        <v>421</v>
      </c>
      <c r="B396" s="12">
        <v>492263</v>
      </c>
      <c r="C396" s="95" t="s">
        <v>426</v>
      </c>
      <c r="D396" s="22" t="s">
        <v>478</v>
      </c>
      <c r="E396" s="23" t="s">
        <v>495</v>
      </c>
      <c r="F396" s="3">
        <v>1153799</v>
      </c>
      <c r="G396" s="3">
        <v>0</v>
      </c>
      <c r="H396" s="3">
        <f t="shared" si="16"/>
        <v>1153799</v>
      </c>
      <c r="I396" s="1">
        <v>105234</v>
      </c>
      <c r="J396" s="1">
        <f t="shared" si="15"/>
        <v>1259033</v>
      </c>
    </row>
    <row r="397" spans="1:10" ht="14.45" customHeight="1">
      <c r="A397" s="22" t="s">
        <v>421</v>
      </c>
      <c r="B397" s="12">
        <v>492264</v>
      </c>
      <c r="C397" s="95" t="s">
        <v>427</v>
      </c>
      <c r="D397" s="22" t="s">
        <v>478</v>
      </c>
      <c r="E397" s="23" t="s">
        <v>495</v>
      </c>
      <c r="F397" s="3">
        <v>854254</v>
      </c>
      <c r="G397" s="3">
        <v>1275970</v>
      </c>
      <c r="H397" s="3">
        <f t="shared" si="16"/>
        <v>2130224</v>
      </c>
      <c r="I397" s="1">
        <v>462551</v>
      </c>
      <c r="J397" s="1">
        <f t="shared" si="15"/>
        <v>2592775</v>
      </c>
    </row>
    <row r="398" spans="1:10" ht="14.45" customHeight="1">
      <c r="A398" s="22" t="s">
        <v>421</v>
      </c>
      <c r="B398" s="12">
        <v>492265</v>
      </c>
      <c r="C398" s="95" t="s">
        <v>428</v>
      </c>
      <c r="D398" s="22" t="s">
        <v>478</v>
      </c>
      <c r="E398" s="23" t="s">
        <v>495</v>
      </c>
      <c r="F398" s="3">
        <v>1127768</v>
      </c>
      <c r="G398" s="3">
        <v>483790</v>
      </c>
      <c r="H398" s="3">
        <f t="shared" si="16"/>
        <v>1611558</v>
      </c>
      <c r="I398" s="1">
        <v>-19992</v>
      </c>
      <c r="J398" s="1">
        <f t="shared" si="15"/>
        <v>1591566</v>
      </c>
    </row>
    <row r="399" spans="1:10" ht="14.45" customHeight="1">
      <c r="A399" s="22" t="s">
        <v>421</v>
      </c>
      <c r="B399" s="12">
        <v>492270</v>
      </c>
      <c r="C399" s="95" t="s">
        <v>429</v>
      </c>
      <c r="D399" s="22" t="s">
        <v>478</v>
      </c>
      <c r="E399" s="23" t="s">
        <v>495</v>
      </c>
      <c r="F399" s="3">
        <v>2329083</v>
      </c>
      <c r="G399" s="3">
        <v>391093</v>
      </c>
      <c r="H399" s="3">
        <f t="shared" si="16"/>
        <v>2720176</v>
      </c>
      <c r="I399" s="1">
        <v>190692</v>
      </c>
      <c r="J399" s="1">
        <f t="shared" si="15"/>
        <v>2910868</v>
      </c>
    </row>
    <row r="400" spans="1:10" ht="14.45" customHeight="1">
      <c r="A400" s="22" t="s">
        <v>421</v>
      </c>
      <c r="B400" s="12">
        <v>493403</v>
      </c>
      <c r="C400" s="95" t="s">
        <v>430</v>
      </c>
      <c r="D400" s="22" t="s">
        <v>478</v>
      </c>
      <c r="E400" s="23" t="s">
        <v>495</v>
      </c>
      <c r="F400" s="3">
        <v>3009845</v>
      </c>
      <c r="G400" s="3">
        <v>1446468</v>
      </c>
      <c r="H400" s="3">
        <f t="shared" si="16"/>
        <v>4456313</v>
      </c>
      <c r="I400" s="1">
        <v>-232572</v>
      </c>
      <c r="J400" s="1">
        <f t="shared" si="15"/>
        <v>4223741</v>
      </c>
    </row>
    <row r="401" spans="1:10" ht="14.45" customHeight="1">
      <c r="A401" s="22" t="s">
        <v>431</v>
      </c>
      <c r="B401" s="12">
        <v>500758</v>
      </c>
      <c r="C401" s="95" t="s">
        <v>432</v>
      </c>
      <c r="D401" s="22" t="s">
        <v>478</v>
      </c>
      <c r="E401" s="23" t="s">
        <v>495</v>
      </c>
      <c r="F401" s="3">
        <v>312403</v>
      </c>
      <c r="G401" s="3">
        <v>747713</v>
      </c>
      <c r="H401" s="3">
        <f t="shared" si="16"/>
        <v>1060116</v>
      </c>
      <c r="I401" s="1">
        <v>196434</v>
      </c>
      <c r="J401" s="1">
        <f t="shared" si="15"/>
        <v>1256550</v>
      </c>
    </row>
    <row r="402" spans="1:10" ht="14.45" customHeight="1">
      <c r="A402" s="22" t="s">
        <v>431</v>
      </c>
      <c r="B402" s="12">
        <v>502278</v>
      </c>
      <c r="C402" s="95" t="s">
        <v>433</v>
      </c>
      <c r="D402" s="22" t="s">
        <v>478</v>
      </c>
      <c r="E402" s="23" t="s">
        <v>495</v>
      </c>
      <c r="F402" s="3">
        <v>2057633</v>
      </c>
      <c r="G402" s="3">
        <v>0</v>
      </c>
      <c r="H402" s="3">
        <f t="shared" si="16"/>
        <v>2057633</v>
      </c>
      <c r="I402" s="1">
        <v>256896</v>
      </c>
      <c r="J402" s="1">
        <f t="shared" si="15"/>
        <v>2314529</v>
      </c>
    </row>
    <row r="403" spans="1:10" ht="14.45" customHeight="1">
      <c r="A403" s="22" t="s">
        <v>431</v>
      </c>
      <c r="B403" s="12">
        <v>502282</v>
      </c>
      <c r="C403" s="95" t="s">
        <v>434</v>
      </c>
      <c r="D403" s="22" t="s">
        <v>478</v>
      </c>
      <c r="E403" s="23" t="s">
        <v>495</v>
      </c>
      <c r="F403" s="3">
        <v>629311</v>
      </c>
      <c r="G403" s="3">
        <v>75505</v>
      </c>
      <c r="H403" s="3">
        <f t="shared" si="16"/>
        <v>704816</v>
      </c>
      <c r="I403" s="1">
        <v>-2622</v>
      </c>
      <c r="J403" s="1">
        <f t="shared" si="15"/>
        <v>702194</v>
      </c>
    </row>
    <row r="404" spans="1:10" ht="14.45" customHeight="1">
      <c r="A404" s="22" t="s">
        <v>431</v>
      </c>
      <c r="B404" s="12">
        <v>502286</v>
      </c>
      <c r="C404" s="95" t="s">
        <v>435</v>
      </c>
      <c r="D404" s="22" t="s">
        <v>478</v>
      </c>
      <c r="E404" s="23" t="s">
        <v>495</v>
      </c>
      <c r="F404" s="3">
        <v>3680730</v>
      </c>
      <c r="G404" s="3">
        <v>0</v>
      </c>
      <c r="H404" s="3">
        <f t="shared" si="16"/>
        <v>3680730</v>
      </c>
      <c r="I404" s="1">
        <v>-434400</v>
      </c>
      <c r="J404" s="1">
        <f t="shared" si="15"/>
        <v>3246330</v>
      </c>
    </row>
    <row r="405" spans="1:10" ht="14.45" customHeight="1">
      <c r="A405" s="22" t="s">
        <v>436</v>
      </c>
      <c r="B405" s="12">
        <v>512296</v>
      </c>
      <c r="C405" s="95" t="s">
        <v>437</v>
      </c>
      <c r="D405" s="22" t="s">
        <v>478</v>
      </c>
      <c r="E405" s="23" t="s">
        <v>495</v>
      </c>
      <c r="F405" s="3">
        <v>1899028</v>
      </c>
      <c r="G405" s="3">
        <v>0</v>
      </c>
      <c r="H405" s="3">
        <f t="shared" si="16"/>
        <v>1899028</v>
      </c>
      <c r="I405" s="1">
        <v>60396</v>
      </c>
      <c r="J405" s="1">
        <f t="shared" si="15"/>
        <v>1959424</v>
      </c>
    </row>
    <row r="406" spans="1:10" ht="14.45" customHeight="1">
      <c r="A406" s="22" t="s">
        <v>438</v>
      </c>
      <c r="B406" s="12">
        <v>520581</v>
      </c>
      <c r="C406" s="95" t="s">
        <v>439</v>
      </c>
      <c r="D406" s="22" t="s">
        <v>478</v>
      </c>
      <c r="E406" s="23" t="s">
        <v>495</v>
      </c>
      <c r="F406" s="3">
        <v>100462</v>
      </c>
      <c r="G406" s="3">
        <v>0</v>
      </c>
      <c r="H406" s="3">
        <f t="shared" si="16"/>
        <v>100462</v>
      </c>
      <c r="I406" s="1">
        <v>-10239</v>
      </c>
      <c r="J406" s="1">
        <f t="shared" si="15"/>
        <v>90223</v>
      </c>
    </row>
    <row r="407" spans="1:10" ht="14.45" customHeight="1">
      <c r="A407" s="22" t="s">
        <v>438</v>
      </c>
      <c r="B407" s="12">
        <v>522417</v>
      </c>
      <c r="C407" s="95" t="s">
        <v>440</v>
      </c>
      <c r="D407" s="22" t="s">
        <v>478</v>
      </c>
      <c r="E407" s="23" t="s">
        <v>495</v>
      </c>
      <c r="F407" s="3">
        <v>3758</v>
      </c>
      <c r="G407" s="3">
        <v>31233</v>
      </c>
      <c r="H407" s="3">
        <f t="shared" si="16"/>
        <v>34991</v>
      </c>
      <c r="I407" s="1">
        <v>-17336</v>
      </c>
      <c r="J407" s="1">
        <f t="shared" si="15"/>
        <v>17655</v>
      </c>
    </row>
    <row r="408" spans="1:10" ht="14.45" customHeight="1">
      <c r="A408" s="22" t="s">
        <v>438</v>
      </c>
      <c r="B408" s="12">
        <v>522419</v>
      </c>
      <c r="C408" s="95" t="s">
        <v>441</v>
      </c>
      <c r="D408" s="22" t="s">
        <v>478</v>
      </c>
      <c r="E408" s="23" t="s">
        <v>495</v>
      </c>
      <c r="F408" s="3">
        <v>198113</v>
      </c>
      <c r="G408" s="3">
        <v>945895</v>
      </c>
      <c r="H408" s="3">
        <f t="shared" si="16"/>
        <v>1144008</v>
      </c>
      <c r="I408" s="1">
        <v>-159018</v>
      </c>
      <c r="J408" s="1">
        <f t="shared" si="15"/>
        <v>984990</v>
      </c>
    </row>
    <row r="409" spans="1:10" ht="14.45" customHeight="1">
      <c r="A409" s="22" t="s">
        <v>438</v>
      </c>
      <c r="B409" s="12">
        <v>522426</v>
      </c>
      <c r="C409" s="95" t="s">
        <v>442</v>
      </c>
      <c r="D409" s="22" t="s">
        <v>478</v>
      </c>
      <c r="E409" s="23" t="s">
        <v>495</v>
      </c>
      <c r="F409" s="3">
        <v>590586</v>
      </c>
      <c r="G409" s="3">
        <v>196301</v>
      </c>
      <c r="H409" s="3">
        <f t="shared" si="16"/>
        <v>786887</v>
      </c>
      <c r="I409" s="1">
        <v>11214</v>
      </c>
      <c r="J409" s="1">
        <f t="shared" si="15"/>
        <v>798101</v>
      </c>
    </row>
    <row r="410" spans="1:10" ht="14.45" customHeight="1">
      <c r="A410" s="22" t="s">
        <v>438</v>
      </c>
      <c r="B410" s="12">
        <v>522431</v>
      </c>
      <c r="C410" s="95" t="s">
        <v>443</v>
      </c>
      <c r="D410" s="22" t="s">
        <v>478</v>
      </c>
      <c r="E410" s="23" t="s">
        <v>495</v>
      </c>
      <c r="F410" s="3">
        <v>503063</v>
      </c>
      <c r="G410" s="3">
        <v>2618131</v>
      </c>
      <c r="H410" s="3">
        <f t="shared" si="16"/>
        <v>3121194</v>
      </c>
      <c r="I410" s="1">
        <v>619320</v>
      </c>
      <c r="J410" s="1">
        <f t="shared" si="15"/>
        <v>3740514</v>
      </c>
    </row>
    <row r="411" spans="1:10" ht="14.45" customHeight="1">
      <c r="A411" s="22" t="s">
        <v>438</v>
      </c>
      <c r="B411" s="12">
        <v>522442</v>
      </c>
      <c r="C411" s="95" t="s">
        <v>444</v>
      </c>
      <c r="D411" s="22" t="s">
        <v>478</v>
      </c>
      <c r="E411" s="23" t="s">
        <v>495</v>
      </c>
      <c r="F411" s="3">
        <v>271022</v>
      </c>
      <c r="G411" s="3">
        <v>320980</v>
      </c>
      <c r="H411" s="3">
        <f t="shared" si="16"/>
        <v>592002</v>
      </c>
      <c r="I411" s="1">
        <v>30696</v>
      </c>
      <c r="J411" s="1">
        <f t="shared" si="15"/>
        <v>622698</v>
      </c>
    </row>
    <row r="412" spans="1:10" ht="14.45" customHeight="1">
      <c r="A412" s="22" t="s">
        <v>438</v>
      </c>
      <c r="B412" s="12">
        <v>522446</v>
      </c>
      <c r="C412" s="95" t="s">
        <v>445</v>
      </c>
      <c r="D412" s="22" t="s">
        <v>478</v>
      </c>
      <c r="E412" s="23" t="s">
        <v>495</v>
      </c>
      <c r="F412" s="3">
        <v>666433</v>
      </c>
      <c r="G412" s="3">
        <v>195585</v>
      </c>
      <c r="H412" s="3">
        <f t="shared" si="16"/>
        <v>862018</v>
      </c>
      <c r="I412" s="1">
        <v>-47736</v>
      </c>
      <c r="J412" s="1">
        <f t="shared" si="15"/>
        <v>814282</v>
      </c>
    </row>
    <row r="413" spans="1:10" ht="14.45" customHeight="1">
      <c r="A413" s="22" t="s">
        <v>438</v>
      </c>
      <c r="B413" s="12">
        <v>522447</v>
      </c>
      <c r="C413" s="95" t="s">
        <v>446</v>
      </c>
      <c r="D413" s="22" t="s">
        <v>478</v>
      </c>
      <c r="E413" s="23" t="s">
        <v>495</v>
      </c>
      <c r="F413" s="3">
        <v>178778</v>
      </c>
      <c r="G413" s="3">
        <v>3491875</v>
      </c>
      <c r="H413" s="3">
        <f t="shared" si="16"/>
        <v>3670653</v>
      </c>
      <c r="I413" s="1">
        <v>-68807</v>
      </c>
      <c r="J413" s="1">
        <f t="shared" si="15"/>
        <v>3601846</v>
      </c>
    </row>
    <row r="414" spans="1:10" ht="14.45" customHeight="1">
      <c r="A414" s="22" t="s">
        <v>438</v>
      </c>
      <c r="B414" s="12">
        <v>522451</v>
      </c>
      <c r="C414" s="95" t="s">
        <v>447</v>
      </c>
      <c r="D414" s="22" t="s">
        <v>478</v>
      </c>
      <c r="E414" s="23" t="s">
        <v>495</v>
      </c>
      <c r="F414" s="3">
        <v>618589</v>
      </c>
      <c r="G414" s="3">
        <v>388579</v>
      </c>
      <c r="H414" s="3">
        <f t="shared" si="16"/>
        <v>1007168</v>
      </c>
      <c r="I414" s="1">
        <v>22176</v>
      </c>
      <c r="J414" s="1">
        <f t="shared" si="15"/>
        <v>1029344</v>
      </c>
    </row>
    <row r="415" spans="1:10" ht="14.45" customHeight="1">
      <c r="A415" s="22" t="s">
        <v>438</v>
      </c>
      <c r="B415" s="12">
        <v>522452</v>
      </c>
      <c r="C415" s="95" t="s">
        <v>448</v>
      </c>
      <c r="D415" s="22" t="s">
        <v>478</v>
      </c>
      <c r="E415" s="23" t="s">
        <v>495</v>
      </c>
      <c r="F415" s="3">
        <v>850271</v>
      </c>
      <c r="G415" s="3">
        <v>5394587</v>
      </c>
      <c r="H415" s="3">
        <f t="shared" si="16"/>
        <v>6244858</v>
      </c>
      <c r="I415" s="1">
        <v>3147066</v>
      </c>
      <c r="J415" s="1">
        <f t="shared" si="15"/>
        <v>9391924</v>
      </c>
    </row>
    <row r="416" spans="1:10" ht="14.45" customHeight="1">
      <c r="A416" s="22" t="s">
        <v>449</v>
      </c>
      <c r="B416" s="12">
        <v>532359</v>
      </c>
      <c r="C416" s="95" t="s">
        <v>450</v>
      </c>
      <c r="D416" s="22" t="s">
        <v>478</v>
      </c>
      <c r="E416" s="23" t="s">
        <v>495</v>
      </c>
      <c r="F416" s="3">
        <v>517282</v>
      </c>
      <c r="G416" s="3">
        <v>528133</v>
      </c>
      <c r="H416" s="3">
        <f t="shared" si="16"/>
        <v>1045415</v>
      </c>
      <c r="I416" s="1">
        <v>169248</v>
      </c>
      <c r="J416" s="1">
        <f t="shared" si="15"/>
        <v>1214663</v>
      </c>
    </row>
    <row r="417" spans="1:10" ht="14.45" customHeight="1">
      <c r="A417" s="22" t="s">
        <v>449</v>
      </c>
      <c r="B417" s="12">
        <v>532362</v>
      </c>
      <c r="C417" s="95" t="s">
        <v>451</v>
      </c>
      <c r="D417" s="22" t="s">
        <v>478</v>
      </c>
      <c r="E417" s="23" t="s">
        <v>495</v>
      </c>
      <c r="F417" s="3">
        <v>1472320</v>
      </c>
      <c r="G417" s="3">
        <v>2283767</v>
      </c>
      <c r="H417" s="3">
        <f t="shared" si="16"/>
        <v>3756087</v>
      </c>
      <c r="I417" s="1">
        <v>13032</v>
      </c>
      <c r="J417" s="1">
        <f t="shared" si="15"/>
        <v>3769119</v>
      </c>
    </row>
    <row r="418" spans="1:10" ht="14.45" customHeight="1">
      <c r="A418" s="22" t="s">
        <v>449</v>
      </c>
      <c r="B418" s="12">
        <v>532363</v>
      </c>
      <c r="C418" s="95" t="s">
        <v>452</v>
      </c>
      <c r="D418" s="22" t="s">
        <v>478</v>
      </c>
      <c r="E418" s="23" t="s">
        <v>495</v>
      </c>
      <c r="F418" s="3">
        <v>376528</v>
      </c>
      <c r="G418" s="3">
        <v>296921</v>
      </c>
      <c r="H418" s="3">
        <f t="shared" si="16"/>
        <v>673449</v>
      </c>
      <c r="I418" s="1">
        <v>4926</v>
      </c>
      <c r="J418" s="1">
        <f t="shared" si="15"/>
        <v>678375</v>
      </c>
    </row>
    <row r="419" spans="1:10" ht="14.45" customHeight="1">
      <c r="A419" s="22" t="s">
        <v>449</v>
      </c>
      <c r="B419" s="12">
        <v>532364</v>
      </c>
      <c r="C419" s="95" t="s">
        <v>453</v>
      </c>
      <c r="D419" s="22" t="s">
        <v>478</v>
      </c>
      <c r="E419" s="23" t="s">
        <v>495</v>
      </c>
      <c r="F419" s="3">
        <v>354266</v>
      </c>
      <c r="G419" s="3">
        <v>967803</v>
      </c>
      <c r="H419" s="3">
        <f t="shared" si="16"/>
        <v>1322069</v>
      </c>
      <c r="I419" s="1">
        <v>76800</v>
      </c>
      <c r="J419" s="1">
        <f t="shared" si="15"/>
        <v>1398869</v>
      </c>
    </row>
    <row r="420" spans="1:10" ht="14.45" customHeight="1">
      <c r="A420" s="22" t="s">
        <v>449</v>
      </c>
      <c r="B420" s="12">
        <v>532369</v>
      </c>
      <c r="C420" s="95" t="s">
        <v>454</v>
      </c>
      <c r="D420" s="22" t="s">
        <v>478</v>
      </c>
      <c r="E420" s="23" t="s">
        <v>495</v>
      </c>
      <c r="F420" s="3">
        <v>461270</v>
      </c>
      <c r="G420" s="3">
        <v>0</v>
      </c>
      <c r="H420" s="3">
        <f t="shared" si="16"/>
        <v>461270</v>
      </c>
      <c r="I420" s="1">
        <v>22420</v>
      </c>
      <c r="J420" s="1">
        <f t="shared" si="15"/>
        <v>483690</v>
      </c>
    </row>
    <row r="421" spans="1:10" ht="14.45" customHeight="1">
      <c r="A421" s="22" t="s">
        <v>449</v>
      </c>
      <c r="B421" s="12">
        <v>532373</v>
      </c>
      <c r="C421" s="95" t="s">
        <v>455</v>
      </c>
      <c r="D421" s="22" t="s">
        <v>478</v>
      </c>
      <c r="E421" s="23" t="s">
        <v>495</v>
      </c>
      <c r="F421" s="3">
        <v>218613</v>
      </c>
      <c r="G421" s="3">
        <v>491989</v>
      </c>
      <c r="H421" s="3">
        <f t="shared" si="16"/>
        <v>710602</v>
      </c>
      <c r="I421" s="1">
        <v>75990</v>
      </c>
      <c r="J421" s="1">
        <f t="shared" si="15"/>
        <v>786592</v>
      </c>
    </row>
    <row r="422" spans="1:10" ht="14.45" customHeight="1">
      <c r="A422" s="22" t="s">
        <v>449</v>
      </c>
      <c r="B422" s="12">
        <v>532383</v>
      </c>
      <c r="C422" s="95" t="s">
        <v>456</v>
      </c>
      <c r="D422" s="22" t="s">
        <v>478</v>
      </c>
      <c r="E422" s="23" t="s">
        <v>495</v>
      </c>
      <c r="F422" s="3">
        <v>394197</v>
      </c>
      <c r="G422" s="3">
        <v>7793668</v>
      </c>
      <c r="H422" s="3">
        <f t="shared" si="16"/>
        <v>8187865</v>
      </c>
      <c r="I422" s="1">
        <v>1197732</v>
      </c>
      <c r="J422" s="1">
        <f t="shared" si="15"/>
        <v>9385597</v>
      </c>
    </row>
    <row r="423" spans="1:10" ht="14.45" customHeight="1">
      <c r="A423" s="22" t="s">
        <v>449</v>
      </c>
      <c r="B423" s="12">
        <v>532384</v>
      </c>
      <c r="C423" s="95" t="s">
        <v>457</v>
      </c>
      <c r="D423" s="22" t="s">
        <v>478</v>
      </c>
      <c r="E423" s="23" t="s">
        <v>495</v>
      </c>
      <c r="F423" s="3">
        <v>210568</v>
      </c>
      <c r="G423" s="3">
        <v>375322</v>
      </c>
      <c r="H423" s="3">
        <f t="shared" si="16"/>
        <v>585890</v>
      </c>
      <c r="I423" s="1">
        <v>60636</v>
      </c>
      <c r="J423" s="1">
        <f t="shared" si="15"/>
        <v>646526</v>
      </c>
    </row>
    <row r="424" spans="1:10" ht="14.45" customHeight="1">
      <c r="A424" s="22" t="s">
        <v>449</v>
      </c>
      <c r="B424" s="12">
        <v>532386</v>
      </c>
      <c r="C424" s="95" t="s">
        <v>458</v>
      </c>
      <c r="D424" s="22" t="s">
        <v>478</v>
      </c>
      <c r="E424" s="23" t="s">
        <v>495</v>
      </c>
      <c r="F424" s="3">
        <v>234349</v>
      </c>
      <c r="G424" s="3">
        <v>316271</v>
      </c>
      <c r="H424" s="3">
        <f t="shared" si="16"/>
        <v>550620</v>
      </c>
      <c r="I424" s="1">
        <v>-14214</v>
      </c>
      <c r="J424" s="1">
        <f t="shared" si="15"/>
        <v>536406</v>
      </c>
    </row>
    <row r="425" spans="1:10" ht="14.45" customHeight="1">
      <c r="A425" s="22" t="s">
        <v>449</v>
      </c>
      <c r="B425" s="12">
        <v>532387</v>
      </c>
      <c r="C425" s="95" t="s">
        <v>459</v>
      </c>
      <c r="D425" s="22" t="s">
        <v>478</v>
      </c>
      <c r="E425" s="23" t="s">
        <v>495</v>
      </c>
      <c r="F425" s="3">
        <v>216535</v>
      </c>
      <c r="G425" s="3">
        <v>142798</v>
      </c>
      <c r="H425" s="3">
        <f t="shared" si="16"/>
        <v>359333</v>
      </c>
      <c r="I425" s="1">
        <v>58980</v>
      </c>
      <c r="J425" s="1">
        <f t="shared" ref="J425:J439" si="17">H425+I425</f>
        <v>418313</v>
      </c>
    </row>
    <row r="426" spans="1:10" ht="14.45" customHeight="1">
      <c r="A426" s="22" t="s">
        <v>449</v>
      </c>
      <c r="B426" s="12">
        <v>532390</v>
      </c>
      <c r="C426" s="95" t="s">
        <v>460</v>
      </c>
      <c r="D426" s="22" t="s">
        <v>478</v>
      </c>
      <c r="E426" s="23" t="s">
        <v>495</v>
      </c>
      <c r="F426" s="3">
        <v>531795</v>
      </c>
      <c r="G426" s="3">
        <v>0</v>
      </c>
      <c r="H426" s="3">
        <f t="shared" si="16"/>
        <v>531795</v>
      </c>
      <c r="I426" s="1">
        <v>-8628</v>
      </c>
      <c r="J426" s="1">
        <f t="shared" si="17"/>
        <v>523167</v>
      </c>
    </row>
    <row r="427" spans="1:10" ht="14.45" customHeight="1">
      <c r="A427" s="22" t="s">
        <v>449</v>
      </c>
      <c r="B427" s="12">
        <v>532391</v>
      </c>
      <c r="C427" s="95" t="s">
        <v>461</v>
      </c>
      <c r="D427" s="22" t="s">
        <v>478</v>
      </c>
      <c r="E427" s="23" t="s">
        <v>495</v>
      </c>
      <c r="F427" s="3">
        <v>318220</v>
      </c>
      <c r="G427" s="3">
        <v>732524</v>
      </c>
      <c r="H427" s="3">
        <f t="shared" si="16"/>
        <v>1050744</v>
      </c>
      <c r="I427" s="1">
        <v>-48786</v>
      </c>
      <c r="J427" s="1">
        <f t="shared" si="17"/>
        <v>1001958</v>
      </c>
    </row>
    <row r="428" spans="1:10" ht="14.45" customHeight="1">
      <c r="A428" s="22" t="s">
        <v>449</v>
      </c>
      <c r="B428" s="12">
        <v>532397</v>
      </c>
      <c r="C428" s="95" t="s">
        <v>462</v>
      </c>
      <c r="D428" s="22" t="s">
        <v>478</v>
      </c>
      <c r="E428" s="23" t="s">
        <v>495</v>
      </c>
      <c r="F428" s="3">
        <v>81111</v>
      </c>
      <c r="G428" s="3">
        <v>2342638</v>
      </c>
      <c r="H428" s="3">
        <f t="shared" si="16"/>
        <v>2423749</v>
      </c>
      <c r="I428" s="1">
        <v>-27114</v>
      </c>
      <c r="J428" s="1">
        <f t="shared" si="17"/>
        <v>2396635</v>
      </c>
    </row>
    <row r="429" spans="1:10" ht="14.45" customHeight="1">
      <c r="A429" s="22" t="s">
        <v>449</v>
      </c>
      <c r="B429" s="12">
        <v>532399</v>
      </c>
      <c r="C429" s="95" t="s">
        <v>463</v>
      </c>
      <c r="D429" s="22" t="s">
        <v>478</v>
      </c>
      <c r="E429" s="23" t="s">
        <v>495</v>
      </c>
      <c r="F429" s="3">
        <v>993207</v>
      </c>
      <c r="G429" s="3">
        <v>1600602</v>
      </c>
      <c r="H429" s="3">
        <f t="shared" si="16"/>
        <v>2593809</v>
      </c>
      <c r="I429" s="1">
        <v>-96630</v>
      </c>
      <c r="J429" s="1">
        <f t="shared" si="17"/>
        <v>2497179</v>
      </c>
    </row>
    <row r="430" spans="1:10" ht="14.45" customHeight="1">
      <c r="A430" s="22" t="s">
        <v>464</v>
      </c>
      <c r="B430" s="12">
        <v>542301</v>
      </c>
      <c r="C430" s="95" t="s">
        <v>465</v>
      </c>
      <c r="D430" s="22" t="s">
        <v>478</v>
      </c>
      <c r="E430" s="23" t="s">
        <v>495</v>
      </c>
      <c r="F430" s="3">
        <v>1448566</v>
      </c>
      <c r="G430" s="3">
        <v>0</v>
      </c>
      <c r="H430" s="3">
        <f t="shared" si="16"/>
        <v>1448566</v>
      </c>
      <c r="I430" s="1">
        <v>70704</v>
      </c>
      <c r="J430" s="1">
        <f t="shared" si="17"/>
        <v>1519270</v>
      </c>
    </row>
    <row r="431" spans="1:10" ht="14.45" customHeight="1">
      <c r="A431" s="22" t="s">
        <v>464</v>
      </c>
      <c r="B431" s="12">
        <v>542318</v>
      </c>
      <c r="C431" s="95" t="s">
        <v>466</v>
      </c>
      <c r="D431" s="22" t="s">
        <v>478</v>
      </c>
      <c r="E431" s="23" t="s">
        <v>495</v>
      </c>
      <c r="F431" s="3">
        <v>901624</v>
      </c>
      <c r="G431" s="3">
        <v>880126</v>
      </c>
      <c r="H431" s="3">
        <f t="shared" si="16"/>
        <v>1781750</v>
      </c>
      <c r="I431" s="1">
        <v>-42186</v>
      </c>
      <c r="J431" s="1">
        <f t="shared" si="17"/>
        <v>1739564</v>
      </c>
    </row>
    <row r="432" spans="1:10" s="12" customFormat="1" ht="14.45" customHeight="1">
      <c r="A432" s="22" t="s">
        <v>464</v>
      </c>
      <c r="B432" s="12">
        <v>542324</v>
      </c>
      <c r="C432" s="95" t="s">
        <v>467</v>
      </c>
      <c r="D432" s="22" t="s">
        <v>478</v>
      </c>
      <c r="E432" s="23" t="s">
        <v>495</v>
      </c>
      <c r="F432" s="3">
        <v>1962083</v>
      </c>
      <c r="G432" s="3">
        <v>718541</v>
      </c>
      <c r="H432" s="3">
        <f t="shared" si="16"/>
        <v>2680624</v>
      </c>
      <c r="I432" s="1">
        <v>121344</v>
      </c>
      <c r="J432" s="1">
        <f t="shared" si="17"/>
        <v>2801968</v>
      </c>
    </row>
    <row r="433" spans="1:10" s="12" customFormat="1" ht="14.45" customHeight="1">
      <c r="A433" s="22" t="s">
        <v>464</v>
      </c>
      <c r="B433" s="12">
        <v>542332</v>
      </c>
      <c r="C433" s="95" t="s">
        <v>468</v>
      </c>
      <c r="D433" s="22" t="s">
        <v>478</v>
      </c>
      <c r="E433" s="23" t="s">
        <v>495</v>
      </c>
      <c r="F433" s="3">
        <v>3645919</v>
      </c>
      <c r="G433" s="3">
        <v>0</v>
      </c>
      <c r="H433" s="3">
        <f t="shared" si="16"/>
        <v>3645919</v>
      </c>
      <c r="I433" s="1">
        <v>194604</v>
      </c>
      <c r="J433" s="1">
        <f t="shared" si="17"/>
        <v>3840523</v>
      </c>
    </row>
    <row r="434" spans="1:10" s="12" customFormat="1" ht="14.45" customHeight="1">
      <c r="A434" s="22" t="s">
        <v>464</v>
      </c>
      <c r="B434" s="12">
        <v>542338</v>
      </c>
      <c r="C434" s="95" t="s">
        <v>469</v>
      </c>
      <c r="D434" s="22" t="s">
        <v>478</v>
      </c>
      <c r="E434" s="23" t="s">
        <v>495</v>
      </c>
      <c r="F434" s="3">
        <v>5355938</v>
      </c>
      <c r="G434" s="3">
        <v>19490</v>
      </c>
      <c r="H434" s="3">
        <f t="shared" si="16"/>
        <v>5375428</v>
      </c>
      <c r="I434" s="1">
        <v>92934</v>
      </c>
      <c r="J434" s="1">
        <f t="shared" si="17"/>
        <v>5468362</v>
      </c>
    </row>
    <row r="435" spans="1:10" s="12" customFormat="1" ht="14.45" customHeight="1">
      <c r="A435" s="22" t="s">
        <v>464</v>
      </c>
      <c r="B435" s="12">
        <v>542339</v>
      </c>
      <c r="C435" s="95" t="s">
        <v>470</v>
      </c>
      <c r="D435" s="22" t="s">
        <v>478</v>
      </c>
      <c r="E435" s="23" t="s">
        <v>495</v>
      </c>
      <c r="F435" s="3">
        <v>3794187</v>
      </c>
      <c r="G435" s="3">
        <v>3083</v>
      </c>
      <c r="H435" s="3">
        <f t="shared" si="16"/>
        <v>3797270</v>
      </c>
      <c r="I435" s="1">
        <v>-100536</v>
      </c>
      <c r="J435" s="1">
        <f t="shared" si="17"/>
        <v>3696734</v>
      </c>
    </row>
    <row r="436" spans="1:10" s="12" customFormat="1" ht="14.45" customHeight="1">
      <c r="A436" s="22" t="s">
        <v>464</v>
      </c>
      <c r="B436" s="12">
        <v>542343</v>
      </c>
      <c r="C436" s="95" t="s">
        <v>471</v>
      </c>
      <c r="D436" s="22" t="s">
        <v>478</v>
      </c>
      <c r="E436" s="23" t="s">
        <v>495</v>
      </c>
      <c r="F436" s="3">
        <v>3021972</v>
      </c>
      <c r="G436" s="3">
        <v>66161</v>
      </c>
      <c r="H436" s="3">
        <f t="shared" si="16"/>
        <v>3088133</v>
      </c>
      <c r="I436" s="1">
        <v>126162</v>
      </c>
      <c r="J436" s="1">
        <f t="shared" si="17"/>
        <v>3214295</v>
      </c>
    </row>
    <row r="437" spans="1:10" s="12" customFormat="1" ht="14.45" customHeight="1">
      <c r="A437" s="22" t="s">
        <v>472</v>
      </c>
      <c r="B437" s="12">
        <v>552349</v>
      </c>
      <c r="C437" s="95" t="s">
        <v>473</v>
      </c>
      <c r="D437" s="22" t="s">
        <v>478</v>
      </c>
      <c r="E437" s="23" t="s">
        <v>495</v>
      </c>
      <c r="F437" s="3">
        <v>1751587</v>
      </c>
      <c r="G437" s="3">
        <v>2566427</v>
      </c>
      <c r="H437" s="3">
        <f t="shared" si="16"/>
        <v>4318014</v>
      </c>
      <c r="I437" s="1">
        <v>235290</v>
      </c>
      <c r="J437" s="1">
        <f t="shared" si="17"/>
        <v>4553304</v>
      </c>
    </row>
    <row r="438" spans="1:10" s="12" customFormat="1" ht="14.45" customHeight="1">
      <c r="A438" s="22" t="s">
        <v>472</v>
      </c>
      <c r="B438" s="12">
        <v>553304</v>
      </c>
      <c r="C438" s="95" t="s">
        <v>474</v>
      </c>
      <c r="D438" s="22" t="s">
        <v>478</v>
      </c>
      <c r="E438" s="23" t="s">
        <v>495</v>
      </c>
      <c r="F438" s="3">
        <v>472833</v>
      </c>
      <c r="G438" s="3">
        <v>0</v>
      </c>
      <c r="H438" s="3">
        <f t="shared" si="16"/>
        <v>472833</v>
      </c>
      <c r="I438" s="1">
        <v>-28476</v>
      </c>
      <c r="J438" s="1">
        <f t="shared" si="17"/>
        <v>444357</v>
      </c>
    </row>
    <row r="439" spans="1:10" s="12" customFormat="1" ht="14.45" customHeight="1">
      <c r="A439" s="22" t="s">
        <v>475</v>
      </c>
      <c r="B439" s="12">
        <v>663800</v>
      </c>
      <c r="C439" s="95" t="s">
        <v>476</v>
      </c>
      <c r="D439" s="22" t="s">
        <v>478</v>
      </c>
      <c r="E439" s="23" t="s">
        <v>495</v>
      </c>
      <c r="F439" s="3">
        <v>6466471</v>
      </c>
      <c r="G439" s="3">
        <v>0</v>
      </c>
      <c r="H439" s="3">
        <f t="shared" si="16"/>
        <v>6466471</v>
      </c>
      <c r="I439" s="1">
        <v>-104136</v>
      </c>
      <c r="J439" s="1">
        <f t="shared" si="17"/>
        <v>6362335</v>
      </c>
    </row>
    <row r="440" spans="1:10" s="12" customFormat="1" ht="14.45" customHeight="1">
      <c r="B440"/>
      <c r="C440" s="6"/>
      <c r="D440" s="19"/>
      <c r="E440" s="20"/>
      <c r="F440" s="3"/>
      <c r="G440" s="3"/>
      <c r="H440" s="3"/>
      <c r="I440" s="1"/>
      <c r="J440" s="1"/>
    </row>
    <row r="441" spans="1:10">
      <c r="A441" t="s">
        <v>480</v>
      </c>
      <c r="F441" s="3">
        <f>SUM(F3:F440)</f>
        <v>433807912</v>
      </c>
      <c r="G441" s="3">
        <f>SUM(G3:G440)</f>
        <v>450277378</v>
      </c>
      <c r="H441" s="1">
        <f>SUM(H3:H439)</f>
        <v>884085290</v>
      </c>
      <c r="I441" s="1">
        <f>SUM(I3:I439)</f>
        <v>48183561</v>
      </c>
      <c r="J441" s="1">
        <f>SUM(J3:J439)</f>
        <v>932268851</v>
      </c>
    </row>
    <row r="442" spans="1:10" s="12" customFormat="1">
      <c r="B442"/>
      <c r="H442" s="1"/>
      <c r="I442" s="1"/>
      <c r="J442" s="1"/>
    </row>
    <row r="443" spans="1:10">
      <c r="H443" s="3"/>
      <c r="J443" s="1"/>
    </row>
    <row r="444" spans="1:10" ht="46.35" customHeight="1">
      <c r="C444" s="117" t="s">
        <v>486</v>
      </c>
      <c r="D444" s="117"/>
      <c r="E444" s="117"/>
      <c r="F444" s="117"/>
      <c r="G444" s="117"/>
      <c r="H444" s="117"/>
      <c r="I444" s="117"/>
      <c r="J444" s="117"/>
    </row>
    <row r="447" spans="1:10">
      <c r="H447" s="7"/>
    </row>
    <row r="453" spans="9:9">
      <c r="I453" s="4"/>
    </row>
  </sheetData>
  <sortState ref="A3:S1096">
    <sortCondition ref="B3:B1096"/>
  </sortState>
  <mergeCells count="2">
    <mergeCell ref="A1:J1"/>
    <mergeCell ref="C444:J444"/>
  </mergeCells>
  <pageMargins left="0.7" right="0.7"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6"/>
  <sheetViews>
    <sheetView zoomScaleNormal="100" workbookViewId="0">
      <pane ySplit="2" topLeftCell="A3" activePane="bottomLeft" state="frozen"/>
      <selection activeCell="J4" sqref="J4"/>
      <selection pane="bottomLeft" sqref="A1:F1"/>
    </sheetView>
  </sheetViews>
  <sheetFormatPr defaultRowHeight="15"/>
  <cols>
    <col min="1" max="1" width="8.85546875" customWidth="1"/>
    <col min="2" max="2" width="10.42578125" customWidth="1"/>
    <col min="3" max="3" width="27.42578125" bestFit="1" customWidth="1"/>
    <col min="4" max="4" width="16.140625" bestFit="1" customWidth="1"/>
    <col min="5" max="5" width="17.42578125" style="12" bestFit="1" customWidth="1"/>
    <col min="6" max="6" width="17.42578125" style="12" customWidth="1"/>
    <col min="7" max="7" width="11" bestFit="1" customWidth="1"/>
  </cols>
  <sheetData>
    <row r="1" spans="1:6" s="12" customFormat="1" ht="30" customHeight="1">
      <c r="A1" s="116" t="s">
        <v>559</v>
      </c>
      <c r="B1" s="116"/>
      <c r="C1" s="116"/>
      <c r="D1" s="116"/>
      <c r="E1" s="116"/>
      <c r="F1" s="116"/>
    </row>
    <row r="2" spans="1:6" ht="30">
      <c r="A2" s="8" t="s">
        <v>0</v>
      </c>
      <c r="B2" s="8" t="s">
        <v>1</v>
      </c>
      <c r="C2" s="8" t="s">
        <v>2</v>
      </c>
      <c r="D2" s="8" t="s">
        <v>477</v>
      </c>
      <c r="E2" s="16" t="s">
        <v>497</v>
      </c>
      <c r="F2" s="17" t="s">
        <v>494</v>
      </c>
    </row>
    <row r="3" spans="1:6">
      <c r="A3" s="22" t="s">
        <v>3</v>
      </c>
      <c r="B3" s="12">
        <v>100002</v>
      </c>
      <c r="C3" s="14" t="s">
        <v>4</v>
      </c>
      <c r="D3" s="19" t="s">
        <v>478</v>
      </c>
      <c r="E3" s="40" t="s">
        <v>495</v>
      </c>
      <c r="F3" s="1">
        <v>0</v>
      </c>
    </row>
    <row r="4" spans="1:6">
      <c r="A4" s="22" t="s">
        <v>3</v>
      </c>
      <c r="B4" s="12">
        <v>100019</v>
      </c>
      <c r="C4" s="14" t="s">
        <v>5</v>
      </c>
      <c r="D4" s="19" t="s">
        <v>478</v>
      </c>
      <c r="E4" s="40" t="s">
        <v>495</v>
      </c>
      <c r="F4" s="1">
        <v>365796</v>
      </c>
    </row>
    <row r="5" spans="1:6">
      <c r="A5" s="22" t="s">
        <v>3</v>
      </c>
      <c r="B5" s="12">
        <v>100029</v>
      </c>
      <c r="C5" s="14" t="s">
        <v>6</v>
      </c>
      <c r="D5" s="19" t="s">
        <v>478</v>
      </c>
      <c r="E5" s="40" t="s">
        <v>495</v>
      </c>
      <c r="F5" s="1">
        <v>238416</v>
      </c>
    </row>
    <row r="6" spans="1:6">
      <c r="A6" s="22" t="s">
        <v>7</v>
      </c>
      <c r="B6" s="12">
        <v>120039</v>
      </c>
      <c r="C6" s="14" t="s">
        <v>8</v>
      </c>
      <c r="D6" s="19" t="s">
        <v>478</v>
      </c>
      <c r="E6" s="40" t="s">
        <v>495</v>
      </c>
      <c r="F6" s="1">
        <v>0</v>
      </c>
    </row>
    <row r="7" spans="1:6">
      <c r="A7" s="22" t="s">
        <v>7</v>
      </c>
      <c r="B7" s="12">
        <v>120042</v>
      </c>
      <c r="C7" s="14" t="s">
        <v>9</v>
      </c>
      <c r="D7" s="19" t="s">
        <v>478</v>
      </c>
      <c r="E7" s="40" t="s">
        <v>495</v>
      </c>
      <c r="F7" s="1">
        <v>0</v>
      </c>
    </row>
    <row r="8" spans="1:6">
      <c r="A8" s="22" t="s">
        <v>7</v>
      </c>
      <c r="B8" s="12">
        <v>120043</v>
      </c>
      <c r="C8" s="14" t="s">
        <v>10</v>
      </c>
      <c r="D8" s="19" t="s">
        <v>478</v>
      </c>
      <c r="E8" s="40" t="s">
        <v>495</v>
      </c>
      <c r="F8" s="1">
        <v>4320</v>
      </c>
    </row>
    <row r="9" spans="1:6">
      <c r="A9" s="22" t="s">
        <v>11</v>
      </c>
      <c r="B9" s="12">
        <v>140053</v>
      </c>
      <c r="C9" s="14" t="s">
        <v>12</v>
      </c>
      <c r="D9" s="19" t="s">
        <v>478</v>
      </c>
      <c r="E9" s="40" t="s">
        <v>495</v>
      </c>
      <c r="F9" s="1">
        <v>15336</v>
      </c>
    </row>
    <row r="10" spans="1:6">
      <c r="A10" s="22" t="s">
        <v>11</v>
      </c>
      <c r="B10" s="12">
        <v>140068</v>
      </c>
      <c r="C10" s="14" t="s">
        <v>13</v>
      </c>
      <c r="D10" s="19" t="s">
        <v>478</v>
      </c>
      <c r="E10" s="40" t="s">
        <v>495</v>
      </c>
      <c r="F10" s="1">
        <v>255564</v>
      </c>
    </row>
    <row r="11" spans="1:6">
      <c r="A11" s="22" t="s">
        <v>11</v>
      </c>
      <c r="B11" s="12">
        <v>140069</v>
      </c>
      <c r="C11" s="14" t="s">
        <v>14</v>
      </c>
      <c r="D11" s="19" t="s">
        <v>478</v>
      </c>
      <c r="E11" s="40" t="s">
        <v>495</v>
      </c>
      <c r="F11" s="1">
        <v>0</v>
      </c>
    </row>
    <row r="12" spans="1:6">
      <c r="A12" s="22" t="s">
        <v>11</v>
      </c>
      <c r="B12" s="12">
        <v>147332</v>
      </c>
      <c r="C12" s="14" t="s">
        <v>15</v>
      </c>
      <c r="D12" s="19" t="s">
        <v>478</v>
      </c>
      <c r="E12" s="40" t="s">
        <v>495</v>
      </c>
      <c r="F12" s="1">
        <v>509208</v>
      </c>
    </row>
    <row r="13" spans="1:6">
      <c r="A13" s="22" t="s">
        <v>16</v>
      </c>
      <c r="B13" s="12">
        <v>150076</v>
      </c>
      <c r="C13" s="14" t="s">
        <v>17</v>
      </c>
      <c r="D13" s="40" t="s">
        <v>478</v>
      </c>
      <c r="E13" s="40" t="s">
        <v>495</v>
      </c>
      <c r="F13" s="1">
        <v>48552</v>
      </c>
    </row>
    <row r="14" spans="1:6">
      <c r="A14" s="22" t="s">
        <v>16</v>
      </c>
      <c r="B14" s="12">
        <v>150077</v>
      </c>
      <c r="C14" s="14" t="s">
        <v>18</v>
      </c>
      <c r="D14" s="19" t="s">
        <v>478</v>
      </c>
      <c r="E14" s="40" t="s">
        <v>495</v>
      </c>
      <c r="F14" s="1">
        <v>0</v>
      </c>
    </row>
    <row r="15" spans="1:6">
      <c r="A15" s="22" t="s">
        <v>16</v>
      </c>
      <c r="B15" s="12">
        <v>150085</v>
      </c>
      <c r="C15" s="14" t="s">
        <v>19</v>
      </c>
      <c r="D15" s="19" t="s">
        <v>478</v>
      </c>
      <c r="E15" s="40" t="s">
        <v>495</v>
      </c>
      <c r="F15" s="1">
        <v>209472</v>
      </c>
    </row>
    <row r="16" spans="1:6">
      <c r="A16" s="22" t="s">
        <v>16</v>
      </c>
      <c r="B16" s="12">
        <v>150091</v>
      </c>
      <c r="C16" s="14" t="s">
        <v>20</v>
      </c>
      <c r="D16" s="19" t="s">
        <v>478</v>
      </c>
      <c r="E16" s="40" t="s">
        <v>495</v>
      </c>
      <c r="F16" s="1">
        <v>0</v>
      </c>
    </row>
    <row r="17" spans="1:6">
      <c r="A17" s="22" t="s">
        <v>16</v>
      </c>
      <c r="B17" s="12">
        <v>150097</v>
      </c>
      <c r="C17" s="14" t="s">
        <v>21</v>
      </c>
      <c r="D17" s="19" t="s">
        <v>478</v>
      </c>
      <c r="E17" s="40" t="s">
        <v>495</v>
      </c>
      <c r="F17" s="1">
        <v>169680</v>
      </c>
    </row>
    <row r="18" spans="1:6">
      <c r="A18" s="22" t="s">
        <v>16</v>
      </c>
      <c r="B18" s="12">
        <v>150111</v>
      </c>
      <c r="C18" s="14" t="s">
        <v>22</v>
      </c>
      <c r="D18" s="19" t="s">
        <v>478</v>
      </c>
      <c r="E18" s="40" t="s">
        <v>495</v>
      </c>
      <c r="F18" s="1">
        <v>22560</v>
      </c>
    </row>
    <row r="19" spans="1:6">
      <c r="A19" s="22" t="s">
        <v>16</v>
      </c>
      <c r="B19" s="12">
        <v>150112</v>
      </c>
      <c r="C19" s="14" t="s">
        <v>23</v>
      </c>
      <c r="D19" s="19" t="s">
        <v>478</v>
      </c>
      <c r="E19" s="40" t="s">
        <v>495</v>
      </c>
      <c r="F19" s="1">
        <v>391848</v>
      </c>
    </row>
    <row r="20" spans="1:6">
      <c r="A20" s="22" t="s">
        <v>16</v>
      </c>
      <c r="B20" s="12">
        <v>150125</v>
      </c>
      <c r="C20" s="14" t="s">
        <v>24</v>
      </c>
      <c r="D20" s="19" t="s">
        <v>478</v>
      </c>
      <c r="E20" s="40" t="s">
        <v>495</v>
      </c>
      <c r="F20" s="1">
        <v>0</v>
      </c>
    </row>
    <row r="21" spans="1:6">
      <c r="A21" s="22" t="s">
        <v>16</v>
      </c>
      <c r="B21" s="12">
        <v>150131</v>
      </c>
      <c r="C21" s="14" t="s">
        <v>25</v>
      </c>
      <c r="D21" s="19" t="s">
        <v>478</v>
      </c>
      <c r="E21" s="40" t="s">
        <v>495</v>
      </c>
      <c r="F21" s="1">
        <v>96816</v>
      </c>
    </row>
    <row r="22" spans="1:6">
      <c r="A22" s="22" t="s">
        <v>26</v>
      </c>
      <c r="B22" s="12">
        <v>160135</v>
      </c>
      <c r="C22" s="14" t="s">
        <v>27</v>
      </c>
      <c r="D22" s="19" t="s">
        <v>478</v>
      </c>
      <c r="E22" s="40" t="s">
        <v>495</v>
      </c>
      <c r="F22" s="1">
        <v>0</v>
      </c>
    </row>
    <row r="23" spans="1:6">
      <c r="A23" s="22" t="s">
        <v>28</v>
      </c>
      <c r="B23" s="12">
        <v>170156</v>
      </c>
      <c r="C23" s="14" t="s">
        <v>29</v>
      </c>
      <c r="D23" s="19" t="s">
        <v>478</v>
      </c>
      <c r="E23" s="40" t="s">
        <v>495</v>
      </c>
      <c r="F23" s="1">
        <v>0</v>
      </c>
    </row>
    <row r="24" spans="1:6">
      <c r="A24" s="22" t="s">
        <v>28</v>
      </c>
      <c r="B24" s="12">
        <v>170171</v>
      </c>
      <c r="C24" s="14" t="s">
        <v>30</v>
      </c>
      <c r="D24" s="19" t="s">
        <v>478</v>
      </c>
      <c r="E24" s="40" t="s">
        <v>495</v>
      </c>
      <c r="F24" s="1">
        <v>15096</v>
      </c>
    </row>
    <row r="25" spans="1:6">
      <c r="A25" s="22" t="s">
        <v>28</v>
      </c>
      <c r="B25" s="12">
        <v>170175</v>
      </c>
      <c r="C25" s="14" t="s">
        <v>31</v>
      </c>
      <c r="D25" s="19" t="s">
        <v>478</v>
      </c>
      <c r="E25" s="40" t="s">
        <v>495</v>
      </c>
      <c r="F25" s="1">
        <v>0</v>
      </c>
    </row>
    <row r="26" spans="1:6">
      <c r="A26" s="22" t="s">
        <v>28</v>
      </c>
      <c r="B26" s="12">
        <v>170177</v>
      </c>
      <c r="C26" s="14" t="s">
        <v>32</v>
      </c>
      <c r="D26" s="19" t="s">
        <v>478</v>
      </c>
      <c r="E26" s="40" t="s">
        <v>495</v>
      </c>
      <c r="F26" s="1">
        <v>60732</v>
      </c>
    </row>
    <row r="27" spans="1:6">
      <c r="A27" s="22" t="s">
        <v>28</v>
      </c>
      <c r="B27" s="12">
        <v>170179</v>
      </c>
      <c r="C27" s="14" t="s">
        <v>33</v>
      </c>
      <c r="D27" s="19" t="s">
        <v>478</v>
      </c>
      <c r="E27" s="40" t="s">
        <v>495</v>
      </c>
      <c r="F27" s="1">
        <v>0</v>
      </c>
    </row>
    <row r="28" spans="1:6">
      <c r="A28" s="22" t="s">
        <v>28</v>
      </c>
      <c r="B28" s="12">
        <v>170189</v>
      </c>
      <c r="C28" s="14" t="s">
        <v>34</v>
      </c>
      <c r="D28" s="19" t="s">
        <v>478</v>
      </c>
      <c r="E28" s="40" t="s">
        <v>495</v>
      </c>
      <c r="F28" s="1">
        <v>155652</v>
      </c>
    </row>
    <row r="29" spans="1:6">
      <c r="A29" s="22" t="s">
        <v>28</v>
      </c>
      <c r="B29" s="12">
        <v>170195</v>
      </c>
      <c r="C29" s="14" t="s">
        <v>35</v>
      </c>
      <c r="D29" s="19" t="s">
        <v>478</v>
      </c>
      <c r="E29" s="40" t="s">
        <v>495</v>
      </c>
      <c r="F29" s="1">
        <v>59124</v>
      </c>
    </row>
    <row r="30" spans="1:6">
      <c r="A30" s="22" t="s">
        <v>28</v>
      </c>
      <c r="B30" s="12">
        <v>170196</v>
      </c>
      <c r="C30" s="14" t="s">
        <v>36</v>
      </c>
      <c r="D30" s="19" t="s">
        <v>478</v>
      </c>
      <c r="E30" s="40" t="s">
        <v>495</v>
      </c>
      <c r="F30" s="1">
        <v>61284</v>
      </c>
    </row>
    <row r="31" spans="1:6">
      <c r="A31" s="22" t="s">
        <v>28</v>
      </c>
      <c r="B31" s="12">
        <v>170197</v>
      </c>
      <c r="C31" s="14" t="s">
        <v>37</v>
      </c>
      <c r="D31" s="19" t="s">
        <v>478</v>
      </c>
      <c r="E31" s="40" t="s">
        <v>495</v>
      </c>
      <c r="F31" s="1">
        <v>15420</v>
      </c>
    </row>
    <row r="32" spans="1:6">
      <c r="A32" s="22" t="s">
        <v>28</v>
      </c>
      <c r="B32" s="12">
        <v>170205</v>
      </c>
      <c r="C32" s="14" t="s">
        <v>38</v>
      </c>
      <c r="D32" s="19" t="s">
        <v>478</v>
      </c>
      <c r="E32" s="40" t="s">
        <v>495</v>
      </c>
      <c r="F32" s="1">
        <v>63660</v>
      </c>
    </row>
    <row r="33" spans="1:6">
      <c r="A33" s="22" t="s">
        <v>28</v>
      </c>
      <c r="B33" s="12">
        <v>170215</v>
      </c>
      <c r="C33" s="14" t="s">
        <v>39</v>
      </c>
      <c r="D33" s="19" t="s">
        <v>478</v>
      </c>
      <c r="E33" s="40" t="s">
        <v>495</v>
      </c>
      <c r="F33" s="1">
        <v>0</v>
      </c>
    </row>
    <row r="34" spans="1:6">
      <c r="A34" s="22" t="s">
        <v>40</v>
      </c>
      <c r="B34" s="12">
        <v>180216</v>
      </c>
      <c r="C34" s="14" t="s">
        <v>41</v>
      </c>
      <c r="D34" s="19" t="s">
        <v>478</v>
      </c>
      <c r="E34" s="40" t="s">
        <v>495</v>
      </c>
      <c r="F34" s="1">
        <v>0</v>
      </c>
    </row>
    <row r="35" spans="1:6">
      <c r="A35" s="22" t="s">
        <v>42</v>
      </c>
      <c r="B35" s="12">
        <v>190219</v>
      </c>
      <c r="C35" s="14" t="s">
        <v>43</v>
      </c>
      <c r="D35" s="19" t="s">
        <v>478</v>
      </c>
      <c r="E35" s="40" t="s">
        <v>495</v>
      </c>
      <c r="F35" s="1">
        <v>0</v>
      </c>
    </row>
    <row r="36" spans="1:6">
      <c r="A36" s="22" t="s">
        <v>42</v>
      </c>
      <c r="B36" s="12">
        <v>190220</v>
      </c>
      <c r="C36" s="14" t="s">
        <v>44</v>
      </c>
      <c r="D36" s="19" t="s">
        <v>478</v>
      </c>
      <c r="E36" s="40" t="s">
        <v>495</v>
      </c>
      <c r="F36" s="1">
        <v>41508</v>
      </c>
    </row>
    <row r="37" spans="1:6">
      <c r="A37" s="22" t="s">
        <v>42</v>
      </c>
      <c r="B37" s="12">
        <v>190239</v>
      </c>
      <c r="C37" s="14" t="s">
        <v>45</v>
      </c>
      <c r="D37" s="19" t="s">
        <v>478</v>
      </c>
      <c r="E37" s="40" t="s">
        <v>495</v>
      </c>
      <c r="F37" s="1">
        <v>304956</v>
      </c>
    </row>
    <row r="38" spans="1:6">
      <c r="A38" s="22" t="s">
        <v>42</v>
      </c>
      <c r="B38" s="12">
        <v>190250</v>
      </c>
      <c r="C38" s="14" t="s">
        <v>46</v>
      </c>
      <c r="D38" s="19" t="s">
        <v>478</v>
      </c>
      <c r="E38" s="40" t="s">
        <v>495</v>
      </c>
      <c r="F38" s="1">
        <v>68760</v>
      </c>
    </row>
    <row r="39" spans="1:6">
      <c r="A39" s="22" t="s">
        <v>42</v>
      </c>
      <c r="B39" s="12">
        <v>197251</v>
      </c>
      <c r="C39" s="14" t="s">
        <v>47</v>
      </c>
      <c r="D39" s="19" t="s">
        <v>478</v>
      </c>
      <c r="E39" s="40" t="s">
        <v>495</v>
      </c>
      <c r="F39" s="1">
        <v>58800</v>
      </c>
    </row>
    <row r="40" spans="1:6">
      <c r="A40" s="22" t="s">
        <v>48</v>
      </c>
      <c r="B40" s="12">
        <v>210331</v>
      </c>
      <c r="C40" s="14" t="s">
        <v>49</v>
      </c>
      <c r="D40" s="19" t="s">
        <v>478</v>
      </c>
      <c r="E40" s="40" t="s">
        <v>495</v>
      </c>
      <c r="F40" s="1">
        <v>902808</v>
      </c>
    </row>
    <row r="41" spans="1:6">
      <c r="A41" s="22" t="s">
        <v>50</v>
      </c>
      <c r="B41" s="12">
        <v>220324</v>
      </c>
      <c r="C41" s="14" t="s">
        <v>51</v>
      </c>
      <c r="D41" s="19" t="s">
        <v>478</v>
      </c>
      <c r="E41" s="40" t="s">
        <v>495</v>
      </c>
      <c r="F41" s="1">
        <v>34428</v>
      </c>
    </row>
    <row r="42" spans="1:6">
      <c r="A42" s="22" t="s">
        <v>50</v>
      </c>
      <c r="B42" s="12">
        <v>220347</v>
      </c>
      <c r="C42" s="14" t="s">
        <v>52</v>
      </c>
      <c r="D42" s="19" t="s">
        <v>478</v>
      </c>
      <c r="E42" s="40" t="s">
        <v>495</v>
      </c>
      <c r="F42" s="1">
        <v>1269972</v>
      </c>
    </row>
    <row r="43" spans="1:6">
      <c r="A43" s="22" t="s">
        <v>50</v>
      </c>
      <c r="B43" s="12">
        <v>220348</v>
      </c>
      <c r="C43" s="14" t="s">
        <v>53</v>
      </c>
      <c r="D43" s="19" t="s">
        <v>478</v>
      </c>
      <c r="E43" s="40" t="s">
        <v>495</v>
      </c>
      <c r="F43" s="1">
        <v>1359672</v>
      </c>
    </row>
    <row r="44" spans="1:6">
      <c r="A44" s="22" t="s">
        <v>50</v>
      </c>
      <c r="B44" s="12">
        <v>220358</v>
      </c>
      <c r="C44" s="14" t="s">
        <v>54</v>
      </c>
      <c r="D44" s="19" t="s">
        <v>478</v>
      </c>
      <c r="E44" s="40" t="s">
        <v>495</v>
      </c>
      <c r="F44" s="1">
        <v>1041204</v>
      </c>
    </row>
    <row r="45" spans="1:6">
      <c r="A45" s="22" t="s">
        <v>50</v>
      </c>
      <c r="B45" s="12">
        <v>220360</v>
      </c>
      <c r="C45" s="14" t="s">
        <v>55</v>
      </c>
      <c r="D45" s="19" t="s">
        <v>478</v>
      </c>
      <c r="E45" s="40" t="s">
        <v>495</v>
      </c>
      <c r="F45" s="1">
        <v>1176276</v>
      </c>
    </row>
    <row r="46" spans="1:6">
      <c r="A46" s="22" t="s">
        <v>50</v>
      </c>
      <c r="B46" s="12">
        <v>220365</v>
      </c>
      <c r="C46" s="14" t="s">
        <v>56</v>
      </c>
      <c r="D46" s="19" t="s">
        <v>478</v>
      </c>
      <c r="E46" s="40" t="s">
        <v>495</v>
      </c>
      <c r="F46" s="1">
        <v>382740</v>
      </c>
    </row>
    <row r="47" spans="1:6">
      <c r="A47" s="22" t="s">
        <v>50</v>
      </c>
      <c r="B47" s="12">
        <v>220368</v>
      </c>
      <c r="C47" s="14" t="s">
        <v>57</v>
      </c>
      <c r="D47" s="19" t="s">
        <v>478</v>
      </c>
      <c r="E47" s="40" t="s">
        <v>495</v>
      </c>
      <c r="F47" s="1">
        <v>780756</v>
      </c>
    </row>
    <row r="48" spans="1:6">
      <c r="A48" s="22" t="s">
        <v>50</v>
      </c>
      <c r="B48" s="12">
        <v>220371</v>
      </c>
      <c r="C48" s="14" t="s">
        <v>58</v>
      </c>
      <c r="D48" s="19" t="s">
        <v>478</v>
      </c>
      <c r="E48" s="40" t="s">
        <v>495</v>
      </c>
      <c r="F48" s="1">
        <v>0</v>
      </c>
    </row>
    <row r="49" spans="1:6">
      <c r="A49" s="22" t="s">
        <v>50</v>
      </c>
      <c r="B49" s="12">
        <v>220376</v>
      </c>
      <c r="C49" s="14" t="s">
        <v>59</v>
      </c>
      <c r="D49" s="19" t="s">
        <v>478</v>
      </c>
      <c r="E49" s="40" t="s">
        <v>495</v>
      </c>
      <c r="F49" s="1">
        <v>718740</v>
      </c>
    </row>
    <row r="50" spans="1:6">
      <c r="A50" s="22" t="s">
        <v>50</v>
      </c>
      <c r="B50" s="12">
        <v>220378</v>
      </c>
      <c r="C50" s="14" t="s">
        <v>60</v>
      </c>
      <c r="D50" s="19" t="s">
        <v>478</v>
      </c>
      <c r="E50" s="40" t="s">
        <v>495</v>
      </c>
      <c r="F50" s="1">
        <v>3074400</v>
      </c>
    </row>
    <row r="51" spans="1:6">
      <c r="A51" s="22" t="s">
        <v>50</v>
      </c>
      <c r="B51" s="12">
        <v>220381</v>
      </c>
      <c r="C51" s="14" t="s">
        <v>61</v>
      </c>
      <c r="D51" s="19" t="s">
        <v>478</v>
      </c>
      <c r="E51" s="40" t="s">
        <v>495</v>
      </c>
      <c r="F51" s="1">
        <v>2448084</v>
      </c>
    </row>
    <row r="52" spans="1:6">
      <c r="A52" s="22" t="s">
        <v>50</v>
      </c>
      <c r="B52" s="12">
        <v>220382</v>
      </c>
      <c r="C52" s="14" t="s">
        <v>62</v>
      </c>
      <c r="D52" s="19" t="s">
        <v>478</v>
      </c>
      <c r="E52" s="40" t="s">
        <v>495</v>
      </c>
      <c r="F52" s="1">
        <v>651948</v>
      </c>
    </row>
    <row r="53" spans="1:6">
      <c r="A53" s="22" t="s">
        <v>50</v>
      </c>
      <c r="B53" s="12">
        <v>220389</v>
      </c>
      <c r="C53" s="14" t="s">
        <v>63</v>
      </c>
      <c r="D53" s="19" t="s">
        <v>478</v>
      </c>
      <c r="E53" s="40" t="s">
        <v>495</v>
      </c>
      <c r="F53" s="1">
        <v>43128</v>
      </c>
    </row>
    <row r="54" spans="1:6">
      <c r="A54" s="22" t="s">
        <v>50</v>
      </c>
      <c r="B54" s="12">
        <v>220392</v>
      </c>
      <c r="C54" s="14" t="s">
        <v>64</v>
      </c>
      <c r="D54" s="19" t="s">
        <v>478</v>
      </c>
      <c r="E54" s="40" t="s">
        <v>495</v>
      </c>
      <c r="F54" s="1">
        <v>80784</v>
      </c>
    </row>
    <row r="55" spans="1:6">
      <c r="A55" s="22" t="s">
        <v>65</v>
      </c>
      <c r="B55" s="12">
        <v>230468</v>
      </c>
      <c r="C55" s="14" t="s">
        <v>66</v>
      </c>
      <c r="D55" s="19" t="s">
        <v>478</v>
      </c>
      <c r="E55" s="40" t="s">
        <v>495</v>
      </c>
      <c r="F55" s="1">
        <v>1419276</v>
      </c>
    </row>
    <row r="56" spans="1:6">
      <c r="A56" s="22" t="s">
        <v>65</v>
      </c>
      <c r="B56" s="12">
        <v>230469</v>
      </c>
      <c r="C56" s="14" t="s">
        <v>67</v>
      </c>
      <c r="D56" s="19" t="s">
        <v>478</v>
      </c>
      <c r="E56" s="40" t="s">
        <v>495</v>
      </c>
      <c r="F56" s="1">
        <v>220956</v>
      </c>
    </row>
    <row r="57" spans="1:6">
      <c r="A57" s="22" t="s">
        <v>65</v>
      </c>
      <c r="B57" s="12">
        <v>230473</v>
      </c>
      <c r="C57" s="14" t="s">
        <v>68</v>
      </c>
      <c r="D57" s="19" t="s">
        <v>478</v>
      </c>
      <c r="E57" s="40" t="s">
        <v>495</v>
      </c>
      <c r="F57" s="1">
        <v>0</v>
      </c>
    </row>
    <row r="58" spans="1:6">
      <c r="A58" s="22" t="s">
        <v>65</v>
      </c>
      <c r="B58" s="12">
        <v>230478</v>
      </c>
      <c r="C58" s="14" t="s">
        <v>69</v>
      </c>
      <c r="D58" s="19" t="s">
        <v>478</v>
      </c>
      <c r="E58" s="40" t="s">
        <v>495</v>
      </c>
      <c r="F58" s="1">
        <v>10164</v>
      </c>
    </row>
    <row r="59" spans="1:6">
      <c r="A59" s="22" t="s">
        <v>65</v>
      </c>
      <c r="B59" s="12">
        <v>230496</v>
      </c>
      <c r="C59" s="14" t="s">
        <v>70</v>
      </c>
      <c r="D59" s="19" t="s">
        <v>478</v>
      </c>
      <c r="E59" s="40" t="s">
        <v>495</v>
      </c>
      <c r="F59" s="1">
        <v>44640</v>
      </c>
    </row>
    <row r="60" spans="1:6">
      <c r="A60" s="22" t="s">
        <v>65</v>
      </c>
      <c r="B60" s="12">
        <v>230497</v>
      </c>
      <c r="C60" s="14" t="s">
        <v>71</v>
      </c>
      <c r="D60" s="19" t="s">
        <v>478</v>
      </c>
      <c r="E60" s="40" t="s">
        <v>495</v>
      </c>
      <c r="F60" s="1">
        <v>29904</v>
      </c>
    </row>
    <row r="61" spans="1:6">
      <c r="A61" s="22" t="s">
        <v>65</v>
      </c>
      <c r="B61" s="12">
        <v>230498</v>
      </c>
      <c r="C61" s="14" t="s">
        <v>72</v>
      </c>
      <c r="D61" s="19" t="s">
        <v>478</v>
      </c>
      <c r="E61" s="40" t="s">
        <v>495</v>
      </c>
      <c r="F61" s="1">
        <v>516336</v>
      </c>
    </row>
    <row r="62" spans="1:6">
      <c r="A62" s="22" t="s">
        <v>65</v>
      </c>
      <c r="B62" s="12">
        <v>230500</v>
      </c>
      <c r="C62" s="14" t="s">
        <v>73</v>
      </c>
      <c r="D62" s="19" t="s">
        <v>478</v>
      </c>
      <c r="E62" s="40" t="s">
        <v>495</v>
      </c>
      <c r="F62" s="1">
        <v>100272</v>
      </c>
    </row>
    <row r="63" spans="1:6">
      <c r="A63" s="22" t="s">
        <v>65</v>
      </c>
      <c r="B63" s="12">
        <v>230501</v>
      </c>
      <c r="C63" s="14" t="s">
        <v>74</v>
      </c>
      <c r="D63" s="19" t="s">
        <v>478</v>
      </c>
      <c r="E63" s="40" t="s">
        <v>495</v>
      </c>
      <c r="F63" s="1">
        <v>0</v>
      </c>
    </row>
    <row r="64" spans="1:6">
      <c r="A64" s="22" t="s">
        <v>65</v>
      </c>
      <c r="B64" s="12">
        <v>230502</v>
      </c>
      <c r="C64" s="14" t="s">
        <v>75</v>
      </c>
      <c r="D64" s="19" t="s">
        <v>478</v>
      </c>
      <c r="E64" s="40" t="s">
        <v>495</v>
      </c>
      <c r="F64" s="1">
        <v>314352</v>
      </c>
    </row>
    <row r="65" spans="1:6">
      <c r="A65" s="22" t="s">
        <v>65</v>
      </c>
      <c r="B65" s="12">
        <v>230503</v>
      </c>
      <c r="C65" s="14" t="s">
        <v>76</v>
      </c>
      <c r="D65" s="19" t="s">
        <v>478</v>
      </c>
      <c r="E65" s="40" t="s">
        <v>495</v>
      </c>
      <c r="F65" s="1">
        <v>0</v>
      </c>
    </row>
    <row r="66" spans="1:6">
      <c r="A66" s="22" t="s">
        <v>65</v>
      </c>
      <c r="B66" s="12">
        <v>230505</v>
      </c>
      <c r="C66" s="14" t="s">
        <v>77</v>
      </c>
      <c r="D66" s="19" t="s">
        <v>478</v>
      </c>
      <c r="E66" s="40" t="s">
        <v>495</v>
      </c>
      <c r="F66" s="1">
        <v>46296</v>
      </c>
    </row>
    <row r="67" spans="1:6">
      <c r="A67" s="22" t="s">
        <v>65</v>
      </c>
      <c r="B67" s="12">
        <v>230510</v>
      </c>
      <c r="C67" s="14" t="s">
        <v>78</v>
      </c>
      <c r="D67" s="19" t="s">
        <v>478</v>
      </c>
      <c r="E67" s="40" t="s">
        <v>495</v>
      </c>
      <c r="F67" s="1">
        <v>2184132</v>
      </c>
    </row>
    <row r="68" spans="1:6">
      <c r="A68" s="22" t="s">
        <v>65</v>
      </c>
      <c r="B68" s="12">
        <v>230511</v>
      </c>
      <c r="C68" s="14" t="s">
        <v>79</v>
      </c>
      <c r="D68" s="19" t="s">
        <v>478</v>
      </c>
      <c r="E68" s="40" t="s">
        <v>495</v>
      </c>
      <c r="F68" s="1">
        <v>88356</v>
      </c>
    </row>
    <row r="69" spans="1:6">
      <c r="A69" s="22" t="s">
        <v>80</v>
      </c>
      <c r="B69" s="12">
        <v>240512</v>
      </c>
      <c r="C69" s="14" t="s">
        <v>81</v>
      </c>
      <c r="D69" s="19" t="s">
        <v>478</v>
      </c>
      <c r="E69" s="40" t="s">
        <v>495</v>
      </c>
      <c r="F69" s="1">
        <v>4415196</v>
      </c>
    </row>
    <row r="70" spans="1:6">
      <c r="A70" s="22" t="s">
        <v>80</v>
      </c>
      <c r="B70" s="12">
        <v>240515</v>
      </c>
      <c r="C70" s="14" t="s">
        <v>82</v>
      </c>
      <c r="D70" s="19" t="s">
        <v>478</v>
      </c>
      <c r="E70" s="40" t="s">
        <v>495</v>
      </c>
      <c r="F70" s="1">
        <v>0</v>
      </c>
    </row>
    <row r="71" spans="1:6">
      <c r="A71" s="22" t="s">
        <v>80</v>
      </c>
      <c r="B71" s="12">
        <v>240516</v>
      </c>
      <c r="C71" s="14" t="s">
        <v>83</v>
      </c>
      <c r="D71" s="19" t="s">
        <v>478</v>
      </c>
      <c r="E71" s="40" t="s">
        <v>495</v>
      </c>
      <c r="F71" s="1">
        <v>0</v>
      </c>
    </row>
    <row r="72" spans="1:6">
      <c r="A72" s="22" t="s">
        <v>80</v>
      </c>
      <c r="B72" s="12">
        <v>240520</v>
      </c>
      <c r="C72" s="14" t="s">
        <v>84</v>
      </c>
      <c r="D72" s="19" t="s">
        <v>478</v>
      </c>
      <c r="E72" s="40" t="s">
        <v>495</v>
      </c>
      <c r="F72" s="1">
        <v>2964156</v>
      </c>
    </row>
    <row r="73" spans="1:6">
      <c r="A73" s="22" t="s">
        <v>80</v>
      </c>
      <c r="B73" s="12">
        <v>240521</v>
      </c>
      <c r="C73" s="14" t="s">
        <v>85</v>
      </c>
      <c r="D73" s="19" t="s">
        <v>478</v>
      </c>
      <c r="E73" s="40" t="s">
        <v>495</v>
      </c>
      <c r="F73" s="1">
        <v>0</v>
      </c>
    </row>
    <row r="74" spans="1:6">
      <c r="A74" s="22" t="s">
        <v>80</v>
      </c>
      <c r="B74" s="12">
        <v>240523</v>
      </c>
      <c r="C74" s="14" t="s">
        <v>86</v>
      </c>
      <c r="D74" s="19" t="s">
        <v>478</v>
      </c>
      <c r="E74" s="40" t="s">
        <v>495</v>
      </c>
      <c r="F74" s="1">
        <v>5014764</v>
      </c>
    </row>
    <row r="75" spans="1:6">
      <c r="A75" s="22" t="s">
        <v>80</v>
      </c>
      <c r="B75" s="12">
        <v>240528</v>
      </c>
      <c r="C75" s="14" t="s">
        <v>88</v>
      </c>
      <c r="D75" s="19" t="s">
        <v>478</v>
      </c>
      <c r="E75" s="40" t="s">
        <v>495</v>
      </c>
      <c r="F75" s="1">
        <v>0</v>
      </c>
    </row>
    <row r="76" spans="1:6">
      <c r="A76" s="22" t="s">
        <v>80</v>
      </c>
      <c r="B76" s="12">
        <v>240531</v>
      </c>
      <c r="C76" s="14" t="s">
        <v>89</v>
      </c>
      <c r="D76" s="19" t="s">
        <v>478</v>
      </c>
      <c r="E76" s="40" t="s">
        <v>495</v>
      </c>
      <c r="F76" s="1">
        <v>0</v>
      </c>
    </row>
    <row r="77" spans="1:6">
      <c r="A77" s="22" t="s">
        <v>80</v>
      </c>
      <c r="B77" s="12">
        <v>240532</v>
      </c>
      <c r="C77" s="14" t="s">
        <v>90</v>
      </c>
      <c r="D77" s="19" t="s">
        <v>478</v>
      </c>
      <c r="E77" s="40" t="s">
        <v>495</v>
      </c>
      <c r="F77" s="1">
        <v>48672</v>
      </c>
    </row>
    <row r="78" spans="1:6">
      <c r="A78" s="22" t="s">
        <v>80</v>
      </c>
      <c r="B78" s="12">
        <v>240536</v>
      </c>
      <c r="C78" s="14" t="s">
        <v>91</v>
      </c>
      <c r="D78" s="19" t="s">
        <v>478</v>
      </c>
      <c r="E78" s="40" t="s">
        <v>495</v>
      </c>
      <c r="F78" s="1">
        <v>2201664</v>
      </c>
    </row>
    <row r="79" spans="1:6">
      <c r="A79" s="22" t="s">
        <v>80</v>
      </c>
      <c r="B79" s="12">
        <v>240538</v>
      </c>
      <c r="C79" s="14" t="s">
        <v>92</v>
      </c>
      <c r="D79" s="19" t="s">
        <v>478</v>
      </c>
      <c r="E79" s="40" t="s">
        <v>495</v>
      </c>
      <c r="F79" s="1">
        <v>1309260</v>
      </c>
    </row>
    <row r="80" spans="1:6">
      <c r="A80" s="22" t="s">
        <v>80</v>
      </c>
      <c r="B80" s="12">
        <v>240539</v>
      </c>
      <c r="C80" s="14" t="s">
        <v>93</v>
      </c>
      <c r="D80" s="19" t="s">
        <v>478</v>
      </c>
      <c r="E80" s="40" t="s">
        <v>495</v>
      </c>
      <c r="F80" s="1">
        <v>637308</v>
      </c>
    </row>
    <row r="81" spans="1:6">
      <c r="A81" s="22" t="s">
        <v>80</v>
      </c>
      <c r="B81" s="12">
        <v>240541</v>
      </c>
      <c r="C81" s="14" t="s">
        <v>94</v>
      </c>
      <c r="D81" s="19" t="s">
        <v>478</v>
      </c>
      <c r="E81" s="40" t="s">
        <v>495</v>
      </c>
      <c r="F81" s="1">
        <v>0</v>
      </c>
    </row>
    <row r="82" spans="1:6">
      <c r="A82" s="22" t="s">
        <v>80</v>
      </c>
      <c r="B82" s="12">
        <v>240542</v>
      </c>
      <c r="C82" s="14" t="s">
        <v>95</v>
      </c>
      <c r="D82" s="19" t="s">
        <v>478</v>
      </c>
      <c r="E82" s="40" t="s">
        <v>495</v>
      </c>
      <c r="F82" s="1">
        <v>0</v>
      </c>
    </row>
    <row r="83" spans="1:6">
      <c r="A83" s="22" t="s">
        <v>80</v>
      </c>
      <c r="B83" s="12">
        <v>240546</v>
      </c>
      <c r="C83" s="14" t="s">
        <v>96</v>
      </c>
      <c r="D83" s="19" t="s">
        <v>478</v>
      </c>
      <c r="E83" s="40" t="s">
        <v>495</v>
      </c>
      <c r="F83" s="1">
        <v>0</v>
      </c>
    </row>
    <row r="84" spans="1:6">
      <c r="A84" s="22" t="s">
        <v>97</v>
      </c>
      <c r="B84" s="12">
        <v>250285</v>
      </c>
      <c r="C84" s="14" t="s">
        <v>98</v>
      </c>
      <c r="D84" s="19" t="s">
        <v>478</v>
      </c>
      <c r="E84" s="40" t="s">
        <v>495</v>
      </c>
      <c r="F84" s="1">
        <v>44892</v>
      </c>
    </row>
    <row r="85" spans="1:6">
      <c r="A85" s="22" t="s">
        <v>97</v>
      </c>
      <c r="B85" s="12">
        <v>250290</v>
      </c>
      <c r="C85" s="14" t="s">
        <v>99</v>
      </c>
      <c r="D85" s="19" t="s">
        <v>478</v>
      </c>
      <c r="E85" s="40" t="s">
        <v>495</v>
      </c>
      <c r="F85" s="1">
        <v>2419044</v>
      </c>
    </row>
    <row r="86" spans="1:6">
      <c r="A86" s="22" t="s">
        <v>97</v>
      </c>
      <c r="B86" s="12">
        <v>250295</v>
      </c>
      <c r="C86" s="14" t="s">
        <v>100</v>
      </c>
      <c r="D86" s="19" t="s">
        <v>478</v>
      </c>
      <c r="E86" s="40" t="s">
        <v>495</v>
      </c>
      <c r="F86" s="1">
        <v>426372</v>
      </c>
    </row>
    <row r="87" spans="1:6">
      <c r="A87" s="22" t="s">
        <v>97</v>
      </c>
      <c r="B87" s="12">
        <v>250299</v>
      </c>
      <c r="C87" s="14" t="s">
        <v>101</v>
      </c>
      <c r="D87" s="19" t="s">
        <v>478</v>
      </c>
      <c r="E87" s="40" t="s">
        <v>495</v>
      </c>
      <c r="F87" s="1">
        <v>62232</v>
      </c>
    </row>
    <row r="88" spans="1:6">
      <c r="A88" s="22" t="s">
        <v>97</v>
      </c>
      <c r="B88" s="12">
        <v>250305</v>
      </c>
      <c r="C88" s="14" t="s">
        <v>102</v>
      </c>
      <c r="D88" s="19" t="s">
        <v>478</v>
      </c>
      <c r="E88" s="40" t="s">
        <v>495</v>
      </c>
      <c r="F88" s="1">
        <v>1690296</v>
      </c>
    </row>
    <row r="89" spans="1:6">
      <c r="A89" s="22" t="s">
        <v>97</v>
      </c>
      <c r="B89" s="12">
        <v>250307</v>
      </c>
      <c r="C89" s="14" t="s">
        <v>103</v>
      </c>
      <c r="D89" s="19" t="s">
        <v>478</v>
      </c>
      <c r="E89" s="40" t="s">
        <v>495</v>
      </c>
      <c r="F89" s="1">
        <v>205044</v>
      </c>
    </row>
    <row r="90" spans="1:6">
      <c r="A90" s="22" t="s">
        <v>97</v>
      </c>
      <c r="B90" s="12">
        <v>250308</v>
      </c>
      <c r="C90" s="14" t="s">
        <v>45</v>
      </c>
      <c r="D90" s="19" t="s">
        <v>478</v>
      </c>
      <c r="E90" s="40" t="s">
        <v>495</v>
      </c>
      <c r="F90" s="1">
        <v>1794216</v>
      </c>
    </row>
    <row r="91" spans="1:6">
      <c r="A91" s="22" t="s">
        <v>97</v>
      </c>
      <c r="B91" s="12">
        <v>250315</v>
      </c>
      <c r="C91" s="14" t="s">
        <v>104</v>
      </c>
      <c r="D91" s="19" t="s">
        <v>478</v>
      </c>
      <c r="E91" s="40" t="s">
        <v>495</v>
      </c>
      <c r="F91" s="1">
        <v>658356</v>
      </c>
    </row>
    <row r="92" spans="1:6">
      <c r="A92" s="22" t="s">
        <v>97</v>
      </c>
      <c r="B92" s="12">
        <v>250316</v>
      </c>
      <c r="C92" s="14" t="s">
        <v>105</v>
      </c>
      <c r="D92" s="19" t="s">
        <v>478</v>
      </c>
      <c r="E92" s="40" t="s">
        <v>495</v>
      </c>
      <c r="F92" s="1">
        <v>364644</v>
      </c>
    </row>
    <row r="93" spans="1:6">
      <c r="A93" s="22" t="s">
        <v>106</v>
      </c>
      <c r="B93" s="12">
        <v>260396</v>
      </c>
      <c r="C93" s="14" t="s">
        <v>107</v>
      </c>
      <c r="D93" s="19" t="s">
        <v>478</v>
      </c>
      <c r="E93" s="40" t="s">
        <v>495</v>
      </c>
      <c r="F93" s="1">
        <v>1678704</v>
      </c>
    </row>
    <row r="94" spans="1:6">
      <c r="A94" s="22" t="s">
        <v>106</v>
      </c>
      <c r="B94" s="12">
        <v>260398</v>
      </c>
      <c r="C94" s="14" t="s">
        <v>108</v>
      </c>
      <c r="D94" s="19" t="s">
        <v>478</v>
      </c>
      <c r="E94" s="40" t="s">
        <v>495</v>
      </c>
      <c r="F94" s="1">
        <v>27264</v>
      </c>
    </row>
    <row r="95" spans="1:6">
      <c r="A95" s="22" t="s">
        <v>106</v>
      </c>
      <c r="B95" s="12">
        <v>260401</v>
      </c>
      <c r="C95" s="14" t="s">
        <v>109</v>
      </c>
      <c r="D95" s="19" t="s">
        <v>478</v>
      </c>
      <c r="E95" s="40" t="s">
        <v>495</v>
      </c>
      <c r="F95" s="1">
        <v>1997052</v>
      </c>
    </row>
    <row r="96" spans="1:6">
      <c r="A96" s="22" t="s">
        <v>106</v>
      </c>
      <c r="B96" s="12">
        <v>260406</v>
      </c>
      <c r="C96" s="14" t="s">
        <v>110</v>
      </c>
      <c r="D96" s="19" t="s">
        <v>478</v>
      </c>
      <c r="E96" s="40" t="s">
        <v>495</v>
      </c>
      <c r="F96" s="1">
        <v>2425824</v>
      </c>
    </row>
    <row r="97" spans="1:6">
      <c r="A97" s="22" t="s">
        <v>106</v>
      </c>
      <c r="B97" s="12">
        <v>260408</v>
      </c>
      <c r="C97" s="14" t="s">
        <v>111</v>
      </c>
      <c r="D97" s="19" t="s">
        <v>478</v>
      </c>
      <c r="E97" s="40" t="s">
        <v>495</v>
      </c>
      <c r="F97" s="1">
        <v>18804</v>
      </c>
    </row>
    <row r="98" spans="1:6">
      <c r="A98" s="22" t="s">
        <v>106</v>
      </c>
      <c r="B98" s="12">
        <v>260413</v>
      </c>
      <c r="C98" s="14" t="s">
        <v>112</v>
      </c>
      <c r="D98" s="19" t="s">
        <v>478</v>
      </c>
      <c r="E98" s="40" t="s">
        <v>495</v>
      </c>
      <c r="F98" s="1">
        <v>2001900</v>
      </c>
    </row>
    <row r="99" spans="1:6">
      <c r="A99" s="22" t="s">
        <v>106</v>
      </c>
      <c r="B99" s="12">
        <v>260414</v>
      </c>
      <c r="C99" s="14" t="s">
        <v>113</v>
      </c>
      <c r="D99" s="19" t="s">
        <v>478</v>
      </c>
      <c r="E99" s="40" t="s">
        <v>495</v>
      </c>
      <c r="F99" s="1">
        <v>2006184</v>
      </c>
    </row>
    <row r="100" spans="1:6">
      <c r="A100" s="22" t="s">
        <v>106</v>
      </c>
      <c r="B100" s="12">
        <v>260415</v>
      </c>
      <c r="C100" s="14" t="s">
        <v>114</v>
      </c>
      <c r="D100" s="19" t="s">
        <v>478</v>
      </c>
      <c r="E100" s="40" t="s">
        <v>495</v>
      </c>
      <c r="F100" s="1">
        <v>2147448</v>
      </c>
    </row>
    <row r="101" spans="1:6">
      <c r="A101" s="22" t="s">
        <v>106</v>
      </c>
      <c r="B101" s="12">
        <v>260418</v>
      </c>
      <c r="C101" s="14" t="s">
        <v>115</v>
      </c>
      <c r="D101" s="19" t="s">
        <v>478</v>
      </c>
      <c r="E101" s="40" t="s">
        <v>495</v>
      </c>
      <c r="F101" s="1">
        <v>7018764</v>
      </c>
    </row>
    <row r="102" spans="1:6">
      <c r="A102" s="22" t="s">
        <v>106</v>
      </c>
      <c r="B102" s="12">
        <v>260419</v>
      </c>
      <c r="C102" s="14" t="s">
        <v>116</v>
      </c>
      <c r="D102" s="19" t="s">
        <v>478</v>
      </c>
      <c r="E102" s="40" t="s">
        <v>495</v>
      </c>
      <c r="F102" s="1">
        <v>1513092</v>
      </c>
    </row>
    <row r="103" spans="1:6">
      <c r="A103" s="22" t="s">
        <v>106</v>
      </c>
      <c r="B103" s="12">
        <v>260421</v>
      </c>
      <c r="C103" s="14" t="s">
        <v>117</v>
      </c>
      <c r="D103" s="19" t="s">
        <v>478</v>
      </c>
      <c r="E103" s="40" t="s">
        <v>495</v>
      </c>
      <c r="F103" s="1">
        <v>2655012</v>
      </c>
    </row>
    <row r="104" spans="1:6">
      <c r="A104" s="22" t="s">
        <v>118</v>
      </c>
      <c r="B104" s="12">
        <v>270428</v>
      </c>
      <c r="C104" s="14" t="s">
        <v>119</v>
      </c>
      <c r="D104" s="19" t="s">
        <v>478</v>
      </c>
      <c r="E104" s="40" t="s">
        <v>495</v>
      </c>
      <c r="F104" s="1">
        <v>31740</v>
      </c>
    </row>
    <row r="105" spans="1:6">
      <c r="A105" s="22" t="s">
        <v>118</v>
      </c>
      <c r="B105" s="12">
        <v>270429</v>
      </c>
      <c r="C105" s="14" t="s">
        <v>120</v>
      </c>
      <c r="D105" s="19" t="s">
        <v>478</v>
      </c>
      <c r="E105" s="40" t="s">
        <v>495</v>
      </c>
      <c r="F105" s="1">
        <v>0</v>
      </c>
    </row>
    <row r="106" spans="1:6">
      <c r="A106" s="22" t="s">
        <v>118</v>
      </c>
      <c r="B106" s="12">
        <v>270432</v>
      </c>
      <c r="C106" s="14" t="s">
        <v>121</v>
      </c>
      <c r="D106" s="19" t="s">
        <v>478</v>
      </c>
      <c r="E106" s="40" t="s">
        <v>495</v>
      </c>
      <c r="F106" s="1">
        <v>577140</v>
      </c>
    </row>
    <row r="107" spans="1:6">
      <c r="A107" s="22" t="s">
        <v>118</v>
      </c>
      <c r="B107" s="12">
        <v>270433</v>
      </c>
      <c r="C107" s="14" t="s">
        <v>122</v>
      </c>
      <c r="D107" s="19" t="s">
        <v>478</v>
      </c>
      <c r="E107" s="40" t="s">
        <v>495</v>
      </c>
      <c r="F107" s="1">
        <v>815016</v>
      </c>
    </row>
    <row r="108" spans="1:6">
      <c r="A108" s="22" t="s">
        <v>118</v>
      </c>
      <c r="B108" s="12">
        <v>270435</v>
      </c>
      <c r="C108" s="14" t="s">
        <v>123</v>
      </c>
      <c r="D108" s="19" t="s">
        <v>478</v>
      </c>
      <c r="E108" s="40" t="s">
        <v>495</v>
      </c>
      <c r="F108" s="1">
        <v>277728</v>
      </c>
    </row>
    <row r="109" spans="1:6">
      <c r="A109" s="22" t="s">
        <v>118</v>
      </c>
      <c r="B109" s="12">
        <v>270438</v>
      </c>
      <c r="C109" s="14" t="s">
        <v>124</v>
      </c>
      <c r="D109" s="19" t="s">
        <v>478</v>
      </c>
      <c r="E109" s="40" t="s">
        <v>495</v>
      </c>
      <c r="F109" s="1">
        <v>225732</v>
      </c>
    </row>
    <row r="110" spans="1:6">
      <c r="A110" s="22" t="s">
        <v>118</v>
      </c>
      <c r="B110" s="12">
        <v>270441</v>
      </c>
      <c r="C110" s="14" t="s">
        <v>125</v>
      </c>
      <c r="D110" s="19" t="s">
        <v>478</v>
      </c>
      <c r="E110" s="40" t="s">
        <v>495</v>
      </c>
      <c r="F110" s="1">
        <v>1028868</v>
      </c>
    </row>
    <row r="111" spans="1:6">
      <c r="A111" s="22" t="s">
        <v>126</v>
      </c>
      <c r="B111" s="12">
        <v>280457</v>
      </c>
      <c r="C111" s="14" t="s">
        <v>127</v>
      </c>
      <c r="D111" s="19" t="s">
        <v>478</v>
      </c>
      <c r="E111" s="40" t="s">
        <v>495</v>
      </c>
      <c r="F111" s="1">
        <v>0</v>
      </c>
    </row>
    <row r="112" spans="1:6">
      <c r="A112" s="22" t="s">
        <v>126</v>
      </c>
      <c r="B112" s="12">
        <v>280461</v>
      </c>
      <c r="C112" s="14" t="s">
        <v>128</v>
      </c>
      <c r="D112" s="19" t="s">
        <v>478</v>
      </c>
      <c r="E112" s="40" t="s">
        <v>495</v>
      </c>
      <c r="F112" s="1">
        <v>425100</v>
      </c>
    </row>
    <row r="113" spans="1:7">
      <c r="A113" s="22" t="s">
        <v>126</v>
      </c>
      <c r="B113" s="12">
        <v>280466</v>
      </c>
      <c r="C113" s="14" t="s">
        <v>129</v>
      </c>
      <c r="D113" s="19" t="s">
        <v>478</v>
      </c>
      <c r="E113" s="40" t="s">
        <v>495</v>
      </c>
      <c r="F113" s="1">
        <v>330336</v>
      </c>
      <c r="G113" s="3"/>
    </row>
    <row r="114" spans="1:7">
      <c r="A114" s="22" t="s">
        <v>131</v>
      </c>
      <c r="B114" s="12">
        <v>290280</v>
      </c>
      <c r="C114" s="14" t="s">
        <v>132</v>
      </c>
      <c r="D114" s="19" t="s">
        <v>478</v>
      </c>
      <c r="E114" s="40" t="s">
        <v>495</v>
      </c>
      <c r="F114" s="1">
        <v>0</v>
      </c>
    </row>
    <row r="115" spans="1:7">
      <c r="A115" s="22" t="s">
        <v>131</v>
      </c>
      <c r="B115" s="12">
        <v>290553</v>
      </c>
      <c r="C115" s="14" t="s">
        <v>133</v>
      </c>
      <c r="D115" s="19" t="s">
        <v>478</v>
      </c>
      <c r="E115" s="40" t="s">
        <v>495</v>
      </c>
      <c r="F115" s="1">
        <v>1630620</v>
      </c>
    </row>
    <row r="116" spans="1:7">
      <c r="A116" s="22" t="s">
        <v>131</v>
      </c>
      <c r="B116" s="12">
        <v>290554</v>
      </c>
      <c r="C116" s="14" t="s">
        <v>134</v>
      </c>
      <c r="D116" s="19" t="s">
        <v>478</v>
      </c>
      <c r="E116" s="40" t="s">
        <v>495</v>
      </c>
      <c r="F116" s="1">
        <v>492744</v>
      </c>
    </row>
    <row r="117" spans="1:7">
      <c r="A117" s="22" t="s">
        <v>131</v>
      </c>
      <c r="B117" s="12">
        <v>290570</v>
      </c>
      <c r="C117" s="14" t="s">
        <v>135</v>
      </c>
      <c r="D117" s="19" t="s">
        <v>478</v>
      </c>
      <c r="E117" s="40" t="s">
        <v>495</v>
      </c>
      <c r="F117" s="1">
        <v>210180</v>
      </c>
    </row>
    <row r="118" spans="1:7">
      <c r="A118" s="22" t="s">
        <v>131</v>
      </c>
      <c r="B118" s="12">
        <v>290573</v>
      </c>
      <c r="C118" s="14" t="s">
        <v>136</v>
      </c>
      <c r="D118" s="19" t="s">
        <v>478</v>
      </c>
      <c r="E118" s="40" t="s">
        <v>495</v>
      </c>
      <c r="F118" s="1">
        <v>3609372</v>
      </c>
    </row>
    <row r="119" spans="1:7">
      <c r="A119" s="22" t="s">
        <v>131</v>
      </c>
      <c r="B119" s="12">
        <v>290579</v>
      </c>
      <c r="C119" s="14" t="s">
        <v>137</v>
      </c>
      <c r="D119" s="19" t="s">
        <v>478</v>
      </c>
      <c r="E119" s="40" t="s">
        <v>495</v>
      </c>
      <c r="F119" s="1">
        <v>3682908</v>
      </c>
    </row>
    <row r="120" spans="1:7">
      <c r="A120" s="22" t="s">
        <v>131</v>
      </c>
      <c r="B120" s="12">
        <v>290581</v>
      </c>
      <c r="C120" s="14" t="s">
        <v>138</v>
      </c>
      <c r="D120" s="19" t="s">
        <v>478</v>
      </c>
      <c r="E120" s="40" t="s">
        <v>495</v>
      </c>
      <c r="F120" s="1">
        <v>812364</v>
      </c>
    </row>
    <row r="121" spans="1:7">
      <c r="A121" s="22" t="s">
        <v>131</v>
      </c>
      <c r="B121" s="12">
        <v>290598</v>
      </c>
      <c r="C121" s="14" t="s">
        <v>139</v>
      </c>
      <c r="D121" s="19" t="s">
        <v>478</v>
      </c>
      <c r="E121" s="40" t="s">
        <v>495</v>
      </c>
      <c r="F121" s="1">
        <v>198372</v>
      </c>
    </row>
    <row r="122" spans="1:7">
      <c r="A122" s="22" t="s">
        <v>140</v>
      </c>
      <c r="B122" s="12">
        <v>300586</v>
      </c>
      <c r="C122" s="14" t="s">
        <v>141</v>
      </c>
      <c r="D122" s="19" t="s">
        <v>478</v>
      </c>
      <c r="E122" s="40" t="s">
        <v>495</v>
      </c>
      <c r="F122" s="1">
        <v>30372</v>
      </c>
    </row>
    <row r="123" spans="1:7">
      <c r="A123" s="22" t="s">
        <v>140</v>
      </c>
      <c r="B123" s="12">
        <v>300588</v>
      </c>
      <c r="C123" s="14" t="s">
        <v>142</v>
      </c>
      <c r="D123" s="19" t="s">
        <v>478</v>
      </c>
      <c r="E123" s="40" t="s">
        <v>495</v>
      </c>
      <c r="F123" s="1">
        <v>40200</v>
      </c>
    </row>
    <row r="124" spans="1:7">
      <c r="A124" s="22" t="s">
        <v>140</v>
      </c>
      <c r="B124" s="12">
        <v>300589</v>
      </c>
      <c r="C124" s="14" t="s">
        <v>143</v>
      </c>
      <c r="D124" s="19" t="s">
        <v>478</v>
      </c>
      <c r="E124" s="40" t="s">
        <v>495</v>
      </c>
      <c r="F124" s="1">
        <v>61272</v>
      </c>
    </row>
    <row r="125" spans="1:7">
      <c r="A125" s="22" t="s">
        <v>140</v>
      </c>
      <c r="B125" s="12">
        <v>300590</v>
      </c>
      <c r="C125" s="14" t="s">
        <v>144</v>
      </c>
      <c r="D125" s="19" t="s">
        <v>478</v>
      </c>
      <c r="E125" s="40" t="s">
        <v>495</v>
      </c>
      <c r="F125" s="1">
        <v>203100</v>
      </c>
    </row>
    <row r="126" spans="1:7">
      <c r="A126" s="22" t="s">
        <v>140</v>
      </c>
      <c r="B126" s="12">
        <v>300594</v>
      </c>
      <c r="C126" s="14" t="s">
        <v>145</v>
      </c>
      <c r="D126" s="19" t="s">
        <v>478</v>
      </c>
      <c r="E126" s="40" t="s">
        <v>495</v>
      </c>
      <c r="F126" s="1">
        <v>0</v>
      </c>
    </row>
    <row r="127" spans="1:7">
      <c r="A127" s="22" t="s">
        <v>140</v>
      </c>
      <c r="B127" s="12">
        <v>300598</v>
      </c>
      <c r="C127" s="14" t="s">
        <v>146</v>
      </c>
      <c r="D127" s="19" t="s">
        <v>478</v>
      </c>
      <c r="E127" s="40" t="s">
        <v>495</v>
      </c>
      <c r="F127" s="1">
        <v>236568</v>
      </c>
    </row>
    <row r="128" spans="1:7">
      <c r="A128" s="22" t="s">
        <v>140</v>
      </c>
      <c r="B128" s="12">
        <v>300606</v>
      </c>
      <c r="C128" s="14" t="s">
        <v>147</v>
      </c>
      <c r="D128" s="19" t="s">
        <v>478</v>
      </c>
      <c r="E128" s="40" t="s">
        <v>495</v>
      </c>
      <c r="F128" s="1">
        <v>4716</v>
      </c>
    </row>
    <row r="129" spans="1:6">
      <c r="A129" s="22" t="s">
        <v>140</v>
      </c>
      <c r="B129" s="12">
        <v>300609</v>
      </c>
      <c r="C129" s="14" t="s">
        <v>148</v>
      </c>
      <c r="D129" s="19" t="s">
        <v>478</v>
      </c>
      <c r="E129" s="40" t="s">
        <v>495</v>
      </c>
      <c r="F129" s="1">
        <v>14832</v>
      </c>
    </row>
    <row r="130" spans="1:6">
      <c r="A130" s="22" t="s">
        <v>140</v>
      </c>
      <c r="B130" s="12">
        <v>300612</v>
      </c>
      <c r="C130" s="14" t="s">
        <v>149</v>
      </c>
      <c r="D130" s="19" t="s">
        <v>478</v>
      </c>
      <c r="E130" s="40" t="s">
        <v>495</v>
      </c>
      <c r="F130" s="1">
        <v>126600</v>
      </c>
    </row>
    <row r="131" spans="1:6">
      <c r="A131" s="22" t="s">
        <v>140</v>
      </c>
      <c r="B131" s="12">
        <v>300614</v>
      </c>
      <c r="C131" s="14" t="s">
        <v>150</v>
      </c>
      <c r="D131" s="19" t="s">
        <v>478</v>
      </c>
      <c r="E131" s="40" t="s">
        <v>495</v>
      </c>
      <c r="F131" s="1">
        <v>50676</v>
      </c>
    </row>
    <row r="132" spans="1:6">
      <c r="A132" s="22" t="s">
        <v>140</v>
      </c>
      <c r="B132" s="12">
        <v>300619</v>
      </c>
      <c r="C132" s="14" t="s">
        <v>151</v>
      </c>
      <c r="D132" s="19" t="s">
        <v>478</v>
      </c>
      <c r="E132" s="40" t="s">
        <v>495</v>
      </c>
      <c r="F132" s="1">
        <v>12984</v>
      </c>
    </row>
    <row r="133" spans="1:6">
      <c r="A133" s="22" t="s">
        <v>140</v>
      </c>
      <c r="B133" s="12">
        <v>300625</v>
      </c>
      <c r="C133" s="14" t="s">
        <v>152</v>
      </c>
      <c r="D133" s="19" t="s">
        <v>478</v>
      </c>
      <c r="E133" s="40" t="s">
        <v>495</v>
      </c>
      <c r="F133" s="1">
        <v>1932</v>
      </c>
    </row>
    <row r="134" spans="1:6">
      <c r="A134" s="22" t="s">
        <v>140</v>
      </c>
      <c r="B134" s="12">
        <v>300634</v>
      </c>
      <c r="C134" s="14" t="s">
        <v>153</v>
      </c>
      <c r="D134" s="19" t="s">
        <v>478</v>
      </c>
      <c r="E134" s="40" t="s">
        <v>495</v>
      </c>
      <c r="F134" s="1">
        <v>396276</v>
      </c>
    </row>
    <row r="135" spans="1:6">
      <c r="A135" s="22" t="s">
        <v>140</v>
      </c>
      <c r="B135" s="12">
        <v>300650</v>
      </c>
      <c r="C135" s="14" t="s">
        <v>154</v>
      </c>
      <c r="D135" s="19" t="s">
        <v>478</v>
      </c>
      <c r="E135" s="40" t="s">
        <v>495</v>
      </c>
      <c r="F135" s="1">
        <v>75288</v>
      </c>
    </row>
    <row r="136" spans="1:6">
      <c r="A136" s="22" t="s">
        <v>140</v>
      </c>
      <c r="B136" s="12">
        <v>300656</v>
      </c>
      <c r="C136" s="14" t="s">
        <v>155</v>
      </c>
      <c r="D136" s="19" t="s">
        <v>478</v>
      </c>
      <c r="E136" s="40" t="s">
        <v>495</v>
      </c>
      <c r="F136" s="1">
        <v>50544</v>
      </c>
    </row>
    <row r="137" spans="1:6">
      <c r="A137" s="22" t="s">
        <v>140</v>
      </c>
      <c r="B137" s="12">
        <v>300663</v>
      </c>
      <c r="C137" s="14" t="s">
        <v>156</v>
      </c>
      <c r="D137" s="19" t="s">
        <v>478</v>
      </c>
      <c r="E137" s="40" t="s">
        <v>495</v>
      </c>
      <c r="F137" s="1">
        <v>39468</v>
      </c>
    </row>
    <row r="138" spans="1:6">
      <c r="A138" s="22" t="s">
        <v>157</v>
      </c>
      <c r="B138" s="12">
        <v>310669</v>
      </c>
      <c r="C138" s="14" t="s">
        <v>158</v>
      </c>
      <c r="D138" s="19" t="s">
        <v>478</v>
      </c>
      <c r="E138" s="40" t="s">
        <v>495</v>
      </c>
      <c r="F138" s="1">
        <v>0</v>
      </c>
    </row>
    <row r="139" spans="1:6">
      <c r="A139" s="22" t="s">
        <v>157</v>
      </c>
      <c r="B139" s="12">
        <v>310678</v>
      </c>
      <c r="C139" s="14" t="s">
        <v>159</v>
      </c>
      <c r="D139" s="19" t="s">
        <v>478</v>
      </c>
      <c r="E139" s="40" t="s">
        <v>495</v>
      </c>
      <c r="F139" s="1">
        <v>36084</v>
      </c>
    </row>
    <row r="140" spans="1:6">
      <c r="A140" s="22" t="s">
        <v>157</v>
      </c>
      <c r="B140" s="12">
        <v>310679</v>
      </c>
      <c r="C140" s="14" t="s">
        <v>160</v>
      </c>
      <c r="D140" s="19" t="s">
        <v>478</v>
      </c>
      <c r="E140" s="40" t="s">
        <v>495</v>
      </c>
      <c r="F140" s="1">
        <v>145212</v>
      </c>
    </row>
    <row r="141" spans="1:6">
      <c r="A141" s="22" t="s">
        <v>157</v>
      </c>
      <c r="B141" s="12">
        <v>310688</v>
      </c>
      <c r="C141" s="14" t="s">
        <v>161</v>
      </c>
      <c r="D141" s="19" t="s">
        <v>478</v>
      </c>
      <c r="E141" s="40" t="s">
        <v>495</v>
      </c>
      <c r="F141" s="1">
        <v>54804</v>
      </c>
    </row>
    <row r="142" spans="1:6">
      <c r="A142" s="22" t="s">
        <v>157</v>
      </c>
      <c r="B142" s="12">
        <v>310691</v>
      </c>
      <c r="C142" s="14" t="s">
        <v>162</v>
      </c>
      <c r="D142" s="19" t="s">
        <v>478</v>
      </c>
      <c r="E142" s="40" t="s">
        <v>495</v>
      </c>
      <c r="F142" s="1">
        <v>400020</v>
      </c>
    </row>
    <row r="143" spans="1:6">
      <c r="A143" s="22" t="s">
        <v>157</v>
      </c>
      <c r="B143" s="12">
        <v>310692</v>
      </c>
      <c r="C143" s="14" t="s">
        <v>163</v>
      </c>
      <c r="D143" s="19" t="s">
        <v>478</v>
      </c>
      <c r="E143" s="40" t="s">
        <v>495</v>
      </c>
      <c r="F143" s="1">
        <v>0</v>
      </c>
    </row>
    <row r="144" spans="1:6">
      <c r="A144" s="22" t="s">
        <v>157</v>
      </c>
      <c r="B144" s="12">
        <v>310704</v>
      </c>
      <c r="C144" s="14" t="s">
        <v>164</v>
      </c>
      <c r="D144" s="19" t="s">
        <v>478</v>
      </c>
      <c r="E144" s="40" t="s">
        <v>495</v>
      </c>
      <c r="F144" s="1">
        <v>1356816</v>
      </c>
    </row>
    <row r="145" spans="1:6">
      <c r="A145" s="22" t="s">
        <v>157</v>
      </c>
      <c r="B145" s="12">
        <v>310708</v>
      </c>
      <c r="C145" s="14" t="s">
        <v>165</v>
      </c>
      <c r="D145" s="19" t="s">
        <v>478</v>
      </c>
      <c r="E145" s="40" t="s">
        <v>495</v>
      </c>
      <c r="F145" s="1">
        <v>246240</v>
      </c>
    </row>
    <row r="146" spans="1:6">
      <c r="A146" s="22" t="s">
        <v>157</v>
      </c>
      <c r="B146" s="12">
        <v>310714</v>
      </c>
      <c r="C146" s="14" t="s">
        <v>166</v>
      </c>
      <c r="D146" s="19" t="s">
        <v>478</v>
      </c>
      <c r="E146" s="40" t="s">
        <v>495</v>
      </c>
      <c r="F146" s="1">
        <v>159924</v>
      </c>
    </row>
    <row r="147" spans="1:6">
      <c r="A147" s="22" t="s">
        <v>157</v>
      </c>
      <c r="B147" s="12">
        <v>310721</v>
      </c>
      <c r="C147" s="14" t="s">
        <v>167</v>
      </c>
      <c r="D147" s="19" t="s">
        <v>478</v>
      </c>
      <c r="E147" s="40" t="s">
        <v>495</v>
      </c>
      <c r="F147" s="1">
        <v>863736</v>
      </c>
    </row>
    <row r="148" spans="1:6">
      <c r="A148" s="22" t="s">
        <v>157</v>
      </c>
      <c r="B148" s="12">
        <v>310728</v>
      </c>
      <c r="C148" s="14" t="s">
        <v>168</v>
      </c>
      <c r="D148" s="19" t="s">
        <v>478</v>
      </c>
      <c r="E148" s="40" t="s">
        <v>495</v>
      </c>
      <c r="F148" s="1">
        <v>24552</v>
      </c>
    </row>
    <row r="149" spans="1:6">
      <c r="A149" s="22" t="s">
        <v>157</v>
      </c>
      <c r="B149" s="12">
        <v>310734</v>
      </c>
      <c r="C149" s="14" t="s">
        <v>169</v>
      </c>
      <c r="D149" s="19" t="s">
        <v>478</v>
      </c>
      <c r="E149" s="40" t="s">
        <v>495</v>
      </c>
      <c r="F149" s="1">
        <v>101076</v>
      </c>
    </row>
    <row r="150" spans="1:6">
      <c r="A150" s="22" t="s">
        <v>157</v>
      </c>
      <c r="B150" s="12">
        <v>310737</v>
      </c>
      <c r="C150" s="14" t="s">
        <v>170</v>
      </c>
      <c r="D150" s="19" t="s">
        <v>478</v>
      </c>
      <c r="E150" s="40" t="s">
        <v>495</v>
      </c>
      <c r="F150" s="1">
        <v>37512</v>
      </c>
    </row>
    <row r="151" spans="1:6">
      <c r="A151" s="22" t="s">
        <v>157</v>
      </c>
      <c r="B151" s="12">
        <v>310777</v>
      </c>
      <c r="C151" s="14" t="s">
        <v>171</v>
      </c>
      <c r="D151" s="19" t="s">
        <v>478</v>
      </c>
      <c r="E151" s="40" t="s">
        <v>495</v>
      </c>
      <c r="F151" s="1">
        <v>0</v>
      </c>
    </row>
    <row r="152" spans="1:6">
      <c r="A152" s="22" t="s">
        <v>172</v>
      </c>
      <c r="B152" s="12">
        <v>320751</v>
      </c>
      <c r="C152" s="14" t="s">
        <v>173</v>
      </c>
      <c r="D152" s="19" t="s">
        <v>478</v>
      </c>
      <c r="E152" s="40" t="s">
        <v>495</v>
      </c>
      <c r="F152" s="1">
        <v>67152</v>
      </c>
    </row>
    <row r="153" spans="1:6">
      <c r="A153" s="22" t="s">
        <v>172</v>
      </c>
      <c r="B153" s="12">
        <v>320753</v>
      </c>
      <c r="C153" s="14" t="s">
        <v>174</v>
      </c>
      <c r="D153" s="19" t="s">
        <v>478</v>
      </c>
      <c r="E153" s="40" t="s">
        <v>495</v>
      </c>
      <c r="F153" s="1">
        <v>2222292</v>
      </c>
    </row>
    <row r="154" spans="1:6">
      <c r="A154" s="22" t="s">
        <v>172</v>
      </c>
      <c r="B154" s="12">
        <v>320756</v>
      </c>
      <c r="C154" s="14" t="s">
        <v>175</v>
      </c>
      <c r="D154" s="19" t="s">
        <v>478</v>
      </c>
      <c r="E154" s="40" t="s">
        <v>495</v>
      </c>
      <c r="F154" s="1">
        <v>58632</v>
      </c>
    </row>
    <row r="155" spans="1:6">
      <c r="A155" s="22" t="s">
        <v>172</v>
      </c>
      <c r="B155" s="12">
        <v>320759</v>
      </c>
      <c r="C155" s="14" t="s">
        <v>176</v>
      </c>
      <c r="D155" s="19" t="s">
        <v>478</v>
      </c>
      <c r="E155" s="40" t="s">
        <v>495</v>
      </c>
      <c r="F155" s="1">
        <v>1739844</v>
      </c>
    </row>
    <row r="156" spans="1:6">
      <c r="A156" s="22" t="s">
        <v>172</v>
      </c>
      <c r="B156" s="12">
        <v>320771</v>
      </c>
      <c r="C156" s="14" t="s">
        <v>177</v>
      </c>
      <c r="D156" s="19" t="s">
        <v>478</v>
      </c>
      <c r="E156" s="40" t="s">
        <v>495</v>
      </c>
      <c r="F156" s="1">
        <v>55080</v>
      </c>
    </row>
    <row r="157" spans="1:6">
      <c r="A157" s="22" t="s">
        <v>172</v>
      </c>
      <c r="B157" s="12">
        <v>320775</v>
      </c>
      <c r="C157" s="14" t="s">
        <v>178</v>
      </c>
      <c r="D157" s="19" t="s">
        <v>478</v>
      </c>
      <c r="E157" s="40" t="s">
        <v>495</v>
      </c>
      <c r="F157" s="1">
        <v>2795928</v>
      </c>
    </row>
    <row r="158" spans="1:6">
      <c r="A158" s="22" t="s">
        <v>172</v>
      </c>
      <c r="B158" s="12">
        <v>320783</v>
      </c>
      <c r="C158" s="14" t="s">
        <v>179</v>
      </c>
      <c r="D158" s="19" t="s">
        <v>478</v>
      </c>
      <c r="E158" s="40" t="s">
        <v>495</v>
      </c>
      <c r="F158" s="1">
        <v>383100</v>
      </c>
    </row>
    <row r="159" spans="1:6">
      <c r="A159" s="22" t="s">
        <v>172</v>
      </c>
      <c r="B159" s="12">
        <v>320790</v>
      </c>
      <c r="C159" s="14" t="s">
        <v>180</v>
      </c>
      <c r="D159" s="19" t="s">
        <v>478</v>
      </c>
      <c r="E159" s="40" t="s">
        <v>495</v>
      </c>
      <c r="F159" s="1">
        <v>671700</v>
      </c>
    </row>
    <row r="160" spans="1:6">
      <c r="A160" s="22" t="s">
        <v>172</v>
      </c>
      <c r="B160" s="12">
        <v>320792</v>
      </c>
      <c r="C160" s="14" t="s">
        <v>181</v>
      </c>
      <c r="D160" s="19" t="s">
        <v>478</v>
      </c>
      <c r="E160" s="40" t="s">
        <v>495</v>
      </c>
      <c r="F160" s="1">
        <v>9000</v>
      </c>
    </row>
    <row r="161" spans="1:6">
      <c r="A161" s="22" t="s">
        <v>172</v>
      </c>
      <c r="B161" s="12">
        <v>320796</v>
      </c>
      <c r="C161" s="14" t="s">
        <v>182</v>
      </c>
      <c r="D161" s="19" t="s">
        <v>478</v>
      </c>
      <c r="E161" s="40" t="s">
        <v>495</v>
      </c>
      <c r="F161" s="1">
        <v>152724</v>
      </c>
    </row>
    <row r="162" spans="1:6">
      <c r="A162" s="22" t="s">
        <v>172</v>
      </c>
      <c r="B162" s="12">
        <v>320797</v>
      </c>
      <c r="C162" s="14" t="s">
        <v>183</v>
      </c>
      <c r="D162" s="19" t="s">
        <v>478</v>
      </c>
      <c r="E162" s="40" t="s">
        <v>495</v>
      </c>
      <c r="F162" s="1">
        <v>121536</v>
      </c>
    </row>
    <row r="163" spans="1:6">
      <c r="A163" s="22" t="s">
        <v>172</v>
      </c>
      <c r="B163" s="12">
        <v>320800</v>
      </c>
      <c r="C163" s="14" t="s">
        <v>184</v>
      </c>
      <c r="D163" s="19" t="s">
        <v>478</v>
      </c>
      <c r="E163" s="40" t="s">
        <v>495</v>
      </c>
      <c r="F163" s="1">
        <v>239868</v>
      </c>
    </row>
    <row r="164" spans="1:6">
      <c r="A164" s="22" t="s">
        <v>172</v>
      </c>
      <c r="B164" s="12">
        <v>320807</v>
      </c>
      <c r="C164" s="14" t="s">
        <v>185</v>
      </c>
      <c r="D164" s="19" t="s">
        <v>478</v>
      </c>
      <c r="E164" s="40" t="s">
        <v>495</v>
      </c>
      <c r="F164" s="1">
        <v>2152848</v>
      </c>
    </row>
    <row r="165" spans="1:6">
      <c r="A165" s="22" t="s">
        <v>172</v>
      </c>
      <c r="B165" s="12">
        <v>320813</v>
      </c>
      <c r="C165" s="14" t="s">
        <v>186</v>
      </c>
      <c r="D165" s="19" t="s">
        <v>478</v>
      </c>
      <c r="E165" s="40" t="s">
        <v>495</v>
      </c>
      <c r="F165" s="1">
        <v>711324</v>
      </c>
    </row>
    <row r="166" spans="1:6">
      <c r="A166" s="22" t="s">
        <v>172</v>
      </c>
      <c r="B166" s="12">
        <v>320815</v>
      </c>
      <c r="C166" s="14" t="s">
        <v>187</v>
      </c>
      <c r="D166" s="19" t="s">
        <v>478</v>
      </c>
      <c r="E166" s="40" t="s">
        <v>495</v>
      </c>
      <c r="F166" s="1">
        <v>32328</v>
      </c>
    </row>
    <row r="167" spans="1:6">
      <c r="A167" s="22" t="s">
        <v>172</v>
      </c>
      <c r="B167" s="12">
        <v>320818</v>
      </c>
      <c r="C167" s="14" t="s">
        <v>130</v>
      </c>
      <c r="D167" s="19" t="s">
        <v>478</v>
      </c>
      <c r="E167" s="40" t="s">
        <v>495</v>
      </c>
      <c r="F167" s="1">
        <v>4465560</v>
      </c>
    </row>
    <row r="168" spans="1:6">
      <c r="A168" s="22" t="s">
        <v>172</v>
      </c>
      <c r="B168" s="12">
        <v>320819</v>
      </c>
      <c r="C168" s="14" t="s">
        <v>188</v>
      </c>
      <c r="D168" s="19" t="s">
        <v>478</v>
      </c>
      <c r="E168" s="40" t="s">
        <v>495</v>
      </c>
      <c r="F168" s="1">
        <v>2822844</v>
      </c>
    </row>
    <row r="169" spans="1:6">
      <c r="A169" s="22" t="s">
        <v>172</v>
      </c>
      <c r="B169" s="12">
        <v>320825</v>
      </c>
      <c r="C169" s="14" t="s">
        <v>189</v>
      </c>
      <c r="D169" s="19" t="s">
        <v>478</v>
      </c>
      <c r="E169" s="40" t="s">
        <v>495</v>
      </c>
      <c r="F169" s="1">
        <v>834240</v>
      </c>
    </row>
    <row r="170" spans="1:6">
      <c r="A170" s="22" t="s">
        <v>172</v>
      </c>
      <c r="B170" s="12">
        <v>320826</v>
      </c>
      <c r="C170" s="14" t="s">
        <v>190</v>
      </c>
      <c r="D170" s="19" t="s">
        <v>478</v>
      </c>
      <c r="E170" s="40" t="s">
        <v>495</v>
      </c>
      <c r="F170" s="1">
        <v>60360</v>
      </c>
    </row>
    <row r="171" spans="1:6">
      <c r="A171" s="22" t="s">
        <v>172</v>
      </c>
      <c r="B171" s="12">
        <v>320827</v>
      </c>
      <c r="C171" s="14" t="s">
        <v>191</v>
      </c>
      <c r="D171" s="19" t="s">
        <v>478</v>
      </c>
      <c r="E171" s="40" t="s">
        <v>495</v>
      </c>
      <c r="F171" s="1">
        <v>52704</v>
      </c>
    </row>
    <row r="172" spans="1:6">
      <c r="A172" s="22" t="s">
        <v>172</v>
      </c>
      <c r="B172" s="12">
        <v>320834</v>
      </c>
      <c r="C172" s="14" t="s">
        <v>192</v>
      </c>
      <c r="D172" s="19" t="s">
        <v>478</v>
      </c>
      <c r="E172" s="40" t="s">
        <v>495</v>
      </c>
      <c r="F172" s="1">
        <v>349248</v>
      </c>
    </row>
    <row r="173" spans="1:6">
      <c r="A173" s="22" t="s">
        <v>172</v>
      </c>
      <c r="B173" s="12">
        <v>320839</v>
      </c>
      <c r="C173" s="14" t="s">
        <v>193</v>
      </c>
      <c r="D173" s="19" t="s">
        <v>478</v>
      </c>
      <c r="E173" s="40" t="s">
        <v>495</v>
      </c>
      <c r="F173" s="1">
        <v>61140</v>
      </c>
    </row>
    <row r="174" spans="1:6">
      <c r="A174" s="22" t="s">
        <v>194</v>
      </c>
      <c r="B174" s="12">
        <v>330860</v>
      </c>
      <c r="C174" s="14" t="s">
        <v>195</v>
      </c>
      <c r="D174" s="19" t="s">
        <v>478</v>
      </c>
      <c r="E174" s="40" t="s">
        <v>495</v>
      </c>
      <c r="F174" s="1">
        <v>2749872</v>
      </c>
    </row>
    <row r="175" spans="1:6">
      <c r="A175" s="22" t="s">
        <v>194</v>
      </c>
      <c r="B175" s="12">
        <v>330861</v>
      </c>
      <c r="C175" s="14" t="s">
        <v>196</v>
      </c>
      <c r="D175" s="19" t="s">
        <v>478</v>
      </c>
      <c r="E175" s="40" t="s">
        <v>495</v>
      </c>
      <c r="F175" s="1">
        <v>1011540</v>
      </c>
    </row>
    <row r="176" spans="1:6">
      <c r="A176" s="22" t="s">
        <v>194</v>
      </c>
      <c r="B176" s="12">
        <v>330863</v>
      </c>
      <c r="C176" s="14" t="s">
        <v>197</v>
      </c>
      <c r="D176" s="19" t="s">
        <v>478</v>
      </c>
      <c r="E176" s="40" t="s">
        <v>495</v>
      </c>
      <c r="F176" s="1">
        <v>909276</v>
      </c>
    </row>
    <row r="177" spans="1:7">
      <c r="A177" s="22" t="s">
        <v>194</v>
      </c>
      <c r="B177" s="12">
        <v>330866</v>
      </c>
      <c r="C177" s="14" t="s">
        <v>198</v>
      </c>
      <c r="D177" s="19" t="s">
        <v>478</v>
      </c>
      <c r="E177" s="40" t="s">
        <v>495</v>
      </c>
      <c r="F177" s="1">
        <v>359544</v>
      </c>
    </row>
    <row r="178" spans="1:7">
      <c r="A178" s="22" t="s">
        <v>194</v>
      </c>
      <c r="B178" s="12">
        <v>330896</v>
      </c>
      <c r="C178" s="14" t="s">
        <v>199</v>
      </c>
      <c r="D178" s="19" t="s">
        <v>478</v>
      </c>
      <c r="E178" s="40" t="s">
        <v>495</v>
      </c>
      <c r="F178" s="1">
        <v>120456</v>
      </c>
    </row>
    <row r="179" spans="1:7">
      <c r="A179" s="22" t="s">
        <v>194</v>
      </c>
      <c r="B179" s="12">
        <v>330899</v>
      </c>
      <c r="C179" s="14" t="s">
        <v>200</v>
      </c>
      <c r="D179" s="19" t="s">
        <v>478</v>
      </c>
      <c r="E179" s="40" t="s">
        <v>495</v>
      </c>
      <c r="F179" s="1">
        <v>160476</v>
      </c>
    </row>
    <row r="180" spans="1:7">
      <c r="A180" s="22" t="s">
        <v>194</v>
      </c>
      <c r="B180" s="12">
        <v>330900</v>
      </c>
      <c r="C180" s="14" t="s">
        <v>201</v>
      </c>
      <c r="D180" s="19" t="s">
        <v>478</v>
      </c>
      <c r="E180" s="40" t="s">
        <v>495</v>
      </c>
      <c r="F180" s="1">
        <v>370440</v>
      </c>
    </row>
    <row r="181" spans="1:7">
      <c r="A181" s="22" t="s">
        <v>194</v>
      </c>
      <c r="B181" s="12">
        <v>330902</v>
      </c>
      <c r="C181" s="14" t="s">
        <v>202</v>
      </c>
      <c r="D181" s="19" t="s">
        <v>478</v>
      </c>
      <c r="E181" s="40" t="s">
        <v>495</v>
      </c>
      <c r="F181" s="1">
        <v>1155948</v>
      </c>
      <c r="G181" s="3"/>
    </row>
    <row r="182" spans="1:7">
      <c r="A182" s="22" t="s">
        <v>194</v>
      </c>
      <c r="B182" s="12">
        <v>330908</v>
      </c>
      <c r="C182" s="14" t="s">
        <v>203</v>
      </c>
      <c r="D182" s="19" t="s">
        <v>478</v>
      </c>
      <c r="E182" s="40" t="s">
        <v>495</v>
      </c>
      <c r="F182" s="1">
        <v>1459356</v>
      </c>
    </row>
    <row r="183" spans="1:7">
      <c r="A183" s="22" t="s">
        <v>194</v>
      </c>
      <c r="B183" s="12">
        <v>330910</v>
      </c>
      <c r="C183" s="14" t="s">
        <v>204</v>
      </c>
      <c r="D183" s="19" t="s">
        <v>478</v>
      </c>
      <c r="E183" s="40" t="s">
        <v>495</v>
      </c>
      <c r="F183" s="1">
        <v>0</v>
      </c>
    </row>
    <row r="184" spans="1:7">
      <c r="A184" s="22" t="s">
        <v>194</v>
      </c>
      <c r="B184" s="12">
        <v>330918</v>
      </c>
      <c r="C184" s="14" t="s">
        <v>205</v>
      </c>
      <c r="D184" s="19" t="s">
        <v>478</v>
      </c>
      <c r="E184" s="40" t="s">
        <v>495</v>
      </c>
      <c r="F184" s="1">
        <v>1602288</v>
      </c>
    </row>
    <row r="185" spans="1:7">
      <c r="A185" s="22" t="s">
        <v>194</v>
      </c>
      <c r="B185" s="12">
        <v>330920</v>
      </c>
      <c r="C185" s="14" t="s">
        <v>206</v>
      </c>
      <c r="D185" s="19" t="s">
        <v>478</v>
      </c>
      <c r="E185" s="40" t="s">
        <v>495</v>
      </c>
      <c r="F185" s="1">
        <v>0</v>
      </c>
    </row>
    <row r="186" spans="1:7">
      <c r="A186" s="22" t="s">
        <v>194</v>
      </c>
      <c r="B186" s="12">
        <v>330925</v>
      </c>
      <c r="C186" s="14" t="s">
        <v>207</v>
      </c>
      <c r="D186" s="19" t="s">
        <v>478</v>
      </c>
      <c r="E186" s="40" t="s">
        <v>495</v>
      </c>
      <c r="F186" s="1">
        <v>13128</v>
      </c>
    </row>
    <row r="187" spans="1:7">
      <c r="A187" s="22" t="s">
        <v>194</v>
      </c>
      <c r="B187" s="12">
        <v>330937</v>
      </c>
      <c r="C187" s="14" t="s">
        <v>208</v>
      </c>
      <c r="D187" s="19" t="s">
        <v>478</v>
      </c>
      <c r="E187" s="40" t="s">
        <v>495</v>
      </c>
      <c r="F187" s="1">
        <v>36780</v>
      </c>
    </row>
    <row r="188" spans="1:7">
      <c r="A188" s="22" t="s">
        <v>194</v>
      </c>
      <c r="B188" s="12">
        <v>330938</v>
      </c>
      <c r="C188" s="14" t="s">
        <v>209</v>
      </c>
      <c r="D188" s="19" t="s">
        <v>478</v>
      </c>
      <c r="E188" s="40" t="s">
        <v>495</v>
      </c>
      <c r="F188" s="1">
        <v>104628</v>
      </c>
    </row>
    <row r="189" spans="1:7">
      <c r="A189" s="22" t="s">
        <v>194</v>
      </c>
      <c r="B189" s="12">
        <v>330946</v>
      </c>
      <c r="C189" s="14" t="s">
        <v>210</v>
      </c>
      <c r="D189" s="19" t="s">
        <v>478</v>
      </c>
      <c r="E189" s="40" t="s">
        <v>495</v>
      </c>
      <c r="F189" s="1">
        <v>88944</v>
      </c>
    </row>
    <row r="190" spans="1:7">
      <c r="A190" s="22" t="s">
        <v>194</v>
      </c>
      <c r="B190" s="12">
        <v>330949</v>
      </c>
      <c r="C190" s="14" t="s">
        <v>211</v>
      </c>
      <c r="D190" s="19" t="s">
        <v>478</v>
      </c>
      <c r="E190" s="40" t="s">
        <v>495</v>
      </c>
      <c r="F190" s="1">
        <v>153768</v>
      </c>
    </row>
    <row r="191" spans="1:7">
      <c r="A191" s="22" t="s">
        <v>194</v>
      </c>
      <c r="B191" s="12">
        <v>330953</v>
      </c>
      <c r="C191" s="14" t="s">
        <v>212</v>
      </c>
      <c r="D191" s="19" t="s">
        <v>478</v>
      </c>
      <c r="E191" s="40" t="s">
        <v>495</v>
      </c>
      <c r="F191" s="1">
        <v>268200</v>
      </c>
    </row>
    <row r="192" spans="1:7">
      <c r="A192" s="22" t="s">
        <v>194</v>
      </c>
      <c r="B192" s="12">
        <v>330971</v>
      </c>
      <c r="C192" s="14" t="s">
        <v>213</v>
      </c>
      <c r="D192" s="19" t="s">
        <v>478</v>
      </c>
      <c r="E192" s="40" t="s">
        <v>495</v>
      </c>
      <c r="F192" s="1">
        <v>860724</v>
      </c>
    </row>
    <row r="193" spans="1:6">
      <c r="A193" s="22" t="s">
        <v>194</v>
      </c>
      <c r="B193" s="12">
        <v>330974</v>
      </c>
      <c r="C193" s="14" t="s">
        <v>214</v>
      </c>
      <c r="D193" s="19" t="s">
        <v>478</v>
      </c>
      <c r="E193" s="40" t="s">
        <v>495</v>
      </c>
      <c r="F193" s="1">
        <v>559116</v>
      </c>
    </row>
    <row r="194" spans="1:6">
      <c r="A194" s="22" t="s">
        <v>215</v>
      </c>
      <c r="B194" s="12">
        <v>341003</v>
      </c>
      <c r="C194" s="14" t="s">
        <v>216</v>
      </c>
      <c r="D194" s="19" t="s">
        <v>478</v>
      </c>
      <c r="E194" s="40" t="s">
        <v>495</v>
      </c>
      <c r="F194" s="1">
        <v>516768</v>
      </c>
    </row>
    <row r="195" spans="1:6">
      <c r="A195" s="22" t="s">
        <v>215</v>
      </c>
      <c r="B195" s="12">
        <v>341021</v>
      </c>
      <c r="C195" s="14" t="s">
        <v>217</v>
      </c>
      <c r="D195" s="19" t="s">
        <v>478</v>
      </c>
      <c r="E195" s="40" t="s">
        <v>495</v>
      </c>
      <c r="F195" s="1">
        <v>15732</v>
      </c>
    </row>
    <row r="196" spans="1:6">
      <c r="A196" s="22" t="s">
        <v>215</v>
      </c>
      <c r="B196" s="12">
        <v>341023</v>
      </c>
      <c r="C196" s="14" t="s">
        <v>218</v>
      </c>
      <c r="D196" s="19" t="s">
        <v>478</v>
      </c>
      <c r="E196" s="40" t="s">
        <v>495</v>
      </c>
      <c r="F196" s="1">
        <v>104184</v>
      </c>
    </row>
    <row r="197" spans="1:6">
      <c r="A197" s="22" t="s">
        <v>215</v>
      </c>
      <c r="B197" s="12">
        <v>341026</v>
      </c>
      <c r="C197" s="14" t="s">
        <v>219</v>
      </c>
      <c r="D197" s="19" t="s">
        <v>478</v>
      </c>
      <c r="E197" s="40" t="s">
        <v>495</v>
      </c>
      <c r="F197" s="1">
        <v>536964</v>
      </c>
    </row>
    <row r="198" spans="1:6">
      <c r="A198" s="22" t="s">
        <v>215</v>
      </c>
      <c r="B198" s="12">
        <v>341032</v>
      </c>
      <c r="C198" s="14" t="s">
        <v>220</v>
      </c>
      <c r="D198" s="19" t="s">
        <v>478</v>
      </c>
      <c r="E198" s="40" t="s">
        <v>495</v>
      </c>
      <c r="F198" s="1">
        <v>477036</v>
      </c>
    </row>
    <row r="199" spans="1:6">
      <c r="A199" s="22" t="s">
        <v>215</v>
      </c>
      <c r="B199" s="12">
        <v>341043</v>
      </c>
      <c r="C199" s="14" t="s">
        <v>221</v>
      </c>
      <c r="D199" s="19" t="s">
        <v>478</v>
      </c>
      <c r="E199" s="40" t="s">
        <v>495</v>
      </c>
      <c r="F199" s="1">
        <v>609912</v>
      </c>
    </row>
    <row r="200" spans="1:6">
      <c r="A200" s="22" t="s">
        <v>215</v>
      </c>
      <c r="B200" s="12">
        <v>341045</v>
      </c>
      <c r="C200" s="14" t="s">
        <v>222</v>
      </c>
      <c r="D200" s="19" t="s">
        <v>478</v>
      </c>
      <c r="E200" s="40" t="s">
        <v>495</v>
      </c>
      <c r="F200" s="1">
        <v>299364</v>
      </c>
    </row>
    <row r="201" spans="1:6">
      <c r="A201" s="22" t="s">
        <v>215</v>
      </c>
      <c r="B201" s="12">
        <v>341047</v>
      </c>
      <c r="C201" s="14" t="s">
        <v>223</v>
      </c>
      <c r="D201" s="19" t="s">
        <v>478</v>
      </c>
      <c r="E201" s="40" t="s">
        <v>495</v>
      </c>
      <c r="F201" s="1">
        <v>1496856</v>
      </c>
    </row>
    <row r="202" spans="1:6">
      <c r="A202" s="22" t="s">
        <v>215</v>
      </c>
      <c r="B202" s="12">
        <v>341049</v>
      </c>
      <c r="C202" s="14" t="s">
        <v>224</v>
      </c>
      <c r="D202" s="19" t="s">
        <v>478</v>
      </c>
      <c r="E202" s="40" t="s">
        <v>495</v>
      </c>
      <c r="F202" s="1">
        <v>1000776</v>
      </c>
    </row>
    <row r="203" spans="1:6">
      <c r="A203" s="22" t="s">
        <v>215</v>
      </c>
      <c r="B203" s="12">
        <v>341050</v>
      </c>
      <c r="C203" s="14" t="s">
        <v>225</v>
      </c>
      <c r="D203" s="19" t="s">
        <v>478</v>
      </c>
      <c r="E203" s="40" t="s">
        <v>495</v>
      </c>
      <c r="F203" s="1">
        <v>9036</v>
      </c>
    </row>
    <row r="204" spans="1:6">
      <c r="A204" s="22" t="s">
        <v>215</v>
      </c>
      <c r="B204" s="12">
        <v>341053</v>
      </c>
      <c r="C204" s="14" t="s">
        <v>226</v>
      </c>
      <c r="D204" s="19" t="s">
        <v>478</v>
      </c>
      <c r="E204" s="40" t="s">
        <v>495</v>
      </c>
      <c r="F204" s="1">
        <v>28992</v>
      </c>
    </row>
    <row r="205" spans="1:6">
      <c r="A205" s="22" t="s">
        <v>215</v>
      </c>
      <c r="B205" s="12">
        <v>341058</v>
      </c>
      <c r="C205" s="14" t="s">
        <v>227</v>
      </c>
      <c r="D205" s="19" t="s">
        <v>478</v>
      </c>
      <c r="E205" s="40" t="s">
        <v>495</v>
      </c>
      <c r="F205" s="1">
        <v>0</v>
      </c>
    </row>
    <row r="206" spans="1:6">
      <c r="A206" s="22" t="s">
        <v>215</v>
      </c>
      <c r="B206" s="12">
        <v>341066</v>
      </c>
      <c r="C206" s="14" t="s">
        <v>228</v>
      </c>
      <c r="D206" s="19" t="s">
        <v>478</v>
      </c>
      <c r="E206" s="40" t="s">
        <v>495</v>
      </c>
      <c r="F206" s="1">
        <v>256680</v>
      </c>
    </row>
    <row r="207" spans="1:6">
      <c r="A207" s="22" t="s">
        <v>215</v>
      </c>
      <c r="B207" s="12">
        <v>341087</v>
      </c>
      <c r="C207" s="14" t="s">
        <v>229</v>
      </c>
      <c r="D207" s="19" t="s">
        <v>478</v>
      </c>
      <c r="E207" s="40" t="s">
        <v>495</v>
      </c>
      <c r="F207" s="1">
        <v>278868</v>
      </c>
    </row>
    <row r="208" spans="1:6">
      <c r="A208" s="22" t="s">
        <v>215</v>
      </c>
      <c r="B208" s="12">
        <v>341088</v>
      </c>
      <c r="C208" s="14" t="s">
        <v>230</v>
      </c>
      <c r="D208" s="19" t="s">
        <v>478</v>
      </c>
      <c r="E208" s="40" t="s">
        <v>495</v>
      </c>
      <c r="F208" s="1">
        <v>2614500</v>
      </c>
    </row>
    <row r="209" spans="1:7">
      <c r="A209" s="22" t="s">
        <v>231</v>
      </c>
      <c r="B209" s="12">
        <v>351106</v>
      </c>
      <c r="C209" s="14" t="s">
        <v>232</v>
      </c>
      <c r="D209" s="19" t="s">
        <v>478</v>
      </c>
      <c r="E209" s="40" t="s">
        <v>495</v>
      </c>
      <c r="F209" s="1">
        <v>225156</v>
      </c>
    </row>
    <row r="210" spans="1:7">
      <c r="A210" s="22" t="s">
        <v>231</v>
      </c>
      <c r="B210" s="12">
        <v>351118</v>
      </c>
      <c r="C210" s="14" t="s">
        <v>233</v>
      </c>
      <c r="D210" s="19" t="s">
        <v>478</v>
      </c>
      <c r="E210" s="40" t="s">
        <v>495</v>
      </c>
      <c r="F210" s="1">
        <v>316368</v>
      </c>
    </row>
    <row r="211" spans="1:7">
      <c r="A211" s="22" t="s">
        <v>231</v>
      </c>
      <c r="B211" s="12">
        <v>351132</v>
      </c>
      <c r="C211" s="14" t="s">
        <v>234</v>
      </c>
      <c r="D211" s="19" t="s">
        <v>478</v>
      </c>
      <c r="E211" s="40" t="s">
        <v>495</v>
      </c>
      <c r="F211" s="1">
        <v>366372</v>
      </c>
    </row>
    <row r="212" spans="1:7">
      <c r="A212" s="22" t="s">
        <v>231</v>
      </c>
      <c r="B212" s="12">
        <v>351134</v>
      </c>
      <c r="C212" s="14" t="s">
        <v>235</v>
      </c>
      <c r="D212" s="19" t="s">
        <v>478</v>
      </c>
      <c r="E212" s="40" t="s">
        <v>495</v>
      </c>
      <c r="F212" s="1">
        <v>137748</v>
      </c>
    </row>
    <row r="213" spans="1:7">
      <c r="A213" s="22" t="s">
        <v>231</v>
      </c>
      <c r="B213" s="12">
        <v>351152</v>
      </c>
      <c r="C213" s="14" t="s">
        <v>236</v>
      </c>
      <c r="D213" s="19" t="s">
        <v>478</v>
      </c>
      <c r="E213" s="40" t="s">
        <v>495</v>
      </c>
      <c r="F213" s="1">
        <v>256272</v>
      </c>
    </row>
    <row r="214" spans="1:7">
      <c r="A214" s="22" t="s">
        <v>231</v>
      </c>
      <c r="B214" s="12">
        <v>351153</v>
      </c>
      <c r="C214" s="14" t="s">
        <v>237</v>
      </c>
      <c r="D214" s="19" t="s">
        <v>478</v>
      </c>
      <c r="E214" s="40" t="s">
        <v>495</v>
      </c>
      <c r="F214" s="1">
        <v>61044</v>
      </c>
    </row>
    <row r="215" spans="1:7">
      <c r="A215" s="22" t="s">
        <v>231</v>
      </c>
      <c r="B215" s="12">
        <v>351157</v>
      </c>
      <c r="C215" s="14" t="s">
        <v>238</v>
      </c>
      <c r="D215" s="19" t="s">
        <v>478</v>
      </c>
      <c r="E215" s="40" t="s">
        <v>495</v>
      </c>
      <c r="F215" s="1">
        <v>118152</v>
      </c>
    </row>
    <row r="216" spans="1:7">
      <c r="A216" s="22" t="s">
        <v>231</v>
      </c>
      <c r="B216" s="12">
        <v>351158</v>
      </c>
      <c r="C216" s="14" t="s">
        <v>239</v>
      </c>
      <c r="D216" s="19" t="s">
        <v>478</v>
      </c>
      <c r="E216" s="40" t="s">
        <v>495</v>
      </c>
      <c r="F216" s="1">
        <v>244860</v>
      </c>
    </row>
    <row r="217" spans="1:7">
      <c r="A217" s="22" t="s">
        <v>231</v>
      </c>
      <c r="B217" s="12">
        <v>351162</v>
      </c>
      <c r="C217" s="14" t="s">
        <v>240</v>
      </c>
      <c r="D217" s="19" t="s">
        <v>478</v>
      </c>
      <c r="E217" s="40" t="s">
        <v>495</v>
      </c>
      <c r="F217" s="1">
        <v>121752</v>
      </c>
    </row>
    <row r="218" spans="1:7">
      <c r="A218" s="22" t="s">
        <v>231</v>
      </c>
      <c r="B218" s="12">
        <v>351166</v>
      </c>
      <c r="C218" s="14" t="s">
        <v>241</v>
      </c>
      <c r="D218" s="19" t="s">
        <v>478</v>
      </c>
      <c r="E218" s="40" t="s">
        <v>495</v>
      </c>
      <c r="F218" s="1">
        <v>60828</v>
      </c>
    </row>
    <row r="219" spans="1:7">
      <c r="A219" s="22" t="s">
        <v>231</v>
      </c>
      <c r="B219" s="12">
        <v>351172</v>
      </c>
      <c r="C219" s="14" t="s">
        <v>149</v>
      </c>
      <c r="D219" s="19" t="s">
        <v>478</v>
      </c>
      <c r="E219" s="40" t="s">
        <v>495</v>
      </c>
      <c r="F219" s="1">
        <v>601692</v>
      </c>
    </row>
    <row r="220" spans="1:7">
      <c r="A220" s="22" t="s">
        <v>231</v>
      </c>
      <c r="B220" s="12">
        <v>351173</v>
      </c>
      <c r="C220" s="14" t="s">
        <v>242</v>
      </c>
      <c r="D220" s="19" t="s">
        <v>478</v>
      </c>
      <c r="E220" s="40" t="s">
        <v>495</v>
      </c>
      <c r="F220" s="1">
        <v>560316</v>
      </c>
    </row>
    <row r="221" spans="1:7">
      <c r="A221" s="22" t="s">
        <v>231</v>
      </c>
      <c r="B221" s="12">
        <v>351174</v>
      </c>
      <c r="C221" s="14" t="s">
        <v>149</v>
      </c>
      <c r="D221" s="19" t="s">
        <v>478</v>
      </c>
      <c r="E221" s="40" t="s">
        <v>495</v>
      </c>
      <c r="F221" s="1">
        <v>678960</v>
      </c>
      <c r="G221" s="3"/>
    </row>
    <row r="222" spans="1:7">
      <c r="A222" s="22" t="s">
        <v>231</v>
      </c>
      <c r="B222" s="12">
        <v>351175</v>
      </c>
      <c r="C222" s="14" t="s">
        <v>243</v>
      </c>
      <c r="D222" s="19" t="s">
        <v>478</v>
      </c>
      <c r="E222" s="40" t="s">
        <v>495</v>
      </c>
      <c r="F222" s="1">
        <v>82776</v>
      </c>
    </row>
    <row r="223" spans="1:7">
      <c r="A223" s="22" t="s">
        <v>231</v>
      </c>
      <c r="B223" s="12">
        <v>351177</v>
      </c>
      <c r="C223" s="14" t="s">
        <v>244</v>
      </c>
      <c r="D223" s="19" t="s">
        <v>478</v>
      </c>
      <c r="E223" s="40" t="s">
        <v>495</v>
      </c>
      <c r="F223" s="1">
        <v>97440</v>
      </c>
    </row>
    <row r="224" spans="1:7">
      <c r="A224" s="22" t="s">
        <v>231</v>
      </c>
      <c r="B224" s="12">
        <v>351188</v>
      </c>
      <c r="C224" s="14" t="s">
        <v>245</v>
      </c>
      <c r="D224" s="19" t="s">
        <v>478</v>
      </c>
      <c r="E224" s="40" t="s">
        <v>495</v>
      </c>
      <c r="F224" s="1">
        <v>72468</v>
      </c>
    </row>
    <row r="225" spans="1:6">
      <c r="A225" s="22" t="s">
        <v>231</v>
      </c>
      <c r="B225" s="12">
        <v>351195</v>
      </c>
      <c r="C225" s="14" t="s">
        <v>246</v>
      </c>
      <c r="D225" s="19" t="s">
        <v>478</v>
      </c>
      <c r="E225" s="40" t="s">
        <v>495</v>
      </c>
      <c r="F225" s="1">
        <v>507636</v>
      </c>
    </row>
    <row r="226" spans="1:6">
      <c r="A226" s="22" t="s">
        <v>231</v>
      </c>
      <c r="B226" s="12">
        <v>351205</v>
      </c>
      <c r="C226" s="14" t="s">
        <v>247</v>
      </c>
      <c r="D226" s="19" t="s">
        <v>478</v>
      </c>
      <c r="E226" s="40" t="s">
        <v>495</v>
      </c>
      <c r="F226" s="1">
        <v>116448</v>
      </c>
    </row>
    <row r="227" spans="1:6">
      <c r="A227" s="22" t="s">
        <v>231</v>
      </c>
      <c r="B227" s="12">
        <v>351206</v>
      </c>
      <c r="C227" s="14" t="s">
        <v>248</v>
      </c>
      <c r="D227" s="19" t="s">
        <v>478</v>
      </c>
      <c r="E227" s="40" t="s">
        <v>495</v>
      </c>
      <c r="F227" s="1">
        <v>301092</v>
      </c>
    </row>
    <row r="228" spans="1:6">
      <c r="A228" s="22" t="s">
        <v>231</v>
      </c>
      <c r="B228" s="12">
        <v>351209</v>
      </c>
      <c r="C228" s="14" t="s">
        <v>500</v>
      </c>
      <c r="D228" s="19" t="s">
        <v>478</v>
      </c>
      <c r="E228" s="40" t="s">
        <v>495</v>
      </c>
      <c r="F228" s="1">
        <v>354696</v>
      </c>
    </row>
    <row r="229" spans="1:6">
      <c r="A229" s="22" t="s">
        <v>231</v>
      </c>
      <c r="B229" s="12">
        <v>351214</v>
      </c>
      <c r="C229" s="14" t="s">
        <v>249</v>
      </c>
      <c r="D229" s="19" t="s">
        <v>478</v>
      </c>
      <c r="E229" s="40" t="s">
        <v>495</v>
      </c>
      <c r="F229" s="1">
        <v>333408</v>
      </c>
    </row>
    <row r="230" spans="1:6">
      <c r="A230" s="22" t="s">
        <v>231</v>
      </c>
      <c r="B230" s="12">
        <v>351217</v>
      </c>
      <c r="C230" s="14" t="s">
        <v>250</v>
      </c>
      <c r="D230" s="19" t="s">
        <v>478</v>
      </c>
      <c r="E230" s="40" t="s">
        <v>495</v>
      </c>
      <c r="F230" s="1">
        <v>409872</v>
      </c>
    </row>
    <row r="231" spans="1:6">
      <c r="A231" s="22" t="s">
        <v>231</v>
      </c>
      <c r="B231" s="12">
        <v>351220</v>
      </c>
      <c r="C231" s="14" t="s">
        <v>251</v>
      </c>
      <c r="D231" s="19" t="s">
        <v>478</v>
      </c>
      <c r="E231" s="40" t="s">
        <v>495</v>
      </c>
      <c r="F231" s="1">
        <v>288072</v>
      </c>
    </row>
    <row r="232" spans="1:6">
      <c r="A232" s="22" t="s">
        <v>231</v>
      </c>
      <c r="B232" s="12">
        <v>351225</v>
      </c>
      <c r="C232" s="14" t="s">
        <v>252</v>
      </c>
      <c r="D232" s="19" t="s">
        <v>478</v>
      </c>
      <c r="E232" s="40" t="s">
        <v>495</v>
      </c>
      <c r="F232" s="1">
        <v>256908</v>
      </c>
    </row>
    <row r="233" spans="1:6">
      <c r="A233" s="22" t="s">
        <v>231</v>
      </c>
      <c r="B233" s="12">
        <v>351245</v>
      </c>
      <c r="C233" s="14" t="s">
        <v>253</v>
      </c>
      <c r="D233" s="19" t="s">
        <v>478</v>
      </c>
      <c r="E233" s="40" t="s">
        <v>495</v>
      </c>
      <c r="F233" s="1">
        <v>145824</v>
      </c>
    </row>
    <row r="234" spans="1:6">
      <c r="A234" s="22" t="s">
        <v>231</v>
      </c>
      <c r="B234" s="12">
        <v>351251</v>
      </c>
      <c r="C234" s="14" t="s">
        <v>255</v>
      </c>
      <c r="D234" s="19" t="s">
        <v>478</v>
      </c>
      <c r="E234" s="40" t="s">
        <v>495</v>
      </c>
      <c r="F234" s="1">
        <v>244500</v>
      </c>
    </row>
    <row r="235" spans="1:6">
      <c r="A235" s="22" t="s">
        <v>231</v>
      </c>
      <c r="B235" s="12">
        <v>351263</v>
      </c>
      <c r="C235" s="14" t="s">
        <v>256</v>
      </c>
      <c r="D235" s="19" t="s">
        <v>478</v>
      </c>
      <c r="E235" s="40" t="s">
        <v>495</v>
      </c>
      <c r="F235" s="1">
        <v>265872</v>
      </c>
    </row>
    <row r="236" spans="1:6">
      <c r="A236" s="22" t="s">
        <v>231</v>
      </c>
      <c r="B236" s="12">
        <v>351269</v>
      </c>
      <c r="C236" s="14" t="s">
        <v>257</v>
      </c>
      <c r="D236" s="19" t="s">
        <v>478</v>
      </c>
      <c r="E236" s="40" t="s">
        <v>495</v>
      </c>
      <c r="F236" s="1">
        <v>55572</v>
      </c>
    </row>
    <row r="237" spans="1:6" s="12" customFormat="1">
      <c r="A237" s="22" t="s">
        <v>231</v>
      </c>
      <c r="B237" s="12">
        <v>351271</v>
      </c>
      <c r="C237" s="14" t="s">
        <v>258</v>
      </c>
      <c r="D237" s="43" t="s">
        <v>478</v>
      </c>
      <c r="E237" s="43" t="s">
        <v>496</v>
      </c>
      <c r="F237" s="12">
        <v>13380</v>
      </c>
    </row>
    <row r="238" spans="1:6">
      <c r="A238" s="22" t="s">
        <v>231</v>
      </c>
      <c r="B238" s="12">
        <v>351275</v>
      </c>
      <c r="C238" s="14" t="s">
        <v>259</v>
      </c>
      <c r="D238" s="19" t="s">
        <v>478</v>
      </c>
      <c r="E238" s="40" t="s">
        <v>495</v>
      </c>
      <c r="F238" s="1">
        <v>26556</v>
      </c>
    </row>
    <row r="239" spans="1:6">
      <c r="A239" s="22" t="s">
        <v>231</v>
      </c>
      <c r="B239" s="12">
        <v>351276</v>
      </c>
      <c r="C239" s="14" t="s">
        <v>260</v>
      </c>
      <c r="D239" s="19" t="s">
        <v>478</v>
      </c>
      <c r="E239" s="40" t="s">
        <v>495</v>
      </c>
      <c r="F239" s="1">
        <v>611136</v>
      </c>
    </row>
    <row r="240" spans="1:6">
      <c r="A240" s="22" t="s">
        <v>231</v>
      </c>
      <c r="B240" s="12">
        <v>351280</v>
      </c>
      <c r="C240" s="14" t="s">
        <v>261</v>
      </c>
      <c r="D240" s="19" t="s">
        <v>478</v>
      </c>
      <c r="E240" s="40" t="s">
        <v>495</v>
      </c>
      <c r="F240" s="1">
        <v>125940</v>
      </c>
    </row>
    <row r="241" spans="1:6">
      <c r="A241" s="22" t="s">
        <v>231</v>
      </c>
      <c r="B241" s="12">
        <v>351283</v>
      </c>
      <c r="C241" s="14" t="s">
        <v>262</v>
      </c>
      <c r="D241" s="19" t="s">
        <v>478</v>
      </c>
      <c r="E241" s="40" t="s">
        <v>495</v>
      </c>
      <c r="F241" s="1">
        <v>47796</v>
      </c>
    </row>
    <row r="242" spans="1:6">
      <c r="A242" s="22" t="s">
        <v>231</v>
      </c>
      <c r="B242" s="12">
        <v>351293</v>
      </c>
      <c r="C242" s="14" t="s">
        <v>210</v>
      </c>
      <c r="D242" s="19" t="s">
        <v>478</v>
      </c>
      <c r="E242" s="40" t="s">
        <v>495</v>
      </c>
      <c r="F242" s="1">
        <v>122412</v>
      </c>
    </row>
    <row r="243" spans="1:6">
      <c r="A243" s="22" t="s">
        <v>231</v>
      </c>
      <c r="B243" s="12">
        <v>351298</v>
      </c>
      <c r="C243" s="14" t="s">
        <v>263</v>
      </c>
      <c r="D243" s="19" t="s">
        <v>478</v>
      </c>
      <c r="E243" s="40" t="s">
        <v>495</v>
      </c>
      <c r="F243" s="1">
        <v>648480</v>
      </c>
    </row>
    <row r="244" spans="1:6">
      <c r="A244" s="22" t="s">
        <v>231</v>
      </c>
      <c r="B244" s="12">
        <v>351301</v>
      </c>
      <c r="C244" s="14" t="s">
        <v>500</v>
      </c>
      <c r="D244" s="19" t="s">
        <v>478</v>
      </c>
      <c r="E244" s="40" t="s">
        <v>495</v>
      </c>
      <c r="F244" s="1">
        <v>112908</v>
      </c>
    </row>
    <row r="245" spans="1:6">
      <c r="A245" s="22" t="s">
        <v>231</v>
      </c>
      <c r="B245" s="12">
        <v>351302</v>
      </c>
      <c r="C245" s="14" t="s">
        <v>264</v>
      </c>
      <c r="D245" s="19" t="s">
        <v>478</v>
      </c>
      <c r="E245" s="40" t="s">
        <v>495</v>
      </c>
      <c r="F245" s="1">
        <v>44760</v>
      </c>
    </row>
    <row r="246" spans="1:6">
      <c r="A246" s="22" t="s">
        <v>231</v>
      </c>
      <c r="B246" s="12">
        <v>351304</v>
      </c>
      <c r="C246" s="14" t="s">
        <v>265</v>
      </c>
      <c r="D246" s="19" t="s">
        <v>478</v>
      </c>
      <c r="E246" s="40" t="s">
        <v>495</v>
      </c>
      <c r="F246" s="1">
        <v>0</v>
      </c>
    </row>
    <row r="247" spans="1:6">
      <c r="A247" s="22" t="s">
        <v>231</v>
      </c>
      <c r="B247" s="12">
        <v>351305</v>
      </c>
      <c r="C247" s="14" t="s">
        <v>266</v>
      </c>
      <c r="D247" s="19" t="s">
        <v>478</v>
      </c>
      <c r="E247" s="40" t="s">
        <v>495</v>
      </c>
      <c r="F247" s="1">
        <v>159792</v>
      </c>
    </row>
    <row r="248" spans="1:6">
      <c r="A248" s="22" t="s">
        <v>231</v>
      </c>
      <c r="B248" s="12">
        <v>351316</v>
      </c>
      <c r="C248" s="14" t="s">
        <v>267</v>
      </c>
      <c r="D248" s="19" t="s">
        <v>478</v>
      </c>
      <c r="E248" s="40" t="s">
        <v>495</v>
      </c>
      <c r="F248" s="1">
        <v>41028</v>
      </c>
    </row>
    <row r="249" spans="1:6">
      <c r="A249" s="22" t="s">
        <v>231</v>
      </c>
      <c r="B249" s="12">
        <v>351320</v>
      </c>
      <c r="C249" s="14" t="s">
        <v>268</v>
      </c>
      <c r="D249" s="19" t="s">
        <v>478</v>
      </c>
      <c r="E249" s="40" t="s">
        <v>495</v>
      </c>
      <c r="F249" s="1">
        <v>57336</v>
      </c>
    </row>
    <row r="250" spans="1:6">
      <c r="A250" s="22" t="s">
        <v>231</v>
      </c>
      <c r="B250" s="12">
        <v>351322</v>
      </c>
      <c r="C250" s="14" t="s">
        <v>269</v>
      </c>
      <c r="D250" s="19" t="s">
        <v>478</v>
      </c>
      <c r="E250" s="40" t="s">
        <v>495</v>
      </c>
      <c r="F250" s="1">
        <v>52884</v>
      </c>
    </row>
    <row r="251" spans="1:6">
      <c r="A251" s="22" t="s">
        <v>231</v>
      </c>
      <c r="B251" s="12">
        <v>351324</v>
      </c>
      <c r="C251" s="14" t="s">
        <v>270</v>
      </c>
      <c r="D251" s="19" t="s">
        <v>478</v>
      </c>
      <c r="E251" s="40" t="s">
        <v>495</v>
      </c>
      <c r="F251" s="1">
        <v>0</v>
      </c>
    </row>
    <row r="252" spans="1:6">
      <c r="A252" s="22" t="s">
        <v>231</v>
      </c>
      <c r="B252" s="12">
        <v>351329</v>
      </c>
      <c r="C252" s="14" t="s">
        <v>271</v>
      </c>
      <c r="D252" s="19" t="s">
        <v>478</v>
      </c>
      <c r="E252" s="40" t="s">
        <v>495</v>
      </c>
      <c r="F252" s="1">
        <v>256848</v>
      </c>
    </row>
    <row r="253" spans="1:6">
      <c r="A253" s="22" t="s">
        <v>231</v>
      </c>
      <c r="B253" s="12">
        <v>351332</v>
      </c>
      <c r="C253" s="14" t="s">
        <v>272</v>
      </c>
      <c r="D253" s="19" t="s">
        <v>478</v>
      </c>
      <c r="E253" s="40" t="s">
        <v>495</v>
      </c>
      <c r="F253" s="1">
        <v>27900</v>
      </c>
    </row>
    <row r="254" spans="1:6">
      <c r="A254" s="22" t="s">
        <v>231</v>
      </c>
      <c r="B254" s="12">
        <v>351336</v>
      </c>
      <c r="C254" s="14" t="s">
        <v>273</v>
      </c>
      <c r="D254" s="19" t="s">
        <v>478</v>
      </c>
      <c r="E254" s="40" t="s">
        <v>495</v>
      </c>
      <c r="F254" s="1">
        <v>15480</v>
      </c>
    </row>
    <row r="255" spans="1:6">
      <c r="A255" s="22" t="s">
        <v>274</v>
      </c>
      <c r="B255" s="12">
        <v>361346</v>
      </c>
      <c r="C255" s="14" t="s">
        <v>275</v>
      </c>
      <c r="D255" s="19" t="s">
        <v>478</v>
      </c>
      <c r="E255" s="40" t="s">
        <v>495</v>
      </c>
      <c r="F255" s="1">
        <v>1230324</v>
      </c>
    </row>
    <row r="256" spans="1:6">
      <c r="A256" s="22" t="s">
        <v>274</v>
      </c>
      <c r="B256" s="12">
        <v>361353</v>
      </c>
      <c r="C256" s="14" t="s">
        <v>276</v>
      </c>
      <c r="D256" s="19" t="s">
        <v>478</v>
      </c>
      <c r="E256" s="40" t="s">
        <v>495</v>
      </c>
      <c r="F256" s="1">
        <v>14736</v>
      </c>
    </row>
    <row r="257" spans="1:6">
      <c r="A257" s="22" t="s">
        <v>274</v>
      </c>
      <c r="B257" s="12">
        <v>361373</v>
      </c>
      <c r="C257" s="14" t="s">
        <v>277</v>
      </c>
      <c r="D257" s="19" t="s">
        <v>478</v>
      </c>
      <c r="E257" s="40" t="s">
        <v>495</v>
      </c>
      <c r="F257" s="1">
        <v>2218380</v>
      </c>
    </row>
    <row r="258" spans="1:6">
      <c r="A258" s="22" t="s">
        <v>274</v>
      </c>
      <c r="B258" s="12">
        <v>361387</v>
      </c>
      <c r="C258" s="14" t="s">
        <v>278</v>
      </c>
      <c r="D258" s="19" t="s">
        <v>478</v>
      </c>
      <c r="E258" s="40" t="s">
        <v>495</v>
      </c>
      <c r="F258" s="1">
        <v>414720</v>
      </c>
    </row>
    <row r="259" spans="1:6">
      <c r="A259" s="22" t="s">
        <v>274</v>
      </c>
      <c r="B259" s="12">
        <v>361426</v>
      </c>
      <c r="C259" s="14" t="s">
        <v>279</v>
      </c>
      <c r="D259" s="19" t="s">
        <v>478</v>
      </c>
      <c r="E259" s="40" t="s">
        <v>495</v>
      </c>
      <c r="F259" s="1">
        <v>116028</v>
      </c>
    </row>
    <row r="260" spans="1:6">
      <c r="A260" s="22" t="s">
        <v>274</v>
      </c>
      <c r="B260" s="12">
        <v>361479</v>
      </c>
      <c r="C260" s="14" t="s">
        <v>280</v>
      </c>
      <c r="D260" s="19" t="s">
        <v>478</v>
      </c>
      <c r="E260" s="40" t="s">
        <v>495</v>
      </c>
      <c r="F260" s="1">
        <v>0</v>
      </c>
    </row>
    <row r="261" spans="1:6">
      <c r="A261" s="22" t="s">
        <v>274</v>
      </c>
      <c r="B261" s="12">
        <v>361499</v>
      </c>
      <c r="C261" s="14" t="s">
        <v>281</v>
      </c>
      <c r="D261" s="19" t="s">
        <v>478</v>
      </c>
      <c r="E261" s="40" t="s">
        <v>495</v>
      </c>
      <c r="F261" s="1">
        <v>10848</v>
      </c>
    </row>
    <row r="262" spans="1:6">
      <c r="A262" s="22" t="s">
        <v>282</v>
      </c>
      <c r="B262" s="12">
        <v>371525</v>
      </c>
      <c r="C262" s="14" t="s">
        <v>283</v>
      </c>
      <c r="D262" s="19" t="s">
        <v>478</v>
      </c>
      <c r="E262" s="40" t="s">
        <v>495</v>
      </c>
      <c r="F262" s="1">
        <v>1019448</v>
      </c>
    </row>
    <row r="263" spans="1:6">
      <c r="A263" s="22" t="s">
        <v>282</v>
      </c>
      <c r="B263" s="12">
        <v>371526</v>
      </c>
      <c r="C263" s="14" t="s">
        <v>284</v>
      </c>
      <c r="D263" s="19" t="s">
        <v>478</v>
      </c>
      <c r="E263" s="40" t="s">
        <v>495</v>
      </c>
      <c r="F263" s="1">
        <v>453816</v>
      </c>
    </row>
    <row r="264" spans="1:6">
      <c r="A264" s="22" t="s">
        <v>282</v>
      </c>
      <c r="B264" s="12">
        <v>371534</v>
      </c>
      <c r="C264" s="14" t="s">
        <v>285</v>
      </c>
      <c r="D264" s="19" t="s">
        <v>478</v>
      </c>
      <c r="E264" s="40" t="s">
        <v>495</v>
      </c>
      <c r="F264" s="1">
        <v>926580</v>
      </c>
    </row>
    <row r="265" spans="1:6">
      <c r="A265" s="22" t="s">
        <v>282</v>
      </c>
      <c r="B265" s="12">
        <v>371540</v>
      </c>
      <c r="C265" s="14" t="s">
        <v>286</v>
      </c>
      <c r="D265" s="19" t="s">
        <v>478</v>
      </c>
      <c r="E265" s="40" t="s">
        <v>495</v>
      </c>
      <c r="F265" s="1">
        <v>850500</v>
      </c>
    </row>
    <row r="266" spans="1:6">
      <c r="A266" s="22" t="s">
        <v>282</v>
      </c>
      <c r="B266" s="12">
        <v>371553</v>
      </c>
      <c r="C266" s="14" t="s">
        <v>287</v>
      </c>
      <c r="D266" s="19" t="s">
        <v>478</v>
      </c>
      <c r="E266" s="40" t="s">
        <v>495</v>
      </c>
      <c r="F266" s="1">
        <v>1829868</v>
      </c>
    </row>
    <row r="267" spans="1:6" s="12" customFormat="1">
      <c r="A267" s="22" t="s">
        <v>282</v>
      </c>
      <c r="B267" s="12">
        <v>371556</v>
      </c>
      <c r="C267" s="14" t="s">
        <v>288</v>
      </c>
      <c r="D267" s="19" t="s">
        <v>478</v>
      </c>
      <c r="E267" s="40" t="s">
        <v>495</v>
      </c>
      <c r="F267" s="1">
        <v>305148</v>
      </c>
    </row>
    <row r="268" spans="1:6" s="12" customFormat="1">
      <c r="A268" s="22" t="s">
        <v>282</v>
      </c>
      <c r="B268" s="12">
        <v>371557</v>
      </c>
      <c r="C268" s="14" t="s">
        <v>289</v>
      </c>
      <c r="D268" s="19" t="s">
        <v>478</v>
      </c>
      <c r="E268" s="40" t="s">
        <v>495</v>
      </c>
      <c r="F268" s="1">
        <v>315300</v>
      </c>
    </row>
    <row r="269" spans="1:6" s="12" customFormat="1">
      <c r="A269" s="22" t="s">
        <v>282</v>
      </c>
      <c r="B269" s="12">
        <v>371558</v>
      </c>
      <c r="C269" s="14" t="s">
        <v>290</v>
      </c>
      <c r="D269" s="19" t="s">
        <v>478</v>
      </c>
      <c r="E269" s="40" t="s">
        <v>495</v>
      </c>
      <c r="F269" s="1">
        <v>738396</v>
      </c>
    </row>
    <row r="270" spans="1:6" s="12" customFormat="1">
      <c r="A270" s="22" t="s">
        <v>282</v>
      </c>
      <c r="B270" s="12">
        <v>371559</v>
      </c>
      <c r="C270" s="14" t="s">
        <v>291</v>
      </c>
      <c r="D270" s="19" t="s">
        <v>478</v>
      </c>
      <c r="E270" s="40" t="s">
        <v>495</v>
      </c>
      <c r="F270" s="1">
        <v>338796</v>
      </c>
    </row>
    <row r="271" spans="1:6" s="12" customFormat="1">
      <c r="A271" s="22" t="s">
        <v>282</v>
      </c>
      <c r="B271" s="12">
        <v>371561</v>
      </c>
      <c r="C271" s="14" t="s">
        <v>292</v>
      </c>
      <c r="D271" s="19" t="s">
        <v>478</v>
      </c>
      <c r="E271" s="40" t="s">
        <v>495</v>
      </c>
      <c r="F271" s="1">
        <v>69096</v>
      </c>
    </row>
    <row r="272" spans="1:6" s="12" customFormat="1">
      <c r="A272" s="22" t="s">
        <v>282</v>
      </c>
      <c r="B272" s="12">
        <v>371567</v>
      </c>
      <c r="C272" s="14" t="s">
        <v>293</v>
      </c>
      <c r="D272" s="19" t="s">
        <v>478</v>
      </c>
      <c r="E272" s="40" t="s">
        <v>495</v>
      </c>
      <c r="F272" s="1">
        <v>697032</v>
      </c>
    </row>
    <row r="273" spans="1:6" s="12" customFormat="1">
      <c r="A273" s="22" t="s">
        <v>282</v>
      </c>
      <c r="B273" s="12">
        <v>371582</v>
      </c>
      <c r="C273" s="14" t="s">
        <v>294</v>
      </c>
      <c r="D273" s="19" t="s">
        <v>478</v>
      </c>
      <c r="E273" s="40" t="s">
        <v>495</v>
      </c>
      <c r="F273" s="1">
        <v>463152</v>
      </c>
    </row>
    <row r="274" spans="1:6" s="12" customFormat="1">
      <c r="A274" s="22" t="s">
        <v>282</v>
      </c>
      <c r="B274" s="12">
        <v>371591</v>
      </c>
      <c r="C274" s="14" t="s">
        <v>295</v>
      </c>
      <c r="D274" s="22" t="s">
        <v>478</v>
      </c>
      <c r="E274" s="40" t="s">
        <v>495</v>
      </c>
      <c r="F274" s="1">
        <v>689016</v>
      </c>
    </row>
    <row r="275" spans="1:6" s="12" customFormat="1">
      <c r="A275" s="22" t="s">
        <v>282</v>
      </c>
      <c r="B275" s="12">
        <v>371592</v>
      </c>
      <c r="C275" s="14" t="s">
        <v>296</v>
      </c>
      <c r="D275" s="19" t="s">
        <v>478</v>
      </c>
      <c r="E275" s="40" t="s">
        <v>495</v>
      </c>
      <c r="F275" s="1">
        <v>335220</v>
      </c>
    </row>
    <row r="276" spans="1:6" s="12" customFormat="1">
      <c r="A276" s="22" t="s">
        <v>282</v>
      </c>
      <c r="B276" s="12">
        <v>371597</v>
      </c>
      <c r="C276" s="14" t="s">
        <v>297</v>
      </c>
      <c r="D276" s="19" t="s">
        <v>478</v>
      </c>
      <c r="E276" s="40" t="s">
        <v>495</v>
      </c>
      <c r="F276" s="1">
        <v>360600</v>
      </c>
    </row>
    <row r="277" spans="1:6" s="12" customFormat="1">
      <c r="A277" s="22" t="s">
        <v>282</v>
      </c>
      <c r="B277" s="12">
        <v>372455</v>
      </c>
      <c r="C277" s="14" t="s">
        <v>298</v>
      </c>
      <c r="D277" s="19" t="s">
        <v>478</v>
      </c>
      <c r="E277" s="40" t="s">
        <v>495</v>
      </c>
      <c r="F277" s="1">
        <v>514824</v>
      </c>
    </row>
    <row r="278" spans="1:6" s="12" customFormat="1">
      <c r="A278" s="22" t="s">
        <v>299</v>
      </c>
      <c r="B278" s="12">
        <v>381607</v>
      </c>
      <c r="C278" s="14" t="s">
        <v>300</v>
      </c>
      <c r="D278" s="19" t="s">
        <v>478</v>
      </c>
      <c r="E278" s="40" t="s">
        <v>495</v>
      </c>
      <c r="F278" s="1">
        <v>4281324</v>
      </c>
    </row>
    <row r="279" spans="1:6" s="12" customFormat="1">
      <c r="A279" s="22" t="s">
        <v>299</v>
      </c>
      <c r="B279" s="12">
        <v>381617</v>
      </c>
      <c r="C279" s="14" t="s">
        <v>301</v>
      </c>
      <c r="D279" s="19" t="s">
        <v>478</v>
      </c>
      <c r="E279" s="40" t="s">
        <v>495</v>
      </c>
      <c r="F279" s="1">
        <v>1092084</v>
      </c>
    </row>
    <row r="280" spans="1:6" s="12" customFormat="1">
      <c r="A280" s="22" t="s">
        <v>299</v>
      </c>
      <c r="B280" s="12">
        <v>381625</v>
      </c>
      <c r="C280" s="14" t="s">
        <v>302</v>
      </c>
      <c r="D280" s="19" t="s">
        <v>478</v>
      </c>
      <c r="E280" s="40" t="s">
        <v>496</v>
      </c>
      <c r="F280" s="12">
        <v>16500</v>
      </c>
    </row>
    <row r="281" spans="1:6" s="12" customFormat="1">
      <c r="A281" s="22" t="s">
        <v>299</v>
      </c>
      <c r="B281" s="12">
        <v>381632</v>
      </c>
      <c r="C281" s="14" t="s">
        <v>303</v>
      </c>
      <c r="D281" s="19" t="s">
        <v>478</v>
      </c>
      <c r="E281" s="40" t="s">
        <v>495</v>
      </c>
      <c r="F281" s="1">
        <v>3400668</v>
      </c>
    </row>
    <row r="282" spans="1:6" s="12" customFormat="1">
      <c r="A282" s="22" t="s">
        <v>299</v>
      </c>
      <c r="B282" s="12">
        <v>381637</v>
      </c>
      <c r="C282" s="14" t="s">
        <v>304</v>
      </c>
      <c r="D282" s="19" t="s">
        <v>478</v>
      </c>
      <c r="E282" s="40" t="s">
        <v>495</v>
      </c>
      <c r="F282" s="1">
        <v>3944412</v>
      </c>
    </row>
    <row r="283" spans="1:6" s="12" customFormat="1">
      <c r="A283" s="22" t="s">
        <v>299</v>
      </c>
      <c r="B283" s="12">
        <v>381638</v>
      </c>
      <c r="C283" s="14" t="s">
        <v>305</v>
      </c>
      <c r="D283" s="19" t="s">
        <v>478</v>
      </c>
      <c r="E283" s="40" t="s">
        <v>495</v>
      </c>
      <c r="F283" s="1">
        <v>122520</v>
      </c>
    </row>
    <row r="284" spans="1:6" s="12" customFormat="1">
      <c r="A284" s="22" t="s">
        <v>299</v>
      </c>
      <c r="B284" s="12">
        <v>383303</v>
      </c>
      <c r="C284" s="14" t="s">
        <v>306</v>
      </c>
      <c r="D284" s="19" t="s">
        <v>478</v>
      </c>
      <c r="E284" s="40" t="s">
        <v>495</v>
      </c>
      <c r="F284" s="1">
        <v>4428516</v>
      </c>
    </row>
    <row r="285" spans="1:6" s="12" customFormat="1">
      <c r="A285" s="22" t="s">
        <v>307</v>
      </c>
      <c r="B285" s="12">
        <v>391647</v>
      </c>
      <c r="C285" s="14" t="s">
        <v>308</v>
      </c>
      <c r="D285" s="19" t="s">
        <v>478</v>
      </c>
      <c r="E285" s="40" t="s">
        <v>495</v>
      </c>
      <c r="F285" s="1">
        <v>1830048</v>
      </c>
    </row>
    <row r="286" spans="1:6" s="12" customFormat="1">
      <c r="A286" s="22" t="s">
        <v>307</v>
      </c>
      <c r="B286" s="12">
        <v>391649</v>
      </c>
      <c r="C286" s="14" t="s">
        <v>309</v>
      </c>
      <c r="D286" s="19" t="s">
        <v>478</v>
      </c>
      <c r="E286" s="40" t="s">
        <v>495</v>
      </c>
      <c r="F286" s="1">
        <v>29964</v>
      </c>
    </row>
    <row r="287" spans="1:6" s="12" customFormat="1">
      <c r="A287" s="22" t="s">
        <v>307</v>
      </c>
      <c r="B287" s="12">
        <v>391650</v>
      </c>
      <c r="C287" s="14" t="s">
        <v>310</v>
      </c>
      <c r="D287" s="19" t="s">
        <v>478</v>
      </c>
      <c r="E287" s="40" t="s">
        <v>495</v>
      </c>
      <c r="F287" s="1">
        <v>0</v>
      </c>
    </row>
    <row r="288" spans="1:6" s="12" customFormat="1">
      <c r="A288" s="22" t="s">
        <v>307</v>
      </c>
      <c r="B288" s="12">
        <v>391653</v>
      </c>
      <c r="C288" s="14" t="s">
        <v>311</v>
      </c>
      <c r="D288" s="19" t="s">
        <v>478</v>
      </c>
      <c r="E288" s="40" t="s">
        <v>495</v>
      </c>
      <c r="F288" s="1">
        <v>56004</v>
      </c>
    </row>
    <row r="289" spans="1:6" s="12" customFormat="1">
      <c r="A289" s="22" t="s">
        <v>307</v>
      </c>
      <c r="B289" s="12">
        <v>391666</v>
      </c>
      <c r="C289" s="14" t="s">
        <v>312</v>
      </c>
      <c r="D289" s="19" t="s">
        <v>478</v>
      </c>
      <c r="E289" s="40" t="s">
        <v>495</v>
      </c>
      <c r="F289" s="1">
        <v>132936</v>
      </c>
    </row>
    <row r="290" spans="1:6" s="12" customFormat="1">
      <c r="A290" s="22" t="s">
        <v>307</v>
      </c>
      <c r="B290" s="12">
        <v>391668</v>
      </c>
      <c r="C290" s="14" t="s">
        <v>313</v>
      </c>
      <c r="D290" s="19" t="s">
        <v>478</v>
      </c>
      <c r="E290" s="40" t="s">
        <v>495</v>
      </c>
      <c r="F290" s="1">
        <v>430308</v>
      </c>
    </row>
    <row r="291" spans="1:6" s="12" customFormat="1">
      <c r="A291" s="22" t="s">
        <v>307</v>
      </c>
      <c r="B291" s="12">
        <v>391671</v>
      </c>
      <c r="C291" s="14" t="s">
        <v>314</v>
      </c>
      <c r="D291" s="19" t="s">
        <v>478</v>
      </c>
      <c r="E291" s="40" t="s">
        <v>495</v>
      </c>
      <c r="F291" s="1">
        <v>316344</v>
      </c>
    </row>
    <row r="292" spans="1:6" s="12" customFormat="1">
      <c r="A292" s="22" t="s">
        <v>307</v>
      </c>
      <c r="B292" s="12">
        <v>391674</v>
      </c>
      <c r="C292" s="14" t="s">
        <v>315</v>
      </c>
      <c r="D292" s="19" t="s">
        <v>478</v>
      </c>
      <c r="E292" s="40" t="s">
        <v>495</v>
      </c>
      <c r="F292" s="1">
        <v>659004</v>
      </c>
    </row>
    <row r="293" spans="1:6" s="12" customFormat="1">
      <c r="A293" s="22" t="s">
        <v>307</v>
      </c>
      <c r="B293" s="12">
        <v>391676</v>
      </c>
      <c r="C293" s="14" t="s">
        <v>316</v>
      </c>
      <c r="D293" s="19" t="s">
        <v>478</v>
      </c>
      <c r="E293" s="40" t="s">
        <v>495</v>
      </c>
      <c r="F293" s="1">
        <v>1186980</v>
      </c>
    </row>
    <row r="294" spans="1:6" s="12" customFormat="1">
      <c r="A294" s="22" t="s">
        <v>307</v>
      </c>
      <c r="B294" s="12">
        <v>391685</v>
      </c>
      <c r="C294" s="14" t="s">
        <v>317</v>
      </c>
      <c r="D294" s="19" t="s">
        <v>478</v>
      </c>
      <c r="E294" s="40" t="s">
        <v>495</v>
      </c>
      <c r="F294" s="1">
        <v>409920</v>
      </c>
    </row>
    <row r="295" spans="1:6" s="12" customFormat="1">
      <c r="A295" s="22" t="s">
        <v>318</v>
      </c>
      <c r="B295" s="12">
        <v>401697</v>
      </c>
      <c r="C295" s="14" t="s">
        <v>319</v>
      </c>
      <c r="D295" s="19" t="s">
        <v>478</v>
      </c>
      <c r="E295" s="40" t="s">
        <v>495</v>
      </c>
      <c r="F295" s="1">
        <v>2046096</v>
      </c>
    </row>
    <row r="296" spans="1:6" s="12" customFormat="1">
      <c r="A296" s="22" t="s">
        <v>318</v>
      </c>
      <c r="B296" s="12">
        <v>401698</v>
      </c>
      <c r="C296" s="14" t="s">
        <v>320</v>
      </c>
      <c r="D296" s="19" t="s">
        <v>478</v>
      </c>
      <c r="E296" s="40" t="s">
        <v>495</v>
      </c>
      <c r="F296" s="1">
        <v>0</v>
      </c>
    </row>
    <row r="297" spans="1:6" s="12" customFormat="1">
      <c r="A297" s="22" t="s">
        <v>318</v>
      </c>
      <c r="B297" s="12">
        <v>401699</v>
      </c>
      <c r="C297" s="14" t="s">
        <v>321</v>
      </c>
      <c r="D297" s="19" t="s">
        <v>478</v>
      </c>
      <c r="E297" s="40" t="s">
        <v>495</v>
      </c>
      <c r="F297" s="1">
        <v>249684</v>
      </c>
    </row>
    <row r="298" spans="1:6" s="12" customFormat="1">
      <c r="A298" s="22" t="s">
        <v>318</v>
      </c>
      <c r="B298" s="12">
        <v>401704</v>
      </c>
      <c r="C298" s="14" t="s">
        <v>322</v>
      </c>
      <c r="D298" s="19" t="s">
        <v>478</v>
      </c>
      <c r="E298" s="40" t="s">
        <v>495</v>
      </c>
      <c r="F298" s="1">
        <v>419244</v>
      </c>
    </row>
    <row r="299" spans="1:6" s="12" customFormat="1">
      <c r="A299" s="22" t="s">
        <v>318</v>
      </c>
      <c r="B299" s="12">
        <v>401709</v>
      </c>
      <c r="C299" s="14" t="s">
        <v>323</v>
      </c>
      <c r="D299" s="19" t="s">
        <v>478</v>
      </c>
      <c r="E299" s="40" t="s">
        <v>495</v>
      </c>
      <c r="F299" s="1">
        <v>1331112</v>
      </c>
    </row>
    <row r="300" spans="1:6" s="12" customFormat="1">
      <c r="A300" s="22" t="s">
        <v>318</v>
      </c>
      <c r="B300" s="12">
        <v>401713</v>
      </c>
      <c r="C300" s="14" t="s">
        <v>324</v>
      </c>
      <c r="D300" s="19" t="s">
        <v>478</v>
      </c>
      <c r="E300" s="40" t="s">
        <v>495</v>
      </c>
      <c r="F300" s="1">
        <v>2009088</v>
      </c>
    </row>
    <row r="301" spans="1:6" s="12" customFormat="1">
      <c r="A301" s="22" t="s">
        <v>318</v>
      </c>
      <c r="B301" s="12">
        <v>401718</v>
      </c>
      <c r="C301" s="14" t="s">
        <v>325</v>
      </c>
      <c r="D301" s="19" t="s">
        <v>478</v>
      </c>
      <c r="E301" s="40" t="s">
        <v>495</v>
      </c>
      <c r="F301" s="1">
        <v>1230888</v>
      </c>
    </row>
    <row r="302" spans="1:6" s="12" customFormat="1">
      <c r="A302" s="22" t="s">
        <v>318</v>
      </c>
      <c r="B302" s="12">
        <v>401721</v>
      </c>
      <c r="C302" s="14" t="s">
        <v>326</v>
      </c>
      <c r="D302" s="19" t="s">
        <v>478</v>
      </c>
      <c r="E302" s="40" t="s">
        <v>495</v>
      </c>
      <c r="F302" s="1">
        <v>615120</v>
      </c>
    </row>
    <row r="303" spans="1:6" s="12" customFormat="1">
      <c r="A303" s="22" t="s">
        <v>318</v>
      </c>
      <c r="B303" s="12">
        <v>401724</v>
      </c>
      <c r="C303" s="14" t="s">
        <v>327</v>
      </c>
      <c r="D303" s="19" t="s">
        <v>478</v>
      </c>
      <c r="E303" s="40" t="s">
        <v>495</v>
      </c>
      <c r="F303" s="1">
        <v>3068184</v>
      </c>
    </row>
    <row r="304" spans="1:6" s="12" customFormat="1">
      <c r="A304" s="22" t="s">
        <v>328</v>
      </c>
      <c r="B304" s="12">
        <v>411746</v>
      </c>
      <c r="C304" s="14" t="s">
        <v>329</v>
      </c>
      <c r="D304" s="19" t="s">
        <v>478</v>
      </c>
      <c r="E304" s="40" t="s">
        <v>496</v>
      </c>
      <c r="F304" s="12">
        <v>73992</v>
      </c>
    </row>
    <row r="305" spans="1:6" s="12" customFormat="1">
      <c r="A305" s="22" t="s">
        <v>328</v>
      </c>
      <c r="B305" s="12">
        <v>411756</v>
      </c>
      <c r="C305" s="14" t="s">
        <v>330</v>
      </c>
      <c r="D305" s="19" t="s">
        <v>478</v>
      </c>
      <c r="E305" s="40" t="s">
        <v>495</v>
      </c>
      <c r="F305" s="1">
        <v>249888</v>
      </c>
    </row>
    <row r="306" spans="1:6" s="12" customFormat="1">
      <c r="A306" s="22" t="s">
        <v>328</v>
      </c>
      <c r="B306" s="12">
        <v>411758</v>
      </c>
      <c r="C306" s="14" t="s">
        <v>331</v>
      </c>
      <c r="D306" s="19" t="s">
        <v>478</v>
      </c>
      <c r="E306" s="40" t="s">
        <v>495</v>
      </c>
      <c r="F306" s="1">
        <v>1182384</v>
      </c>
    </row>
    <row r="307" spans="1:6" s="12" customFormat="1">
      <c r="A307" s="22" t="s">
        <v>328</v>
      </c>
      <c r="B307" s="12">
        <v>411761</v>
      </c>
      <c r="C307" s="14" t="s">
        <v>332</v>
      </c>
      <c r="D307" s="19" t="s">
        <v>478</v>
      </c>
      <c r="E307" s="40" t="s">
        <v>495</v>
      </c>
      <c r="F307" s="1">
        <v>1204428</v>
      </c>
    </row>
    <row r="308" spans="1:6" s="12" customFormat="1">
      <c r="A308" s="22" t="s">
        <v>328</v>
      </c>
      <c r="B308" s="12">
        <v>411764</v>
      </c>
      <c r="C308" s="14" t="s">
        <v>333</v>
      </c>
      <c r="D308" s="19" t="s">
        <v>478</v>
      </c>
      <c r="E308" s="40" t="s">
        <v>495</v>
      </c>
      <c r="F308" s="1">
        <v>611292</v>
      </c>
    </row>
    <row r="309" spans="1:6" s="12" customFormat="1">
      <c r="A309" s="22" t="s">
        <v>328</v>
      </c>
      <c r="B309" s="12">
        <v>411777</v>
      </c>
      <c r="C309" s="14" t="s">
        <v>334</v>
      </c>
      <c r="D309" s="19" t="s">
        <v>478</v>
      </c>
      <c r="E309" s="40" t="s">
        <v>495</v>
      </c>
      <c r="F309" s="1">
        <v>2845380</v>
      </c>
    </row>
    <row r="310" spans="1:6" s="12" customFormat="1">
      <c r="A310" s="22" t="s">
        <v>328</v>
      </c>
      <c r="B310" s="12">
        <v>411778</v>
      </c>
      <c r="C310" s="14" t="s">
        <v>335</v>
      </c>
      <c r="D310" s="19" t="s">
        <v>478</v>
      </c>
      <c r="E310" s="40" t="s">
        <v>496</v>
      </c>
      <c r="F310" s="12">
        <v>8688</v>
      </c>
    </row>
    <row r="311" spans="1:6" s="12" customFormat="1">
      <c r="A311" s="22" t="s">
        <v>328</v>
      </c>
      <c r="B311" s="12">
        <v>411782</v>
      </c>
      <c r="C311" s="14" t="s">
        <v>87</v>
      </c>
      <c r="D311" s="19" t="s">
        <v>478</v>
      </c>
      <c r="E311" s="40" t="s">
        <v>495</v>
      </c>
      <c r="F311" s="1">
        <v>1355472</v>
      </c>
    </row>
    <row r="312" spans="1:6" s="12" customFormat="1">
      <c r="A312" s="22" t="s">
        <v>328</v>
      </c>
      <c r="B312" s="12">
        <v>411788</v>
      </c>
      <c r="C312" s="14" t="s">
        <v>336</v>
      </c>
      <c r="D312" s="19" t="s">
        <v>478</v>
      </c>
      <c r="E312" s="40" t="s">
        <v>495</v>
      </c>
      <c r="F312" s="1">
        <v>2047428</v>
      </c>
    </row>
    <row r="313" spans="1:6" s="12" customFormat="1">
      <c r="A313" s="22" t="s">
        <v>328</v>
      </c>
      <c r="B313" s="12">
        <v>411801</v>
      </c>
      <c r="C313" s="14" t="s">
        <v>337</v>
      </c>
      <c r="D313" s="19" t="s">
        <v>478</v>
      </c>
      <c r="E313" s="40" t="s">
        <v>495</v>
      </c>
      <c r="F313" s="1">
        <v>357036</v>
      </c>
    </row>
    <row r="314" spans="1:6" s="12" customFormat="1">
      <c r="A314" s="22" t="s">
        <v>328</v>
      </c>
      <c r="B314" s="12">
        <v>411809</v>
      </c>
      <c r="C314" s="14" t="s">
        <v>254</v>
      </c>
      <c r="D314" s="19" t="s">
        <v>478</v>
      </c>
      <c r="E314" s="40" t="s">
        <v>495</v>
      </c>
      <c r="F314" s="1">
        <v>395208</v>
      </c>
    </row>
    <row r="315" spans="1:6" s="12" customFormat="1">
      <c r="A315" s="22" t="s">
        <v>328</v>
      </c>
      <c r="B315" s="12">
        <v>411814</v>
      </c>
      <c r="C315" s="14" t="s">
        <v>338</v>
      </c>
      <c r="D315" s="19" t="s">
        <v>478</v>
      </c>
      <c r="E315" s="40" t="s">
        <v>495</v>
      </c>
      <c r="F315" s="1">
        <v>664188</v>
      </c>
    </row>
    <row r="316" spans="1:6" s="12" customFormat="1">
      <c r="A316" s="22" t="s">
        <v>328</v>
      </c>
      <c r="B316" s="12">
        <v>411817</v>
      </c>
      <c r="C316" s="14" t="s">
        <v>339</v>
      </c>
      <c r="D316" s="19" t="s">
        <v>478</v>
      </c>
      <c r="E316" s="40" t="s">
        <v>495</v>
      </c>
      <c r="F316" s="1">
        <v>793920</v>
      </c>
    </row>
    <row r="317" spans="1:6" s="12" customFormat="1">
      <c r="A317" s="22" t="s">
        <v>328</v>
      </c>
      <c r="B317" s="12">
        <v>411818</v>
      </c>
      <c r="C317" s="14" t="s">
        <v>340</v>
      </c>
      <c r="D317" s="19" t="s">
        <v>478</v>
      </c>
      <c r="E317" s="40" t="s">
        <v>495</v>
      </c>
      <c r="F317" s="1">
        <v>3197256</v>
      </c>
    </row>
    <row r="318" spans="1:6" s="12" customFormat="1">
      <c r="A318" s="22" t="s">
        <v>328</v>
      </c>
      <c r="B318" s="12">
        <v>411820</v>
      </c>
      <c r="C318" s="14" t="s">
        <v>341</v>
      </c>
      <c r="D318" s="19" t="s">
        <v>478</v>
      </c>
      <c r="E318" s="40" t="s">
        <v>495</v>
      </c>
      <c r="F318" s="1">
        <v>1261728</v>
      </c>
    </row>
    <row r="319" spans="1:6" s="12" customFormat="1">
      <c r="A319" s="22" t="s">
        <v>328</v>
      </c>
      <c r="B319" s="12">
        <v>411827</v>
      </c>
      <c r="C319" s="14" t="s">
        <v>342</v>
      </c>
      <c r="D319" s="19" t="s">
        <v>478</v>
      </c>
      <c r="E319" s="40" t="s">
        <v>495</v>
      </c>
      <c r="F319" s="1">
        <v>2467848</v>
      </c>
    </row>
    <row r="320" spans="1:6" s="12" customFormat="1">
      <c r="A320" s="22" t="s">
        <v>328</v>
      </c>
      <c r="B320" s="12">
        <v>411831</v>
      </c>
      <c r="C320" s="14" t="s">
        <v>343</v>
      </c>
      <c r="D320" s="19" t="s">
        <v>478</v>
      </c>
      <c r="E320" s="40" t="s">
        <v>495</v>
      </c>
      <c r="F320" s="1">
        <v>1362612</v>
      </c>
    </row>
    <row r="321" spans="1:6" s="12" customFormat="1">
      <c r="A321" s="22" t="s">
        <v>328</v>
      </c>
      <c r="B321" s="12">
        <v>411833</v>
      </c>
      <c r="C321" s="14" t="s">
        <v>344</v>
      </c>
      <c r="D321" s="19" t="s">
        <v>478</v>
      </c>
      <c r="E321" s="40" t="s">
        <v>495</v>
      </c>
      <c r="F321" s="1">
        <v>1206924</v>
      </c>
    </row>
    <row r="322" spans="1:6" s="12" customFormat="1">
      <c r="A322" s="22" t="s">
        <v>328</v>
      </c>
      <c r="B322" s="12">
        <v>411839</v>
      </c>
      <c r="C322" s="14" t="s">
        <v>345</v>
      </c>
      <c r="D322" s="19" t="s">
        <v>478</v>
      </c>
      <c r="E322" s="40" t="s">
        <v>495</v>
      </c>
      <c r="F322" s="1">
        <v>2741100</v>
      </c>
    </row>
    <row r="323" spans="1:6" s="12" customFormat="1">
      <c r="A323" s="22" t="s">
        <v>328</v>
      </c>
      <c r="B323" s="12">
        <v>411841</v>
      </c>
      <c r="C323" s="14" t="s">
        <v>346</v>
      </c>
      <c r="D323" s="19" t="s">
        <v>478</v>
      </c>
      <c r="E323" s="40" t="s">
        <v>495</v>
      </c>
      <c r="F323" s="1">
        <v>2588832</v>
      </c>
    </row>
    <row r="324" spans="1:6" s="12" customFormat="1">
      <c r="A324" s="22" t="s">
        <v>328</v>
      </c>
      <c r="B324" s="12">
        <v>411845</v>
      </c>
      <c r="C324" s="14" t="s">
        <v>347</v>
      </c>
      <c r="D324" s="19" t="s">
        <v>478</v>
      </c>
      <c r="E324" s="40" t="s">
        <v>495</v>
      </c>
      <c r="F324" s="1">
        <v>922356</v>
      </c>
    </row>
    <row r="325" spans="1:6" s="12" customFormat="1">
      <c r="A325" s="22" t="s">
        <v>328</v>
      </c>
      <c r="B325" s="12">
        <v>411847</v>
      </c>
      <c r="C325" s="14" t="s">
        <v>348</v>
      </c>
      <c r="D325" s="19" t="s">
        <v>478</v>
      </c>
      <c r="E325" s="40" t="s">
        <v>495</v>
      </c>
      <c r="F325" s="1">
        <v>1563528</v>
      </c>
    </row>
    <row r="326" spans="1:6" s="12" customFormat="1">
      <c r="A326" s="22" t="s">
        <v>328</v>
      </c>
      <c r="B326" s="12">
        <v>411849</v>
      </c>
      <c r="C326" s="14" t="s">
        <v>349</v>
      </c>
      <c r="D326" s="19" t="s">
        <v>478</v>
      </c>
      <c r="E326" s="40" t="s">
        <v>495</v>
      </c>
      <c r="F326" s="1">
        <v>1081668</v>
      </c>
    </row>
    <row r="327" spans="1:6" s="12" customFormat="1">
      <c r="A327" s="22" t="s">
        <v>351</v>
      </c>
      <c r="B327" s="12">
        <v>420463</v>
      </c>
      <c r="C327" s="14" t="s">
        <v>352</v>
      </c>
      <c r="D327" s="19" t="s">
        <v>478</v>
      </c>
      <c r="E327" s="40" t="s">
        <v>495</v>
      </c>
      <c r="F327" s="1">
        <v>535608</v>
      </c>
    </row>
    <row r="328" spans="1:6" s="12" customFormat="1">
      <c r="A328" s="22" t="s">
        <v>351</v>
      </c>
      <c r="B328" s="12">
        <v>421206</v>
      </c>
      <c r="C328" s="14" t="s">
        <v>353</v>
      </c>
      <c r="D328" s="19" t="s">
        <v>478</v>
      </c>
      <c r="E328" s="40" t="s">
        <v>495</v>
      </c>
      <c r="F328" s="1">
        <v>614880</v>
      </c>
    </row>
    <row r="329" spans="1:6" s="12" customFormat="1">
      <c r="A329" s="22" t="s">
        <v>351</v>
      </c>
      <c r="B329" s="12">
        <v>421860</v>
      </c>
      <c r="C329" s="14" t="s">
        <v>354</v>
      </c>
      <c r="D329" s="19" t="s">
        <v>478</v>
      </c>
      <c r="E329" s="40" t="s">
        <v>495</v>
      </c>
      <c r="F329" s="1">
        <v>183900</v>
      </c>
    </row>
    <row r="330" spans="1:6" s="12" customFormat="1">
      <c r="A330" s="22" t="s">
        <v>351</v>
      </c>
      <c r="B330" s="12">
        <v>421866</v>
      </c>
      <c r="C330" s="14" t="s">
        <v>355</v>
      </c>
      <c r="D330" s="19" t="s">
        <v>478</v>
      </c>
      <c r="E330" s="40" t="s">
        <v>495</v>
      </c>
      <c r="F330" s="1">
        <v>265380</v>
      </c>
    </row>
    <row r="331" spans="1:6" s="12" customFormat="1">
      <c r="A331" s="22" t="s">
        <v>351</v>
      </c>
      <c r="B331" s="12">
        <v>421876</v>
      </c>
      <c r="C331" s="14" t="s">
        <v>356</v>
      </c>
      <c r="D331" s="19" t="s">
        <v>478</v>
      </c>
      <c r="E331" s="40" t="s">
        <v>495</v>
      </c>
      <c r="F331" s="1">
        <v>148788</v>
      </c>
    </row>
    <row r="332" spans="1:6" s="12" customFormat="1">
      <c r="A332" s="22" t="s">
        <v>351</v>
      </c>
      <c r="B332" s="12">
        <v>421886</v>
      </c>
      <c r="C332" s="14" t="s">
        <v>357</v>
      </c>
      <c r="D332" s="19" t="s">
        <v>478</v>
      </c>
      <c r="E332" s="40" t="s">
        <v>495</v>
      </c>
      <c r="F332" s="1">
        <v>312204</v>
      </c>
    </row>
    <row r="333" spans="1:6" s="12" customFormat="1">
      <c r="A333" s="22" t="s">
        <v>351</v>
      </c>
      <c r="B333" s="12">
        <v>421887</v>
      </c>
      <c r="C333" s="14" t="s">
        <v>358</v>
      </c>
      <c r="D333" s="19" t="s">
        <v>478</v>
      </c>
      <c r="E333" s="40" t="s">
        <v>495</v>
      </c>
      <c r="F333" s="1">
        <v>749748</v>
      </c>
    </row>
    <row r="334" spans="1:6" s="12" customFormat="1">
      <c r="A334" s="22" t="s">
        <v>351</v>
      </c>
      <c r="B334" s="12">
        <v>421901</v>
      </c>
      <c r="C334" s="14" t="s">
        <v>359</v>
      </c>
      <c r="D334" s="19" t="s">
        <v>478</v>
      </c>
      <c r="E334" s="40" t="s">
        <v>495</v>
      </c>
      <c r="F334" s="1">
        <v>1617252</v>
      </c>
    </row>
    <row r="335" spans="1:6" s="12" customFormat="1">
      <c r="A335" s="22" t="s">
        <v>351</v>
      </c>
      <c r="B335" s="12">
        <v>421912</v>
      </c>
      <c r="C335" s="14" t="s">
        <v>360</v>
      </c>
      <c r="D335" s="19" t="s">
        <v>478</v>
      </c>
      <c r="E335" s="40" t="s">
        <v>495</v>
      </c>
      <c r="F335" s="1">
        <v>1624836</v>
      </c>
    </row>
    <row r="336" spans="1:6" s="12" customFormat="1">
      <c r="A336" s="22" t="s">
        <v>351</v>
      </c>
      <c r="B336" s="12">
        <v>421920</v>
      </c>
      <c r="C336" s="14" t="s">
        <v>361</v>
      </c>
      <c r="D336" s="19" t="s">
        <v>478</v>
      </c>
      <c r="E336" s="40" t="s">
        <v>495</v>
      </c>
      <c r="F336" s="1">
        <v>669840</v>
      </c>
    </row>
    <row r="337" spans="1:6" s="12" customFormat="1">
      <c r="A337" s="22" t="s">
        <v>351</v>
      </c>
      <c r="B337" s="12">
        <v>421931</v>
      </c>
      <c r="C337" s="14" t="s">
        <v>362</v>
      </c>
      <c r="D337" s="19" t="s">
        <v>478</v>
      </c>
      <c r="E337" s="40" t="s">
        <v>495</v>
      </c>
      <c r="F337" s="1">
        <v>2258112</v>
      </c>
    </row>
    <row r="338" spans="1:6" s="12" customFormat="1">
      <c r="A338" s="22" t="s">
        <v>351</v>
      </c>
      <c r="B338" s="12">
        <v>421945</v>
      </c>
      <c r="C338" s="14" t="s">
        <v>363</v>
      </c>
      <c r="D338" s="19" t="s">
        <v>478</v>
      </c>
      <c r="E338" s="40" t="s">
        <v>495</v>
      </c>
      <c r="F338" s="1">
        <v>143040</v>
      </c>
    </row>
    <row r="339" spans="1:6" s="12" customFormat="1">
      <c r="A339" s="22" t="s">
        <v>364</v>
      </c>
      <c r="B339" s="12">
        <v>431704</v>
      </c>
      <c r="C339" s="14" t="s">
        <v>365</v>
      </c>
      <c r="D339" s="19" t="s">
        <v>478</v>
      </c>
      <c r="E339" s="40" t="s">
        <v>495</v>
      </c>
      <c r="F339" s="1">
        <v>276912</v>
      </c>
    </row>
    <row r="340" spans="1:6" s="12" customFormat="1">
      <c r="A340" s="22" t="s">
        <v>364</v>
      </c>
      <c r="B340" s="12">
        <v>431788</v>
      </c>
      <c r="C340" s="14" t="s">
        <v>366</v>
      </c>
      <c r="D340" s="19" t="s">
        <v>478</v>
      </c>
      <c r="E340" s="40" t="s">
        <v>495</v>
      </c>
      <c r="F340" s="1">
        <v>878724</v>
      </c>
    </row>
    <row r="341" spans="1:6" s="12" customFormat="1">
      <c r="A341" s="22" t="s">
        <v>364</v>
      </c>
      <c r="B341" s="12">
        <v>431831</v>
      </c>
      <c r="C341" s="14" t="s">
        <v>367</v>
      </c>
      <c r="D341" s="19" t="s">
        <v>478</v>
      </c>
      <c r="E341" s="40" t="s">
        <v>495</v>
      </c>
      <c r="F341" s="1">
        <v>319524</v>
      </c>
    </row>
    <row r="342" spans="1:6" s="12" customFormat="1">
      <c r="A342" s="22" t="s">
        <v>364</v>
      </c>
      <c r="B342" s="12">
        <v>431968</v>
      </c>
      <c r="C342" s="14" t="s">
        <v>368</v>
      </c>
      <c r="D342" s="19" t="s">
        <v>478</v>
      </c>
      <c r="E342" s="40" t="s">
        <v>495</v>
      </c>
      <c r="F342" s="1">
        <v>12804</v>
      </c>
    </row>
    <row r="343" spans="1:6" s="12" customFormat="1">
      <c r="A343" s="22" t="s">
        <v>364</v>
      </c>
      <c r="B343" s="12">
        <v>431969</v>
      </c>
      <c r="C343" s="14" t="s">
        <v>369</v>
      </c>
      <c r="D343" s="19" t="s">
        <v>478</v>
      </c>
      <c r="E343" s="40" t="s">
        <v>495</v>
      </c>
      <c r="F343" s="1">
        <v>589500</v>
      </c>
    </row>
    <row r="344" spans="1:6" s="12" customFormat="1">
      <c r="A344" s="22" t="s">
        <v>364</v>
      </c>
      <c r="B344" s="12">
        <v>431974</v>
      </c>
      <c r="C344" s="14" t="s">
        <v>370</v>
      </c>
      <c r="D344" s="19" t="s">
        <v>478</v>
      </c>
      <c r="E344" s="40" t="s">
        <v>495</v>
      </c>
      <c r="F344" s="1">
        <v>311604</v>
      </c>
    </row>
    <row r="345" spans="1:6" s="12" customFormat="1">
      <c r="A345" s="22" t="s">
        <v>364</v>
      </c>
      <c r="B345" s="12">
        <v>431977</v>
      </c>
      <c r="C345" s="14" t="s">
        <v>371</v>
      </c>
      <c r="D345" s="19" t="s">
        <v>478</v>
      </c>
      <c r="E345" s="40" t="s">
        <v>495</v>
      </c>
      <c r="F345" s="1">
        <v>1498896</v>
      </c>
    </row>
    <row r="346" spans="1:6" s="12" customFormat="1">
      <c r="A346" s="22" t="s">
        <v>364</v>
      </c>
      <c r="B346" s="12">
        <v>431980</v>
      </c>
      <c r="C346" s="14" t="s">
        <v>372</v>
      </c>
      <c r="D346" s="19" t="s">
        <v>478</v>
      </c>
      <c r="E346" s="40" t="s">
        <v>495</v>
      </c>
      <c r="F346" s="1">
        <v>1277112</v>
      </c>
    </row>
    <row r="347" spans="1:6" s="12" customFormat="1">
      <c r="A347" s="22" t="s">
        <v>364</v>
      </c>
      <c r="B347" s="12">
        <v>431994</v>
      </c>
      <c r="C347" s="14" t="s">
        <v>373</v>
      </c>
      <c r="D347" s="19" t="s">
        <v>478</v>
      </c>
      <c r="E347" s="40" t="s">
        <v>495</v>
      </c>
      <c r="F347" s="1">
        <v>1171644</v>
      </c>
    </row>
    <row r="348" spans="1:6" s="12" customFormat="1">
      <c r="A348" s="22" t="s">
        <v>364</v>
      </c>
      <c r="B348" s="12">
        <v>432008</v>
      </c>
      <c r="C348" s="14" t="s">
        <v>374</v>
      </c>
      <c r="D348" s="19" t="s">
        <v>478</v>
      </c>
      <c r="E348" s="40" t="s">
        <v>495</v>
      </c>
      <c r="F348" s="1">
        <v>411156</v>
      </c>
    </row>
    <row r="349" spans="1:6" s="12" customFormat="1">
      <c r="A349" s="22" t="s">
        <v>364</v>
      </c>
      <c r="B349" s="12">
        <v>432016</v>
      </c>
      <c r="C349" s="14" t="s">
        <v>375</v>
      </c>
      <c r="D349" s="19" t="s">
        <v>478</v>
      </c>
      <c r="E349" s="40" t="s">
        <v>495</v>
      </c>
      <c r="F349" s="1">
        <v>3941400</v>
      </c>
    </row>
    <row r="350" spans="1:6" s="12" customFormat="1">
      <c r="A350" s="22" t="s">
        <v>364</v>
      </c>
      <c r="B350" s="12">
        <v>432017</v>
      </c>
      <c r="C350" s="14" t="s">
        <v>376</v>
      </c>
      <c r="D350" s="19" t="s">
        <v>478</v>
      </c>
      <c r="E350" s="40" t="s">
        <v>495</v>
      </c>
      <c r="F350" s="1">
        <v>1624824</v>
      </c>
    </row>
    <row r="351" spans="1:6" s="12" customFormat="1">
      <c r="A351" s="22" t="s">
        <v>364</v>
      </c>
      <c r="B351" s="12">
        <v>432023</v>
      </c>
      <c r="C351" s="14" t="s">
        <v>377</v>
      </c>
      <c r="D351" s="19" t="s">
        <v>478</v>
      </c>
      <c r="E351" s="40" t="s">
        <v>495</v>
      </c>
      <c r="F351" s="1">
        <v>556932</v>
      </c>
    </row>
    <row r="352" spans="1:6" s="12" customFormat="1">
      <c r="A352" s="22" t="s">
        <v>364</v>
      </c>
      <c r="B352" s="12">
        <v>432029</v>
      </c>
      <c r="C352" s="14" t="s">
        <v>378</v>
      </c>
      <c r="D352" s="19" t="s">
        <v>478</v>
      </c>
      <c r="E352" s="40" t="s">
        <v>495</v>
      </c>
      <c r="F352" s="1">
        <v>216372</v>
      </c>
    </row>
    <row r="353" spans="1:6" s="12" customFormat="1">
      <c r="A353" s="22" t="s">
        <v>364</v>
      </c>
      <c r="B353" s="12">
        <v>432030</v>
      </c>
      <c r="C353" s="14" t="s">
        <v>350</v>
      </c>
      <c r="D353" s="19" t="s">
        <v>478</v>
      </c>
      <c r="E353" s="40" t="s">
        <v>495</v>
      </c>
      <c r="F353" s="1">
        <v>805296</v>
      </c>
    </row>
    <row r="354" spans="1:6" s="12" customFormat="1">
      <c r="A354" s="22" t="s">
        <v>364</v>
      </c>
      <c r="B354" s="12">
        <v>432034</v>
      </c>
      <c r="C354" s="14" t="s">
        <v>379</v>
      </c>
      <c r="D354" s="19" t="s">
        <v>478</v>
      </c>
      <c r="E354" s="40" t="s">
        <v>495</v>
      </c>
      <c r="F354" s="1">
        <v>152580</v>
      </c>
    </row>
    <row r="355" spans="1:6" s="12" customFormat="1">
      <c r="A355" s="22" t="s">
        <v>380</v>
      </c>
      <c r="B355" s="12">
        <v>442038</v>
      </c>
      <c r="C355" s="14" t="s">
        <v>381</v>
      </c>
      <c r="D355" s="19" t="s">
        <v>478</v>
      </c>
      <c r="E355" s="40" t="s">
        <v>495</v>
      </c>
      <c r="F355" s="1">
        <v>578028</v>
      </c>
    </row>
    <row r="356" spans="1:6" s="12" customFormat="1">
      <c r="A356" s="22" t="s">
        <v>380</v>
      </c>
      <c r="B356" s="12">
        <v>442039</v>
      </c>
      <c r="C356" s="14" t="s">
        <v>382</v>
      </c>
      <c r="D356" s="19" t="s">
        <v>478</v>
      </c>
      <c r="E356" s="40" t="s">
        <v>495</v>
      </c>
      <c r="F356" s="1">
        <v>6208716</v>
      </c>
    </row>
    <row r="357" spans="1:6" s="12" customFormat="1">
      <c r="A357" s="22" t="s">
        <v>380</v>
      </c>
      <c r="B357" s="12">
        <v>442040</v>
      </c>
      <c r="C357" s="14" t="s">
        <v>383</v>
      </c>
      <c r="D357" s="19" t="s">
        <v>478</v>
      </c>
      <c r="E357" s="40" t="s">
        <v>495</v>
      </c>
      <c r="F357" s="1">
        <v>1586088</v>
      </c>
    </row>
    <row r="358" spans="1:6" s="12" customFormat="1">
      <c r="A358" s="22" t="s">
        <v>380</v>
      </c>
      <c r="B358" s="12">
        <v>442061</v>
      </c>
      <c r="C358" s="14" t="s">
        <v>384</v>
      </c>
      <c r="D358" s="19" t="s">
        <v>478</v>
      </c>
      <c r="E358" s="40" t="s">
        <v>495</v>
      </c>
      <c r="F358" s="1">
        <v>1263900</v>
      </c>
    </row>
    <row r="359" spans="1:6" s="12" customFormat="1">
      <c r="A359" s="22" t="s">
        <v>380</v>
      </c>
      <c r="B359" s="12">
        <v>442066</v>
      </c>
      <c r="C359" s="14" t="s">
        <v>385</v>
      </c>
      <c r="D359" s="19" t="s">
        <v>478</v>
      </c>
      <c r="E359" s="40" t="s">
        <v>495</v>
      </c>
      <c r="F359" s="1">
        <v>836496</v>
      </c>
    </row>
    <row r="360" spans="1:6" s="12" customFormat="1">
      <c r="A360" s="22" t="s">
        <v>380</v>
      </c>
      <c r="B360" s="12">
        <v>442068</v>
      </c>
      <c r="C360" s="14" t="s">
        <v>386</v>
      </c>
      <c r="D360" s="19" t="s">
        <v>478</v>
      </c>
      <c r="E360" s="40" t="s">
        <v>495</v>
      </c>
      <c r="F360" s="1">
        <v>6626136</v>
      </c>
    </row>
    <row r="361" spans="1:6" s="12" customFormat="1">
      <c r="A361" s="22" t="s">
        <v>380</v>
      </c>
      <c r="B361" s="12">
        <v>442069</v>
      </c>
      <c r="C361" s="14" t="s">
        <v>387</v>
      </c>
      <c r="D361" s="19" t="s">
        <v>478</v>
      </c>
      <c r="E361" s="40" t="s">
        <v>495</v>
      </c>
      <c r="F361" s="1">
        <v>454920</v>
      </c>
    </row>
    <row r="362" spans="1:6" s="12" customFormat="1">
      <c r="A362" s="22" t="s">
        <v>380</v>
      </c>
      <c r="B362" s="12">
        <v>442073</v>
      </c>
      <c r="C362" s="14" t="s">
        <v>388</v>
      </c>
      <c r="D362" s="19" t="s">
        <v>478</v>
      </c>
      <c r="E362" s="40" t="s">
        <v>495</v>
      </c>
      <c r="F362" s="1">
        <v>73140</v>
      </c>
    </row>
    <row r="363" spans="1:6" s="12" customFormat="1">
      <c r="A363" s="22" t="s">
        <v>380</v>
      </c>
      <c r="B363" s="12">
        <v>442076</v>
      </c>
      <c r="C363" s="14" t="s">
        <v>389</v>
      </c>
      <c r="D363" s="19" t="s">
        <v>478</v>
      </c>
      <c r="E363" s="40" t="s">
        <v>495</v>
      </c>
      <c r="F363" s="1">
        <v>1011864</v>
      </c>
    </row>
    <row r="364" spans="1:6" s="12" customFormat="1">
      <c r="A364" s="22" t="s">
        <v>380</v>
      </c>
      <c r="B364" s="12">
        <v>442083</v>
      </c>
      <c r="C364" s="14" t="s">
        <v>390</v>
      </c>
      <c r="D364" s="19" t="s">
        <v>478</v>
      </c>
      <c r="E364" s="40" t="s">
        <v>495</v>
      </c>
      <c r="F364" s="1">
        <v>916200</v>
      </c>
    </row>
    <row r="365" spans="1:6" s="12" customFormat="1">
      <c r="A365" s="22" t="s">
        <v>380</v>
      </c>
      <c r="B365" s="12">
        <v>442090</v>
      </c>
      <c r="C365" s="14" t="s">
        <v>391</v>
      </c>
      <c r="D365" s="19" t="s">
        <v>478</v>
      </c>
      <c r="E365" s="40" t="s">
        <v>495</v>
      </c>
      <c r="F365" s="1">
        <v>1592844</v>
      </c>
    </row>
    <row r="366" spans="1:6" s="12" customFormat="1">
      <c r="A366" s="22" t="s">
        <v>380</v>
      </c>
      <c r="B366" s="12">
        <v>442091</v>
      </c>
      <c r="C366" s="14" t="s">
        <v>392</v>
      </c>
      <c r="D366" s="19" t="s">
        <v>478</v>
      </c>
      <c r="E366" s="40" t="s">
        <v>495</v>
      </c>
      <c r="F366" s="1">
        <v>0</v>
      </c>
    </row>
    <row r="367" spans="1:6" s="12" customFormat="1">
      <c r="A367" s="22" t="s">
        <v>380</v>
      </c>
      <c r="B367" s="12">
        <v>442103</v>
      </c>
      <c r="C367" s="14" t="s">
        <v>393</v>
      </c>
      <c r="D367" s="19" t="s">
        <v>478</v>
      </c>
      <c r="E367" s="40" t="s">
        <v>495</v>
      </c>
      <c r="F367" s="1">
        <v>523236</v>
      </c>
    </row>
    <row r="368" spans="1:6" s="12" customFormat="1">
      <c r="A368" s="22" t="s">
        <v>380</v>
      </c>
      <c r="B368" s="12">
        <v>442104</v>
      </c>
      <c r="C368" s="14" t="s">
        <v>394</v>
      </c>
      <c r="D368" s="19" t="s">
        <v>478</v>
      </c>
      <c r="E368" s="40" t="s">
        <v>495</v>
      </c>
      <c r="F368" s="1">
        <v>804564</v>
      </c>
    </row>
    <row r="369" spans="1:6" s="12" customFormat="1">
      <c r="A369" s="22" t="s">
        <v>380</v>
      </c>
      <c r="B369" s="12">
        <v>442105</v>
      </c>
      <c r="C369" s="14" t="s">
        <v>395</v>
      </c>
      <c r="D369" s="19" t="s">
        <v>478</v>
      </c>
      <c r="E369" s="40" t="s">
        <v>495</v>
      </c>
      <c r="F369" s="1">
        <v>950256</v>
      </c>
    </row>
    <row r="370" spans="1:6" s="12" customFormat="1">
      <c r="A370" s="22" t="s">
        <v>380</v>
      </c>
      <c r="B370" s="12">
        <v>442107</v>
      </c>
      <c r="C370" s="14" t="s">
        <v>396</v>
      </c>
      <c r="D370" s="19" t="s">
        <v>478</v>
      </c>
      <c r="E370" s="40" t="s">
        <v>495</v>
      </c>
      <c r="F370" s="1">
        <v>0</v>
      </c>
    </row>
    <row r="371" spans="1:6" s="12" customFormat="1">
      <c r="A371" s="22" t="s">
        <v>380</v>
      </c>
      <c r="B371" s="12">
        <v>442116</v>
      </c>
      <c r="C371" s="14" t="s">
        <v>397</v>
      </c>
      <c r="D371" s="19" t="s">
        <v>478</v>
      </c>
      <c r="E371" s="40" t="s">
        <v>495</v>
      </c>
      <c r="F371" s="1">
        <v>1192776</v>
      </c>
    </row>
    <row r="372" spans="1:6" s="12" customFormat="1">
      <c r="A372" s="22" t="s">
        <v>380</v>
      </c>
      <c r="B372" s="12">
        <v>442130</v>
      </c>
      <c r="C372" s="14" t="s">
        <v>398</v>
      </c>
      <c r="D372" s="19" t="s">
        <v>478</v>
      </c>
      <c r="E372" s="40" t="s">
        <v>495</v>
      </c>
      <c r="F372" s="1">
        <v>2674140</v>
      </c>
    </row>
    <row r="373" spans="1:6" s="12" customFormat="1">
      <c r="A373" s="22" t="s">
        <v>380</v>
      </c>
      <c r="B373" s="12">
        <v>442135</v>
      </c>
      <c r="C373" s="14" t="s">
        <v>399</v>
      </c>
      <c r="D373" s="19" t="s">
        <v>478</v>
      </c>
      <c r="E373" s="40" t="s">
        <v>495</v>
      </c>
      <c r="F373" s="1">
        <v>1999200</v>
      </c>
    </row>
    <row r="374" spans="1:6" s="12" customFormat="1">
      <c r="A374" s="22" t="s">
        <v>380</v>
      </c>
      <c r="B374" s="12">
        <v>442150</v>
      </c>
      <c r="C374" s="14" t="s">
        <v>400</v>
      </c>
      <c r="D374" s="19" t="s">
        <v>478</v>
      </c>
      <c r="E374" s="40" t="s">
        <v>495</v>
      </c>
      <c r="F374" s="1">
        <v>177564</v>
      </c>
    </row>
    <row r="375" spans="1:6" s="12" customFormat="1">
      <c r="A375" s="22" t="s">
        <v>380</v>
      </c>
      <c r="B375" s="12">
        <v>442159</v>
      </c>
      <c r="C375" s="14" t="s">
        <v>401</v>
      </c>
      <c r="D375" s="19" t="s">
        <v>478</v>
      </c>
      <c r="E375" s="40" t="s">
        <v>495</v>
      </c>
      <c r="F375" s="1">
        <v>5269848</v>
      </c>
    </row>
    <row r="376" spans="1:6" s="12" customFormat="1">
      <c r="A376" s="22" t="s">
        <v>402</v>
      </c>
      <c r="B376" s="12">
        <v>452169</v>
      </c>
      <c r="C376" s="14" t="s">
        <v>403</v>
      </c>
      <c r="D376" s="19" t="s">
        <v>478</v>
      </c>
      <c r="E376" s="40" t="s">
        <v>495</v>
      </c>
      <c r="F376" s="1">
        <v>1682100</v>
      </c>
    </row>
    <row r="377" spans="1:6" s="12" customFormat="1">
      <c r="A377" s="22" t="s">
        <v>402</v>
      </c>
      <c r="B377" s="12">
        <v>452179</v>
      </c>
      <c r="C377" s="14" t="s">
        <v>404</v>
      </c>
      <c r="D377" s="19" t="s">
        <v>478</v>
      </c>
      <c r="E377" s="40" t="s">
        <v>495</v>
      </c>
      <c r="F377" s="1">
        <v>5299332</v>
      </c>
    </row>
    <row r="378" spans="1:6" s="12" customFormat="1">
      <c r="A378" s="22" t="s">
        <v>402</v>
      </c>
      <c r="B378" s="12">
        <v>452200</v>
      </c>
      <c r="C378" s="14" t="s">
        <v>405</v>
      </c>
      <c r="D378" s="19" t="s">
        <v>478</v>
      </c>
      <c r="E378" s="40" t="s">
        <v>495</v>
      </c>
      <c r="F378" s="1">
        <v>748140</v>
      </c>
    </row>
    <row r="379" spans="1:6" s="12" customFormat="1">
      <c r="A379" s="22" t="s">
        <v>402</v>
      </c>
      <c r="B379" s="12">
        <v>452226</v>
      </c>
      <c r="C379" s="14" t="s">
        <v>406</v>
      </c>
      <c r="D379" s="19" t="s">
        <v>478</v>
      </c>
      <c r="E379" s="40" t="s">
        <v>495</v>
      </c>
      <c r="F379" s="1">
        <v>1117356</v>
      </c>
    </row>
    <row r="380" spans="1:6" s="12" customFormat="1">
      <c r="A380" s="22" t="s">
        <v>407</v>
      </c>
      <c r="B380" s="12">
        <v>462182</v>
      </c>
      <c r="C380" s="14" t="s">
        <v>408</v>
      </c>
      <c r="D380" s="19" t="s">
        <v>478</v>
      </c>
      <c r="E380" s="40" t="s">
        <v>495</v>
      </c>
      <c r="F380" s="1">
        <v>543888</v>
      </c>
    </row>
    <row r="381" spans="1:6" s="12" customFormat="1">
      <c r="A381" s="22" t="s">
        <v>407</v>
      </c>
      <c r="B381" s="12">
        <v>462194</v>
      </c>
      <c r="C381" s="14" t="s">
        <v>409</v>
      </c>
      <c r="D381" s="19" t="s">
        <v>478</v>
      </c>
      <c r="E381" s="40" t="s">
        <v>495</v>
      </c>
      <c r="F381" s="1">
        <v>677316</v>
      </c>
    </row>
    <row r="382" spans="1:6" s="12" customFormat="1">
      <c r="A382" s="22" t="s">
        <v>410</v>
      </c>
      <c r="B382" s="12">
        <v>472213</v>
      </c>
      <c r="C382" s="14" t="s">
        <v>411</v>
      </c>
      <c r="D382" s="19" t="s">
        <v>478</v>
      </c>
      <c r="E382" s="40" t="s">
        <v>495</v>
      </c>
      <c r="F382" s="1">
        <v>1496412</v>
      </c>
    </row>
    <row r="383" spans="1:6" s="12" customFormat="1">
      <c r="A383" s="22" t="s">
        <v>410</v>
      </c>
      <c r="B383" s="12">
        <v>472218</v>
      </c>
      <c r="C383" s="14" t="s">
        <v>412</v>
      </c>
      <c r="D383" s="19" t="s">
        <v>478</v>
      </c>
      <c r="E383" s="40" t="s">
        <v>495</v>
      </c>
      <c r="F383" s="1">
        <v>899088</v>
      </c>
    </row>
    <row r="384" spans="1:6" s="12" customFormat="1">
      <c r="A384" s="22" t="s">
        <v>410</v>
      </c>
      <c r="B384" s="12">
        <v>472220</v>
      </c>
      <c r="C384" s="14" t="s">
        <v>413</v>
      </c>
      <c r="D384" s="19" t="s">
        <v>478</v>
      </c>
      <c r="E384" s="40" t="s">
        <v>495</v>
      </c>
      <c r="F384" s="1">
        <v>485544</v>
      </c>
    </row>
    <row r="385" spans="1:6" s="12" customFormat="1">
      <c r="A385" s="22" t="s">
        <v>410</v>
      </c>
      <c r="B385" s="12">
        <v>472221</v>
      </c>
      <c r="C385" s="14" t="s">
        <v>149</v>
      </c>
      <c r="D385" s="19" t="s">
        <v>478</v>
      </c>
      <c r="E385" s="40" t="s">
        <v>495</v>
      </c>
      <c r="F385" s="1">
        <v>296148</v>
      </c>
    </row>
    <row r="386" spans="1:6" s="12" customFormat="1">
      <c r="A386" s="22" t="s">
        <v>410</v>
      </c>
      <c r="B386" s="12">
        <v>472226</v>
      </c>
      <c r="C386" s="14" t="s">
        <v>414</v>
      </c>
      <c r="D386" s="19" t="s">
        <v>478</v>
      </c>
      <c r="E386" s="40" t="s">
        <v>495</v>
      </c>
      <c r="F386" s="1">
        <v>653640</v>
      </c>
    </row>
    <row r="387" spans="1:6" s="12" customFormat="1">
      <c r="A387" s="22" t="s">
        <v>410</v>
      </c>
      <c r="B387" s="12">
        <v>472232</v>
      </c>
      <c r="C387" s="14" t="s">
        <v>415</v>
      </c>
      <c r="D387" s="19" t="s">
        <v>478</v>
      </c>
      <c r="E387" s="40" t="s">
        <v>495</v>
      </c>
      <c r="F387" s="1">
        <v>521496</v>
      </c>
    </row>
    <row r="388" spans="1:6" s="12" customFormat="1">
      <c r="A388" s="22" t="s">
        <v>416</v>
      </c>
      <c r="B388" s="12">
        <v>482242</v>
      </c>
      <c r="C388" s="14" t="s">
        <v>417</v>
      </c>
      <c r="D388" s="19" t="s">
        <v>478</v>
      </c>
      <c r="E388" s="40" t="s">
        <v>495</v>
      </c>
      <c r="F388" s="1">
        <v>2825100</v>
      </c>
    </row>
    <row r="389" spans="1:6" s="12" customFormat="1">
      <c r="A389" s="22" t="s">
        <v>416</v>
      </c>
      <c r="B389" s="12">
        <v>482255</v>
      </c>
      <c r="C389" s="14" t="s">
        <v>418</v>
      </c>
      <c r="D389" s="19" t="s">
        <v>478</v>
      </c>
      <c r="E389" s="40" t="s">
        <v>495</v>
      </c>
      <c r="F389" s="1">
        <v>0</v>
      </c>
    </row>
    <row r="390" spans="1:6" s="12" customFormat="1">
      <c r="A390" s="22" t="s">
        <v>416</v>
      </c>
      <c r="B390" s="12">
        <v>482257</v>
      </c>
      <c r="C390" s="14" t="s">
        <v>419</v>
      </c>
      <c r="D390" s="19" t="s">
        <v>478</v>
      </c>
      <c r="E390" s="40" t="s">
        <v>495</v>
      </c>
      <c r="F390" s="1">
        <v>8968416</v>
      </c>
    </row>
    <row r="391" spans="1:6" s="12" customFormat="1">
      <c r="A391" s="22" t="s">
        <v>416</v>
      </c>
      <c r="B391" s="12">
        <v>483310</v>
      </c>
      <c r="C391" s="14" t="s">
        <v>420</v>
      </c>
      <c r="D391" s="19" t="s">
        <v>478</v>
      </c>
      <c r="E391" s="40" t="s">
        <v>495</v>
      </c>
      <c r="F391" s="1">
        <v>5089308</v>
      </c>
    </row>
    <row r="392" spans="1:6" s="12" customFormat="1">
      <c r="A392" s="22" t="s">
        <v>421</v>
      </c>
      <c r="B392" s="12">
        <v>491231</v>
      </c>
      <c r="C392" s="14" t="s">
        <v>422</v>
      </c>
      <c r="D392" s="19" t="s">
        <v>478</v>
      </c>
      <c r="E392" s="40" t="s">
        <v>495</v>
      </c>
      <c r="F392" s="1">
        <v>965412</v>
      </c>
    </row>
    <row r="393" spans="1:6" s="12" customFormat="1">
      <c r="A393" s="22" t="s">
        <v>421</v>
      </c>
      <c r="B393" s="12">
        <v>492066</v>
      </c>
      <c r="C393" s="14" t="s">
        <v>423</v>
      </c>
      <c r="D393" s="19" t="s">
        <v>478</v>
      </c>
      <c r="E393" s="40" t="s">
        <v>495</v>
      </c>
      <c r="F393" s="1">
        <v>429660</v>
      </c>
    </row>
    <row r="394" spans="1:6" s="12" customFormat="1">
      <c r="A394" s="22" t="s">
        <v>421</v>
      </c>
      <c r="B394" s="12">
        <v>492259</v>
      </c>
      <c r="C394" s="14" t="s">
        <v>424</v>
      </c>
      <c r="D394" s="19" t="s">
        <v>478</v>
      </c>
      <c r="E394" s="40" t="s">
        <v>495</v>
      </c>
      <c r="F394" s="1">
        <v>802452</v>
      </c>
    </row>
    <row r="395" spans="1:6" s="12" customFormat="1">
      <c r="A395" s="22" t="s">
        <v>421</v>
      </c>
      <c r="B395" s="12">
        <v>492262</v>
      </c>
      <c r="C395" s="14" t="s">
        <v>425</v>
      </c>
      <c r="D395" s="19" t="s">
        <v>478</v>
      </c>
      <c r="E395" s="40" t="s">
        <v>495</v>
      </c>
      <c r="F395" s="1">
        <v>5707236</v>
      </c>
    </row>
    <row r="396" spans="1:6" s="12" customFormat="1">
      <c r="A396" s="22" t="s">
        <v>421</v>
      </c>
      <c r="B396" s="12">
        <v>492263</v>
      </c>
      <c r="C396" s="14" t="s">
        <v>426</v>
      </c>
      <c r="D396" s="19" t="s">
        <v>478</v>
      </c>
      <c r="E396" s="40" t="s">
        <v>495</v>
      </c>
      <c r="F396" s="1">
        <v>1703412</v>
      </c>
    </row>
    <row r="397" spans="1:6" s="12" customFormat="1">
      <c r="A397" s="22" t="s">
        <v>421</v>
      </c>
      <c r="B397" s="12">
        <v>492264</v>
      </c>
      <c r="C397" s="14" t="s">
        <v>427</v>
      </c>
      <c r="D397" s="19" t="s">
        <v>478</v>
      </c>
      <c r="E397" s="40" t="s">
        <v>495</v>
      </c>
      <c r="F397" s="1">
        <v>1533876</v>
      </c>
    </row>
    <row r="398" spans="1:6" s="12" customFormat="1">
      <c r="A398" s="22" t="s">
        <v>421</v>
      </c>
      <c r="B398" s="12">
        <v>492265</v>
      </c>
      <c r="C398" s="14" t="s">
        <v>428</v>
      </c>
      <c r="D398" s="19" t="s">
        <v>478</v>
      </c>
      <c r="E398" s="40" t="s">
        <v>495</v>
      </c>
      <c r="F398" s="1">
        <v>989184</v>
      </c>
    </row>
    <row r="399" spans="1:6" s="12" customFormat="1">
      <c r="A399" s="22" t="s">
        <v>421</v>
      </c>
      <c r="B399" s="12">
        <v>492270</v>
      </c>
      <c r="C399" s="14" t="s">
        <v>429</v>
      </c>
      <c r="D399" s="19" t="s">
        <v>478</v>
      </c>
      <c r="E399" s="40" t="s">
        <v>495</v>
      </c>
      <c r="F399" s="1">
        <v>3169416</v>
      </c>
    </row>
    <row r="400" spans="1:6" s="12" customFormat="1">
      <c r="A400" s="22" t="s">
        <v>421</v>
      </c>
      <c r="B400" s="12">
        <v>493403</v>
      </c>
      <c r="C400" s="14" t="s">
        <v>430</v>
      </c>
      <c r="D400" s="19" t="s">
        <v>478</v>
      </c>
      <c r="E400" s="40" t="s">
        <v>495</v>
      </c>
      <c r="F400" s="1">
        <v>4013280</v>
      </c>
    </row>
    <row r="401" spans="1:6" s="12" customFormat="1">
      <c r="A401" s="22" t="s">
        <v>431</v>
      </c>
      <c r="B401" s="12">
        <v>500758</v>
      </c>
      <c r="C401" s="14" t="s">
        <v>432</v>
      </c>
      <c r="D401" s="19" t="s">
        <v>478</v>
      </c>
      <c r="E401" s="40" t="s">
        <v>495</v>
      </c>
      <c r="F401" s="1">
        <v>0</v>
      </c>
    </row>
    <row r="402" spans="1:6" s="12" customFormat="1">
      <c r="A402" s="22" t="s">
        <v>431</v>
      </c>
      <c r="B402" s="12">
        <v>502278</v>
      </c>
      <c r="C402" s="14" t="s">
        <v>433</v>
      </c>
      <c r="D402" s="19" t="s">
        <v>478</v>
      </c>
      <c r="E402" s="43" t="s">
        <v>495</v>
      </c>
      <c r="F402" s="1">
        <v>288372</v>
      </c>
    </row>
    <row r="403" spans="1:6" s="12" customFormat="1">
      <c r="A403" s="22" t="s">
        <v>431</v>
      </c>
      <c r="B403" s="12">
        <v>502282</v>
      </c>
      <c r="C403" s="14" t="s">
        <v>434</v>
      </c>
      <c r="D403" s="19" t="s">
        <v>478</v>
      </c>
      <c r="E403" s="43" t="s">
        <v>495</v>
      </c>
      <c r="F403" s="1">
        <v>7512</v>
      </c>
    </row>
    <row r="404" spans="1:6" s="12" customFormat="1">
      <c r="A404" s="22" t="s">
        <v>431</v>
      </c>
      <c r="B404" s="12">
        <v>502286</v>
      </c>
      <c r="C404" s="14" t="s">
        <v>435</v>
      </c>
      <c r="D404" s="19" t="s">
        <v>478</v>
      </c>
      <c r="E404" s="40" t="s">
        <v>495</v>
      </c>
      <c r="F404" s="1">
        <v>1766148</v>
      </c>
    </row>
    <row r="405" spans="1:6" s="12" customFormat="1">
      <c r="A405" s="22" t="s">
        <v>436</v>
      </c>
      <c r="B405" s="12">
        <v>512296</v>
      </c>
      <c r="C405" s="14" t="s">
        <v>437</v>
      </c>
      <c r="D405" s="19" t="s">
        <v>478</v>
      </c>
      <c r="E405" s="40" t="s">
        <v>495</v>
      </c>
      <c r="F405" s="1">
        <v>2645784</v>
      </c>
    </row>
    <row r="406" spans="1:6" s="12" customFormat="1">
      <c r="A406" s="22" t="s">
        <v>438</v>
      </c>
      <c r="B406" s="12">
        <v>520581</v>
      </c>
      <c r="C406" s="14" t="s">
        <v>439</v>
      </c>
      <c r="D406" s="19" t="s">
        <v>478</v>
      </c>
      <c r="E406" s="40" t="s">
        <v>495</v>
      </c>
      <c r="F406" s="1">
        <v>117924</v>
      </c>
    </row>
    <row r="407" spans="1:6" s="12" customFormat="1">
      <c r="A407" s="22" t="s">
        <v>438</v>
      </c>
      <c r="B407" s="12">
        <v>522417</v>
      </c>
      <c r="C407" s="14" t="s">
        <v>440</v>
      </c>
      <c r="D407" s="19" t="s">
        <v>478</v>
      </c>
      <c r="E407" s="40" t="s">
        <v>495</v>
      </c>
      <c r="F407" s="1">
        <v>0</v>
      </c>
    </row>
    <row r="408" spans="1:6" s="12" customFormat="1">
      <c r="A408" s="22" t="s">
        <v>438</v>
      </c>
      <c r="B408" s="12">
        <v>522419</v>
      </c>
      <c r="C408" s="14" t="s">
        <v>441</v>
      </c>
      <c r="D408" s="19" t="s">
        <v>478</v>
      </c>
      <c r="E408" s="40" t="s">
        <v>495</v>
      </c>
      <c r="F408" s="1">
        <v>206184</v>
      </c>
    </row>
    <row r="409" spans="1:6" s="12" customFormat="1">
      <c r="A409" s="22" t="s">
        <v>438</v>
      </c>
      <c r="B409" s="12">
        <v>522426</v>
      </c>
      <c r="C409" s="14" t="s">
        <v>442</v>
      </c>
      <c r="D409" s="19" t="s">
        <v>478</v>
      </c>
      <c r="E409" s="40" t="s">
        <v>495</v>
      </c>
      <c r="F409" s="1">
        <v>177264</v>
      </c>
    </row>
    <row r="410" spans="1:6" s="12" customFormat="1">
      <c r="A410" s="22" t="s">
        <v>438</v>
      </c>
      <c r="B410" s="12">
        <v>522431</v>
      </c>
      <c r="C410" s="14" t="s">
        <v>443</v>
      </c>
      <c r="D410" s="19" t="s">
        <v>478</v>
      </c>
      <c r="E410" s="40" t="s">
        <v>495</v>
      </c>
      <c r="F410" s="1">
        <v>637152</v>
      </c>
    </row>
    <row r="411" spans="1:6" s="12" customFormat="1">
      <c r="A411" s="22" t="s">
        <v>438</v>
      </c>
      <c r="B411" s="12">
        <v>522442</v>
      </c>
      <c r="C411" s="14" t="s">
        <v>444</v>
      </c>
      <c r="D411" s="19" t="s">
        <v>478</v>
      </c>
      <c r="E411" s="40" t="s">
        <v>495</v>
      </c>
      <c r="F411" s="1">
        <v>412356</v>
      </c>
    </row>
    <row r="412" spans="1:6" s="12" customFormat="1">
      <c r="A412" s="22" t="s">
        <v>438</v>
      </c>
      <c r="B412" s="12">
        <v>522446</v>
      </c>
      <c r="C412" s="14" t="s">
        <v>445</v>
      </c>
      <c r="D412" s="19" t="s">
        <v>478</v>
      </c>
      <c r="E412" s="40" t="s">
        <v>495</v>
      </c>
      <c r="F412" s="1">
        <v>118476</v>
      </c>
    </row>
    <row r="413" spans="1:6" s="12" customFormat="1">
      <c r="A413" s="22" t="s">
        <v>438</v>
      </c>
      <c r="B413" s="12">
        <v>522447</v>
      </c>
      <c r="C413" s="14" t="s">
        <v>446</v>
      </c>
      <c r="D413" s="19" t="s">
        <v>478</v>
      </c>
      <c r="E413" s="40" t="s">
        <v>495</v>
      </c>
      <c r="F413" s="1">
        <v>219744</v>
      </c>
    </row>
    <row r="414" spans="1:6" s="12" customFormat="1">
      <c r="A414" s="22" t="s">
        <v>438</v>
      </c>
      <c r="B414" s="12">
        <v>522451</v>
      </c>
      <c r="C414" s="14" t="s">
        <v>447</v>
      </c>
      <c r="D414" s="19" t="s">
        <v>478</v>
      </c>
      <c r="E414" s="40" t="s">
        <v>495</v>
      </c>
      <c r="F414" s="1">
        <v>951600</v>
      </c>
    </row>
    <row r="415" spans="1:6" s="12" customFormat="1">
      <c r="A415" s="22" t="s">
        <v>438</v>
      </c>
      <c r="B415" s="12">
        <v>522452</v>
      </c>
      <c r="C415" s="14" t="s">
        <v>448</v>
      </c>
      <c r="D415" s="19" t="s">
        <v>478</v>
      </c>
      <c r="E415" s="40" t="s">
        <v>495</v>
      </c>
      <c r="F415" s="1">
        <v>478308</v>
      </c>
    </row>
    <row r="416" spans="1:6" s="12" customFormat="1">
      <c r="A416" s="22" t="s">
        <v>449</v>
      </c>
      <c r="B416" s="12">
        <v>532359</v>
      </c>
      <c r="C416" s="14" t="s">
        <v>450</v>
      </c>
      <c r="D416" s="19" t="s">
        <v>478</v>
      </c>
      <c r="E416" s="40" t="s">
        <v>495</v>
      </c>
      <c r="F416" s="1">
        <v>84384</v>
      </c>
    </row>
    <row r="417" spans="1:6" s="12" customFormat="1">
      <c r="A417" s="22" t="s">
        <v>449</v>
      </c>
      <c r="B417" s="12">
        <v>532362</v>
      </c>
      <c r="C417" s="14" t="s">
        <v>451</v>
      </c>
      <c r="D417" s="19" t="s">
        <v>478</v>
      </c>
      <c r="E417" s="40" t="s">
        <v>495</v>
      </c>
      <c r="F417" s="1">
        <v>695172</v>
      </c>
    </row>
    <row r="418" spans="1:6" s="12" customFormat="1">
      <c r="A418" s="22" t="s">
        <v>449</v>
      </c>
      <c r="B418" s="12">
        <v>532363</v>
      </c>
      <c r="C418" s="14" t="s">
        <v>452</v>
      </c>
      <c r="D418" s="19" t="s">
        <v>478</v>
      </c>
      <c r="E418" s="40" t="s">
        <v>495</v>
      </c>
      <c r="F418" s="1">
        <v>0</v>
      </c>
    </row>
    <row r="419" spans="1:6" s="12" customFormat="1">
      <c r="A419" s="22" t="s">
        <v>449</v>
      </c>
      <c r="B419" s="12">
        <v>532364</v>
      </c>
      <c r="C419" s="14" t="s">
        <v>453</v>
      </c>
      <c r="D419" s="19" t="s">
        <v>478</v>
      </c>
      <c r="E419" s="40" t="s">
        <v>495</v>
      </c>
      <c r="F419" s="1">
        <v>422604</v>
      </c>
    </row>
    <row r="420" spans="1:6" s="12" customFormat="1">
      <c r="A420" s="22" t="s">
        <v>449</v>
      </c>
      <c r="B420" s="12">
        <v>532369</v>
      </c>
      <c r="C420" s="14" t="s">
        <v>454</v>
      </c>
      <c r="D420" s="19" t="s">
        <v>478</v>
      </c>
      <c r="E420" s="40" t="s">
        <v>496</v>
      </c>
      <c r="F420" s="12">
        <v>756</v>
      </c>
    </row>
    <row r="421" spans="1:6" s="12" customFormat="1">
      <c r="A421" s="22" t="s">
        <v>449</v>
      </c>
      <c r="B421" s="12">
        <v>532373</v>
      </c>
      <c r="C421" s="14" t="s">
        <v>455</v>
      </c>
      <c r="D421" s="19" t="s">
        <v>478</v>
      </c>
      <c r="E421" s="40" t="s">
        <v>495</v>
      </c>
      <c r="F421" s="1">
        <v>265536</v>
      </c>
    </row>
    <row r="422" spans="1:6" s="12" customFormat="1">
      <c r="A422" s="22" t="s">
        <v>449</v>
      </c>
      <c r="B422" s="12">
        <v>532383</v>
      </c>
      <c r="C422" s="14" t="s">
        <v>456</v>
      </c>
      <c r="D422" s="19" t="s">
        <v>478</v>
      </c>
      <c r="E422" s="40" t="s">
        <v>495</v>
      </c>
      <c r="F422" s="1">
        <v>900384</v>
      </c>
    </row>
    <row r="423" spans="1:6" s="12" customFormat="1">
      <c r="A423" s="22" t="s">
        <v>449</v>
      </c>
      <c r="B423" s="12">
        <v>532384</v>
      </c>
      <c r="C423" s="14" t="s">
        <v>457</v>
      </c>
      <c r="D423" s="19" t="s">
        <v>478</v>
      </c>
      <c r="E423" s="40" t="s">
        <v>495</v>
      </c>
      <c r="F423" s="1">
        <v>232500</v>
      </c>
    </row>
    <row r="424" spans="1:6" s="12" customFormat="1">
      <c r="A424" s="22" t="s">
        <v>449</v>
      </c>
      <c r="B424" s="12">
        <v>532386</v>
      </c>
      <c r="C424" s="14" t="s">
        <v>458</v>
      </c>
      <c r="D424" s="19" t="s">
        <v>478</v>
      </c>
      <c r="E424" s="40" t="s">
        <v>495</v>
      </c>
      <c r="F424" s="1">
        <v>14520</v>
      </c>
    </row>
    <row r="425" spans="1:6" s="12" customFormat="1">
      <c r="A425" s="22" t="s">
        <v>449</v>
      </c>
      <c r="B425" s="12">
        <v>532387</v>
      </c>
      <c r="C425" s="14" t="s">
        <v>459</v>
      </c>
      <c r="D425" s="19" t="s">
        <v>478</v>
      </c>
      <c r="E425" s="40" t="s">
        <v>495</v>
      </c>
      <c r="F425" s="1">
        <v>0</v>
      </c>
    </row>
    <row r="426" spans="1:6" s="12" customFormat="1">
      <c r="A426" s="22" t="s">
        <v>449</v>
      </c>
      <c r="B426" s="12">
        <v>532390</v>
      </c>
      <c r="C426" s="14" t="s">
        <v>460</v>
      </c>
      <c r="D426" s="19" t="s">
        <v>478</v>
      </c>
      <c r="E426" s="40" t="s">
        <v>495</v>
      </c>
      <c r="F426" s="1">
        <v>654708</v>
      </c>
    </row>
    <row r="427" spans="1:6" s="12" customFormat="1">
      <c r="A427" s="22" t="s">
        <v>449</v>
      </c>
      <c r="B427" s="12">
        <v>532391</v>
      </c>
      <c r="C427" s="14" t="s">
        <v>461</v>
      </c>
      <c r="D427" s="19" t="s">
        <v>478</v>
      </c>
      <c r="E427" s="40" t="s">
        <v>495</v>
      </c>
      <c r="F427" s="1">
        <v>514836</v>
      </c>
    </row>
    <row r="428" spans="1:6" s="12" customFormat="1">
      <c r="A428" s="22" t="s">
        <v>449</v>
      </c>
      <c r="B428" s="12">
        <v>532397</v>
      </c>
      <c r="C428" s="14" t="s">
        <v>462</v>
      </c>
      <c r="D428" s="19" t="s">
        <v>478</v>
      </c>
      <c r="E428" s="40" t="s">
        <v>495</v>
      </c>
      <c r="F428" s="1">
        <v>97776</v>
      </c>
    </row>
    <row r="429" spans="1:6" s="12" customFormat="1">
      <c r="A429" s="22" t="s">
        <v>449</v>
      </c>
      <c r="B429" s="12">
        <v>532399</v>
      </c>
      <c r="C429" s="14" t="s">
        <v>463</v>
      </c>
      <c r="D429" s="19" t="s">
        <v>478</v>
      </c>
      <c r="E429" s="40" t="s">
        <v>495</v>
      </c>
      <c r="F429" s="1">
        <v>800880</v>
      </c>
    </row>
    <row r="430" spans="1:6" s="12" customFormat="1">
      <c r="A430" s="22" t="s">
        <v>464</v>
      </c>
      <c r="B430" s="12">
        <v>542301</v>
      </c>
      <c r="C430" s="14" t="s">
        <v>465</v>
      </c>
      <c r="D430" s="19" t="s">
        <v>478</v>
      </c>
      <c r="E430" s="40" t="s">
        <v>495</v>
      </c>
      <c r="F430" s="1">
        <v>1317528</v>
      </c>
    </row>
    <row r="431" spans="1:6" s="12" customFormat="1">
      <c r="A431" s="22" t="s">
        <v>464</v>
      </c>
      <c r="B431" s="12">
        <v>542318</v>
      </c>
      <c r="C431" s="14" t="s">
        <v>466</v>
      </c>
      <c r="D431" s="19" t="s">
        <v>478</v>
      </c>
      <c r="E431" s="40" t="s">
        <v>495</v>
      </c>
      <c r="F431" s="1">
        <v>1358484</v>
      </c>
    </row>
    <row r="432" spans="1:6" s="12" customFormat="1">
      <c r="A432" s="22" t="s">
        <v>464</v>
      </c>
      <c r="B432" s="12">
        <v>542324</v>
      </c>
      <c r="C432" s="14" t="s">
        <v>467</v>
      </c>
      <c r="D432" s="19" t="s">
        <v>478</v>
      </c>
      <c r="E432" s="40" t="s">
        <v>495</v>
      </c>
      <c r="F432" s="1">
        <v>2178048</v>
      </c>
    </row>
    <row r="433" spans="1:6" s="12" customFormat="1">
      <c r="A433" s="22" t="s">
        <v>464</v>
      </c>
      <c r="B433" s="12">
        <v>542332</v>
      </c>
      <c r="C433" s="14" t="s">
        <v>468</v>
      </c>
      <c r="D433" s="19" t="s">
        <v>478</v>
      </c>
      <c r="E433" s="40" t="s">
        <v>495</v>
      </c>
      <c r="F433" s="1">
        <v>3387888</v>
      </c>
    </row>
    <row r="434" spans="1:6" s="12" customFormat="1">
      <c r="A434" s="22" t="s">
        <v>464</v>
      </c>
      <c r="B434" s="12">
        <v>542338</v>
      </c>
      <c r="C434" s="14" t="s">
        <v>469</v>
      </c>
      <c r="D434" s="19" t="s">
        <v>478</v>
      </c>
      <c r="E434" s="40" t="s">
        <v>495</v>
      </c>
      <c r="F434" s="1">
        <v>3194940</v>
      </c>
    </row>
    <row r="435" spans="1:6" s="12" customFormat="1">
      <c r="A435" s="22" t="s">
        <v>464</v>
      </c>
      <c r="B435" s="12">
        <v>542339</v>
      </c>
      <c r="C435" s="14" t="s">
        <v>470</v>
      </c>
      <c r="D435" s="19" t="s">
        <v>478</v>
      </c>
      <c r="E435" s="40" t="s">
        <v>495</v>
      </c>
      <c r="F435" s="1">
        <v>4878720</v>
      </c>
    </row>
    <row r="436" spans="1:6" s="12" customFormat="1">
      <c r="A436" s="22" t="s">
        <v>464</v>
      </c>
      <c r="B436" s="12">
        <v>542343</v>
      </c>
      <c r="C436" s="14" t="s">
        <v>471</v>
      </c>
      <c r="D436" s="19" t="s">
        <v>478</v>
      </c>
      <c r="E436" s="40" t="s">
        <v>495</v>
      </c>
      <c r="F436" s="1">
        <v>1680276</v>
      </c>
    </row>
    <row r="437" spans="1:6" s="12" customFormat="1">
      <c r="A437" s="22" t="s">
        <v>472</v>
      </c>
      <c r="B437" s="12">
        <v>552349</v>
      </c>
      <c r="C437" s="14" t="s">
        <v>473</v>
      </c>
      <c r="D437" s="19" t="s">
        <v>478</v>
      </c>
      <c r="E437" s="40" t="s">
        <v>495</v>
      </c>
      <c r="F437" s="1">
        <v>1546932</v>
      </c>
    </row>
    <row r="438" spans="1:6" s="12" customFormat="1">
      <c r="A438" s="22" t="s">
        <v>472</v>
      </c>
      <c r="B438" s="12">
        <v>553304</v>
      </c>
      <c r="C438" s="14" t="s">
        <v>474</v>
      </c>
      <c r="D438" s="40" t="s">
        <v>478</v>
      </c>
      <c r="E438" s="40" t="s">
        <v>495</v>
      </c>
      <c r="F438" s="1">
        <v>618024</v>
      </c>
    </row>
    <row r="439" spans="1:6">
      <c r="A439" s="22" t="s">
        <v>475</v>
      </c>
      <c r="B439" s="12">
        <v>663800</v>
      </c>
      <c r="C439" s="14" t="s">
        <v>476</v>
      </c>
      <c r="D439" s="40" t="s">
        <v>478</v>
      </c>
      <c r="E439" s="40" t="s">
        <v>495</v>
      </c>
      <c r="F439" s="1">
        <v>0</v>
      </c>
    </row>
    <row r="440" spans="1:6">
      <c r="A440" s="22" t="s">
        <v>231</v>
      </c>
      <c r="B440" s="12">
        <v>351271</v>
      </c>
      <c r="C440" s="14" t="s">
        <v>258</v>
      </c>
      <c r="D440" s="43" t="s">
        <v>478</v>
      </c>
      <c r="E440" s="43" t="s">
        <v>495</v>
      </c>
      <c r="F440" s="1">
        <v>150228</v>
      </c>
    </row>
    <row r="441" spans="1:6">
      <c r="A441" s="22" t="s">
        <v>299</v>
      </c>
      <c r="B441" s="12">
        <v>381625</v>
      </c>
      <c r="C441" s="14" t="s">
        <v>302</v>
      </c>
      <c r="D441" s="43" t="s">
        <v>478</v>
      </c>
      <c r="E441" s="43" t="s">
        <v>495</v>
      </c>
      <c r="F441" s="1">
        <v>2563908</v>
      </c>
    </row>
    <row r="442" spans="1:6">
      <c r="A442" s="22" t="s">
        <v>328</v>
      </c>
      <c r="B442" s="12">
        <v>411746</v>
      </c>
      <c r="C442" s="14" t="s">
        <v>329</v>
      </c>
      <c r="D442" s="43" t="s">
        <v>478</v>
      </c>
      <c r="E442" s="43" t="s">
        <v>495</v>
      </c>
      <c r="F442" s="1">
        <v>1893588</v>
      </c>
    </row>
    <row r="443" spans="1:6">
      <c r="A443" s="22" t="s">
        <v>328</v>
      </c>
      <c r="B443" s="12">
        <v>411778</v>
      </c>
      <c r="C443" s="14" t="s">
        <v>335</v>
      </c>
      <c r="D443" s="43" t="s">
        <v>478</v>
      </c>
      <c r="E443" s="43" t="s">
        <v>495</v>
      </c>
      <c r="F443" s="1">
        <v>405720</v>
      </c>
    </row>
    <row r="444" spans="1:6">
      <c r="A444" s="22" t="s">
        <v>449</v>
      </c>
      <c r="B444" s="12">
        <v>532369</v>
      </c>
      <c r="C444" s="14" t="s">
        <v>454</v>
      </c>
      <c r="D444" s="43" t="s">
        <v>478</v>
      </c>
      <c r="E444" s="43" t="s">
        <v>495</v>
      </c>
      <c r="F444" s="1">
        <v>381648</v>
      </c>
    </row>
    <row r="446" spans="1:6">
      <c r="A446" s="12" t="s">
        <v>480</v>
      </c>
      <c r="F446" s="1">
        <f>SUM(F3:F444)</f>
        <v>363168456</v>
      </c>
    </row>
  </sheetData>
  <sortState ref="A3:J672">
    <sortCondition ref="B3:B672"/>
  </sortState>
  <mergeCells count="1">
    <mergeCell ref="A1:F1"/>
  </mergeCells>
  <conditionalFormatting sqref="B445:B1048576 B1:B439">
    <cfRule type="duplicateValues" dxfId="18" priority="16"/>
    <cfRule type="duplicateValues" dxfId="17" priority="17"/>
    <cfRule type="duplicateValues" dxfId="16" priority="18"/>
  </conditionalFormatting>
  <conditionalFormatting sqref="B440">
    <cfRule type="duplicateValues" dxfId="15" priority="13"/>
    <cfRule type="duplicateValues" dxfId="14" priority="14"/>
    <cfRule type="duplicateValues" dxfId="13" priority="15"/>
  </conditionalFormatting>
  <conditionalFormatting sqref="B441">
    <cfRule type="duplicateValues" dxfId="12" priority="10"/>
    <cfRule type="duplicateValues" dxfId="11" priority="11"/>
    <cfRule type="duplicateValues" dxfId="10" priority="12"/>
  </conditionalFormatting>
  <conditionalFormatting sqref="B442">
    <cfRule type="duplicateValues" dxfId="9" priority="7"/>
    <cfRule type="duplicateValues" dxfId="8" priority="8"/>
    <cfRule type="duplicateValues" dxfId="7" priority="9"/>
  </conditionalFormatting>
  <conditionalFormatting sqref="B443">
    <cfRule type="duplicateValues" dxfId="6" priority="4"/>
    <cfRule type="duplicateValues" dxfId="5" priority="5"/>
    <cfRule type="duplicateValues" dxfId="4" priority="6"/>
  </conditionalFormatting>
  <conditionalFormatting sqref="B444">
    <cfRule type="duplicateValues" dxfId="3" priority="1"/>
    <cfRule type="duplicateValues" dxfId="2" priority="2"/>
    <cfRule type="duplicateValues" dxfId="1" priority="3"/>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C877"/>
  <sheetViews>
    <sheetView zoomScaleNormal="100" workbookViewId="0">
      <pane ySplit="2" topLeftCell="A3" activePane="bottomLeft" state="frozen"/>
      <selection activeCell="J4" sqref="J4"/>
      <selection pane="bottomLeft" sqref="A1:E1"/>
    </sheetView>
  </sheetViews>
  <sheetFormatPr defaultRowHeight="15"/>
  <cols>
    <col min="1" max="1" width="14" style="2" customWidth="1"/>
    <col min="2" max="2" width="7.5703125" style="2" bestFit="1" customWidth="1"/>
    <col min="3" max="3" width="35.42578125" style="2" customWidth="1"/>
    <col min="4" max="4" width="15.140625" style="2" customWidth="1"/>
    <col min="5" max="5" width="13.85546875" style="1" customWidth="1"/>
  </cols>
  <sheetData>
    <row r="1" spans="1:16357" s="12" customFormat="1" ht="27" customHeight="1">
      <c r="A1" s="116" t="s">
        <v>560</v>
      </c>
      <c r="B1" s="116"/>
      <c r="C1" s="116"/>
      <c r="D1" s="116"/>
      <c r="E1" s="116"/>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row>
    <row r="2" spans="1:16357" ht="30">
      <c r="A2" s="8" t="s">
        <v>0</v>
      </c>
      <c r="B2" s="8" t="s">
        <v>1</v>
      </c>
      <c r="C2" s="8" t="s">
        <v>2</v>
      </c>
      <c r="D2" s="8" t="s">
        <v>477</v>
      </c>
      <c r="E2" s="9" t="s">
        <v>479</v>
      </c>
    </row>
    <row r="3" spans="1:16357">
      <c r="A3" s="12" t="s">
        <v>3</v>
      </c>
      <c r="B3" s="12">
        <v>100002</v>
      </c>
      <c r="C3" s="12" t="s">
        <v>4</v>
      </c>
      <c r="D3" s="43" t="s">
        <v>478</v>
      </c>
      <c r="E3" s="5">
        <v>0</v>
      </c>
    </row>
    <row r="4" spans="1:16357">
      <c r="A4" s="12" t="s">
        <v>3</v>
      </c>
      <c r="B4" s="12">
        <v>100019</v>
      </c>
      <c r="C4" s="12" t="s">
        <v>5</v>
      </c>
      <c r="D4" s="43" t="s">
        <v>478</v>
      </c>
      <c r="E4" s="5">
        <v>0</v>
      </c>
    </row>
    <row r="5" spans="1:16357">
      <c r="A5" s="12" t="s">
        <v>3</v>
      </c>
      <c r="B5" s="12">
        <v>100029</v>
      </c>
      <c r="C5" s="12" t="s">
        <v>6</v>
      </c>
      <c r="D5" s="43" t="s">
        <v>478</v>
      </c>
      <c r="E5" s="5">
        <v>0</v>
      </c>
    </row>
    <row r="6" spans="1:16357">
      <c r="A6" s="12" t="s">
        <v>7</v>
      </c>
      <c r="B6" s="12">
        <v>120039</v>
      </c>
      <c r="C6" s="12" t="s">
        <v>8</v>
      </c>
      <c r="D6" s="43" t="s">
        <v>478</v>
      </c>
      <c r="E6" s="5">
        <v>0</v>
      </c>
    </row>
    <row r="7" spans="1:16357">
      <c r="A7" s="12" t="s">
        <v>7</v>
      </c>
      <c r="B7" s="12">
        <v>120042</v>
      </c>
      <c r="C7" s="12" t="s">
        <v>9</v>
      </c>
      <c r="D7" s="43" t="s">
        <v>478</v>
      </c>
      <c r="E7" s="5">
        <v>0</v>
      </c>
    </row>
    <row r="8" spans="1:16357">
      <c r="A8" s="12" t="s">
        <v>7</v>
      </c>
      <c r="B8" s="12">
        <v>120043</v>
      </c>
      <c r="C8" s="12" t="s">
        <v>10</v>
      </c>
      <c r="D8" s="43" t="s">
        <v>478</v>
      </c>
      <c r="E8" s="5">
        <v>0</v>
      </c>
    </row>
    <row r="9" spans="1:16357">
      <c r="A9" s="12" t="s">
        <v>11</v>
      </c>
      <c r="B9" s="12">
        <v>140053</v>
      </c>
      <c r="C9" s="12" t="s">
        <v>12</v>
      </c>
      <c r="D9" s="43" t="s">
        <v>478</v>
      </c>
      <c r="E9" s="5">
        <v>0</v>
      </c>
    </row>
    <row r="10" spans="1:16357">
      <c r="A10" s="12" t="s">
        <v>11</v>
      </c>
      <c r="B10" s="12">
        <v>140068</v>
      </c>
      <c r="C10" s="12" t="s">
        <v>13</v>
      </c>
      <c r="D10" s="43" t="s">
        <v>478</v>
      </c>
      <c r="E10" s="5">
        <v>0</v>
      </c>
    </row>
    <row r="11" spans="1:16357">
      <c r="A11" s="12" t="s">
        <v>11</v>
      </c>
      <c r="B11" s="12">
        <v>140069</v>
      </c>
      <c r="C11" s="12" t="s">
        <v>14</v>
      </c>
      <c r="D11" s="43" t="s">
        <v>478</v>
      </c>
      <c r="E11" s="5">
        <v>0</v>
      </c>
    </row>
    <row r="12" spans="1:16357">
      <c r="A12" s="12" t="s">
        <v>11</v>
      </c>
      <c r="B12" s="12">
        <v>147332</v>
      </c>
      <c r="C12" s="12" t="s">
        <v>15</v>
      </c>
      <c r="D12" s="43" t="s">
        <v>478</v>
      </c>
      <c r="E12" s="5">
        <v>0</v>
      </c>
    </row>
    <row r="13" spans="1:16357">
      <c r="A13" s="12" t="s">
        <v>16</v>
      </c>
      <c r="B13" s="12">
        <v>150076</v>
      </c>
      <c r="C13" s="12" t="s">
        <v>17</v>
      </c>
      <c r="D13" s="43" t="s">
        <v>478</v>
      </c>
      <c r="E13" s="5">
        <v>0</v>
      </c>
    </row>
    <row r="14" spans="1:16357">
      <c r="A14" s="12" t="s">
        <v>16</v>
      </c>
      <c r="B14" s="12">
        <v>150077</v>
      </c>
      <c r="C14" s="12" t="s">
        <v>18</v>
      </c>
      <c r="D14" s="43" t="s">
        <v>478</v>
      </c>
      <c r="E14" s="5">
        <v>0</v>
      </c>
    </row>
    <row r="15" spans="1:16357">
      <c r="A15" s="12" t="s">
        <v>16</v>
      </c>
      <c r="B15" s="12">
        <v>150085</v>
      </c>
      <c r="C15" s="12" t="s">
        <v>19</v>
      </c>
      <c r="D15" s="43" t="s">
        <v>478</v>
      </c>
      <c r="E15" s="5">
        <v>0</v>
      </c>
    </row>
    <row r="16" spans="1:16357" s="10" customFormat="1">
      <c r="A16" s="12" t="s">
        <v>16</v>
      </c>
      <c r="B16" s="12">
        <v>150091</v>
      </c>
      <c r="C16" s="12" t="s">
        <v>20</v>
      </c>
      <c r="D16" s="43" t="s">
        <v>478</v>
      </c>
      <c r="E16" s="5">
        <v>0</v>
      </c>
    </row>
    <row r="17" spans="1:5">
      <c r="A17" s="12" t="s">
        <v>16</v>
      </c>
      <c r="B17" s="12">
        <v>150097</v>
      </c>
      <c r="C17" s="12" t="s">
        <v>21</v>
      </c>
      <c r="D17" s="43" t="s">
        <v>478</v>
      </c>
      <c r="E17" s="5">
        <v>0</v>
      </c>
    </row>
    <row r="18" spans="1:5" s="12" customFormat="1">
      <c r="A18" s="12" t="s">
        <v>16</v>
      </c>
      <c r="B18" s="12">
        <v>150111</v>
      </c>
      <c r="C18" s="12" t="s">
        <v>22</v>
      </c>
      <c r="D18" s="43" t="s">
        <v>478</v>
      </c>
      <c r="E18" s="5">
        <v>0</v>
      </c>
    </row>
    <row r="19" spans="1:5" s="12" customFormat="1">
      <c r="A19" s="12" t="s">
        <v>16</v>
      </c>
      <c r="B19" s="12">
        <v>150112</v>
      </c>
      <c r="C19" s="12" t="s">
        <v>23</v>
      </c>
      <c r="D19" s="43" t="s">
        <v>478</v>
      </c>
      <c r="E19" s="5">
        <v>0</v>
      </c>
    </row>
    <row r="20" spans="1:5" s="12" customFormat="1">
      <c r="A20" s="12" t="s">
        <v>16</v>
      </c>
      <c r="B20" s="12">
        <v>150125</v>
      </c>
      <c r="C20" s="12" t="s">
        <v>24</v>
      </c>
      <c r="D20" s="43" t="s">
        <v>478</v>
      </c>
      <c r="E20" s="5">
        <v>0</v>
      </c>
    </row>
    <row r="21" spans="1:5" s="12" customFormat="1">
      <c r="A21" s="12" t="s">
        <v>16</v>
      </c>
      <c r="B21" s="12">
        <v>150131</v>
      </c>
      <c r="C21" s="12" t="s">
        <v>25</v>
      </c>
      <c r="D21" s="43" t="s">
        <v>478</v>
      </c>
      <c r="E21" s="5">
        <v>0</v>
      </c>
    </row>
    <row r="22" spans="1:5" s="12" customFormat="1">
      <c r="A22" s="12" t="s">
        <v>26</v>
      </c>
      <c r="B22" s="12">
        <v>160135</v>
      </c>
      <c r="C22" s="12" t="s">
        <v>27</v>
      </c>
      <c r="D22" s="43" t="s">
        <v>478</v>
      </c>
      <c r="E22" s="5">
        <v>0</v>
      </c>
    </row>
    <row r="23" spans="1:5" s="12" customFormat="1">
      <c r="A23" s="12" t="s">
        <v>28</v>
      </c>
      <c r="B23" s="12">
        <v>170156</v>
      </c>
      <c r="C23" s="12" t="s">
        <v>29</v>
      </c>
      <c r="D23" s="43" t="s">
        <v>478</v>
      </c>
      <c r="E23" s="5">
        <v>0</v>
      </c>
    </row>
    <row r="24" spans="1:5" s="12" customFormat="1">
      <c r="A24" s="12" t="s">
        <v>28</v>
      </c>
      <c r="B24" s="12">
        <v>170171</v>
      </c>
      <c r="C24" s="12" t="s">
        <v>30</v>
      </c>
      <c r="D24" s="43" t="s">
        <v>478</v>
      </c>
      <c r="E24" s="5">
        <v>0</v>
      </c>
    </row>
    <row r="25" spans="1:5" s="12" customFormat="1">
      <c r="A25" s="12" t="s">
        <v>28</v>
      </c>
      <c r="B25" s="12">
        <v>170175</v>
      </c>
      <c r="C25" s="12" t="s">
        <v>31</v>
      </c>
      <c r="D25" s="43" t="s">
        <v>478</v>
      </c>
      <c r="E25" s="5">
        <v>0</v>
      </c>
    </row>
    <row r="26" spans="1:5" s="12" customFormat="1">
      <c r="A26" s="12" t="s">
        <v>28</v>
      </c>
      <c r="B26" s="12">
        <v>170177</v>
      </c>
      <c r="C26" s="12" t="s">
        <v>32</v>
      </c>
      <c r="D26" s="43" t="s">
        <v>478</v>
      </c>
      <c r="E26" s="5">
        <v>0</v>
      </c>
    </row>
    <row r="27" spans="1:5" s="12" customFormat="1">
      <c r="A27" s="12" t="s">
        <v>28</v>
      </c>
      <c r="B27" s="12">
        <v>170179</v>
      </c>
      <c r="C27" s="12" t="s">
        <v>33</v>
      </c>
      <c r="D27" s="43" t="s">
        <v>478</v>
      </c>
      <c r="E27" s="5">
        <v>0</v>
      </c>
    </row>
    <row r="28" spans="1:5" s="12" customFormat="1">
      <c r="A28" s="12" t="s">
        <v>28</v>
      </c>
      <c r="B28" s="12">
        <v>170189</v>
      </c>
      <c r="C28" s="12" t="s">
        <v>34</v>
      </c>
      <c r="D28" s="43" t="s">
        <v>478</v>
      </c>
      <c r="E28" s="5">
        <v>0</v>
      </c>
    </row>
    <row r="29" spans="1:5" s="12" customFormat="1">
      <c r="A29" s="12" t="s">
        <v>28</v>
      </c>
      <c r="B29" s="12">
        <v>170195</v>
      </c>
      <c r="C29" s="12" t="s">
        <v>35</v>
      </c>
      <c r="D29" s="43" t="s">
        <v>478</v>
      </c>
      <c r="E29" s="5">
        <v>0</v>
      </c>
    </row>
    <row r="30" spans="1:5" s="12" customFormat="1">
      <c r="A30" s="12" t="s">
        <v>28</v>
      </c>
      <c r="B30" s="12">
        <v>170196</v>
      </c>
      <c r="C30" s="12" t="s">
        <v>36</v>
      </c>
      <c r="D30" s="43" t="s">
        <v>478</v>
      </c>
      <c r="E30" s="5">
        <v>0</v>
      </c>
    </row>
    <row r="31" spans="1:5" s="12" customFormat="1">
      <c r="A31" s="12" t="s">
        <v>28</v>
      </c>
      <c r="B31" s="12">
        <v>170197</v>
      </c>
      <c r="C31" s="12" t="s">
        <v>37</v>
      </c>
      <c r="D31" s="43" t="s">
        <v>478</v>
      </c>
      <c r="E31" s="5">
        <v>0</v>
      </c>
    </row>
    <row r="32" spans="1:5" s="12" customFormat="1">
      <c r="A32" s="12" t="s">
        <v>28</v>
      </c>
      <c r="B32" s="12">
        <v>170205</v>
      </c>
      <c r="C32" s="12" t="s">
        <v>38</v>
      </c>
      <c r="D32" s="43" t="s">
        <v>478</v>
      </c>
      <c r="E32" s="5">
        <v>0</v>
      </c>
    </row>
    <row r="33" spans="1:5" s="12" customFormat="1">
      <c r="A33" s="12" t="s">
        <v>28</v>
      </c>
      <c r="B33" s="12">
        <v>170215</v>
      </c>
      <c r="C33" s="12" t="s">
        <v>39</v>
      </c>
      <c r="D33" s="43" t="s">
        <v>478</v>
      </c>
      <c r="E33" s="5">
        <v>0</v>
      </c>
    </row>
    <row r="34" spans="1:5" s="12" customFormat="1">
      <c r="A34" s="12" t="s">
        <v>40</v>
      </c>
      <c r="B34" s="12">
        <v>180216</v>
      </c>
      <c r="C34" s="12" t="s">
        <v>41</v>
      </c>
      <c r="D34" s="43" t="s">
        <v>478</v>
      </c>
      <c r="E34" s="5">
        <v>0</v>
      </c>
    </row>
    <row r="35" spans="1:5" s="12" customFormat="1">
      <c r="A35" s="12" t="s">
        <v>42</v>
      </c>
      <c r="B35" s="12">
        <v>190219</v>
      </c>
      <c r="C35" s="12" t="s">
        <v>43</v>
      </c>
      <c r="D35" s="43" t="s">
        <v>478</v>
      </c>
      <c r="E35" s="5">
        <v>0</v>
      </c>
    </row>
    <row r="36" spans="1:5" s="12" customFormat="1">
      <c r="A36" s="12" t="s">
        <v>42</v>
      </c>
      <c r="B36" s="12">
        <v>190220</v>
      </c>
      <c r="C36" s="12" t="s">
        <v>44</v>
      </c>
      <c r="D36" s="43" t="s">
        <v>478</v>
      </c>
      <c r="E36" s="5">
        <v>0</v>
      </c>
    </row>
    <row r="37" spans="1:5" s="12" customFormat="1">
      <c r="A37" s="12" t="s">
        <v>42</v>
      </c>
      <c r="B37" s="12">
        <v>190239</v>
      </c>
      <c r="C37" s="12" t="s">
        <v>45</v>
      </c>
      <c r="D37" s="43" t="s">
        <v>478</v>
      </c>
      <c r="E37" s="5">
        <v>0</v>
      </c>
    </row>
    <row r="38" spans="1:5" s="12" customFormat="1">
      <c r="A38" s="12" t="s">
        <v>42</v>
      </c>
      <c r="B38" s="12">
        <v>190250</v>
      </c>
      <c r="C38" s="12" t="s">
        <v>46</v>
      </c>
      <c r="D38" s="43" t="s">
        <v>478</v>
      </c>
      <c r="E38" s="5">
        <v>0</v>
      </c>
    </row>
    <row r="39" spans="1:5" s="12" customFormat="1">
      <c r="A39" s="12" t="s">
        <v>42</v>
      </c>
      <c r="B39" s="12">
        <v>197251</v>
      </c>
      <c r="C39" s="12" t="s">
        <v>47</v>
      </c>
      <c r="D39" s="43" t="s">
        <v>478</v>
      </c>
      <c r="E39" s="5">
        <v>0</v>
      </c>
    </row>
    <row r="40" spans="1:5" s="12" customFormat="1">
      <c r="A40" s="12" t="s">
        <v>48</v>
      </c>
      <c r="B40" s="12">
        <v>210331</v>
      </c>
      <c r="C40" s="12" t="s">
        <v>49</v>
      </c>
      <c r="D40" s="43" t="s">
        <v>478</v>
      </c>
      <c r="E40" s="5">
        <v>0</v>
      </c>
    </row>
    <row r="41" spans="1:5" s="12" customFormat="1">
      <c r="A41" s="12" t="s">
        <v>50</v>
      </c>
      <c r="B41" s="12">
        <v>220324</v>
      </c>
      <c r="C41" s="12" t="s">
        <v>51</v>
      </c>
      <c r="D41" s="43" t="s">
        <v>478</v>
      </c>
      <c r="E41" s="5">
        <v>0</v>
      </c>
    </row>
    <row r="42" spans="1:5" s="12" customFormat="1">
      <c r="A42" s="12" t="s">
        <v>50</v>
      </c>
      <c r="B42" s="12">
        <v>220347</v>
      </c>
      <c r="C42" s="12" t="s">
        <v>52</v>
      </c>
      <c r="D42" s="43" t="s">
        <v>478</v>
      </c>
      <c r="E42" s="5">
        <v>0</v>
      </c>
    </row>
    <row r="43" spans="1:5" s="12" customFormat="1">
      <c r="A43" s="12" t="s">
        <v>50</v>
      </c>
      <c r="B43" s="12">
        <v>220348</v>
      </c>
      <c r="C43" s="12" t="s">
        <v>53</v>
      </c>
      <c r="D43" s="43" t="s">
        <v>478</v>
      </c>
      <c r="E43" s="5">
        <v>0</v>
      </c>
    </row>
    <row r="44" spans="1:5" s="12" customFormat="1">
      <c r="A44" s="12" t="s">
        <v>50</v>
      </c>
      <c r="B44" s="12">
        <v>220358</v>
      </c>
      <c r="C44" s="12" t="s">
        <v>54</v>
      </c>
      <c r="D44" s="43" t="s">
        <v>478</v>
      </c>
      <c r="E44" s="5">
        <v>0</v>
      </c>
    </row>
    <row r="45" spans="1:5" s="12" customFormat="1">
      <c r="A45" s="12" t="s">
        <v>50</v>
      </c>
      <c r="B45" s="12">
        <v>220360</v>
      </c>
      <c r="C45" s="12" t="s">
        <v>55</v>
      </c>
      <c r="D45" s="43" t="s">
        <v>478</v>
      </c>
      <c r="E45" s="5">
        <v>0</v>
      </c>
    </row>
    <row r="46" spans="1:5" s="12" customFormat="1">
      <c r="A46" s="12" t="s">
        <v>50</v>
      </c>
      <c r="B46" s="12">
        <v>220365</v>
      </c>
      <c r="C46" s="12" t="s">
        <v>56</v>
      </c>
      <c r="D46" s="43" t="s">
        <v>478</v>
      </c>
      <c r="E46" s="5">
        <v>0</v>
      </c>
    </row>
    <row r="47" spans="1:5" s="12" customFormat="1">
      <c r="A47" s="12" t="s">
        <v>50</v>
      </c>
      <c r="B47" s="12">
        <v>220368</v>
      </c>
      <c r="C47" s="12" t="s">
        <v>57</v>
      </c>
      <c r="D47" s="43" t="s">
        <v>478</v>
      </c>
      <c r="E47" s="5">
        <v>0</v>
      </c>
    </row>
    <row r="48" spans="1:5" s="12" customFormat="1">
      <c r="A48" s="12" t="s">
        <v>50</v>
      </c>
      <c r="B48" s="12">
        <v>220371</v>
      </c>
      <c r="C48" s="12" t="s">
        <v>58</v>
      </c>
      <c r="D48" s="43" t="s">
        <v>478</v>
      </c>
      <c r="E48" s="5">
        <v>0</v>
      </c>
    </row>
    <row r="49" spans="1:5" s="12" customFormat="1">
      <c r="A49" s="12" t="s">
        <v>50</v>
      </c>
      <c r="B49" s="12">
        <v>220376</v>
      </c>
      <c r="C49" s="12" t="s">
        <v>59</v>
      </c>
      <c r="D49" s="43" t="s">
        <v>478</v>
      </c>
      <c r="E49" s="5">
        <v>0</v>
      </c>
    </row>
    <row r="50" spans="1:5" s="12" customFormat="1">
      <c r="A50" s="12" t="s">
        <v>50</v>
      </c>
      <c r="B50" s="12">
        <v>220378</v>
      </c>
      <c r="C50" s="12" t="s">
        <v>60</v>
      </c>
      <c r="D50" s="43" t="s">
        <v>478</v>
      </c>
      <c r="E50" s="5">
        <v>0</v>
      </c>
    </row>
    <row r="51" spans="1:5" s="12" customFormat="1">
      <c r="A51" s="12" t="s">
        <v>50</v>
      </c>
      <c r="B51" s="12">
        <v>220381</v>
      </c>
      <c r="C51" s="12" t="s">
        <v>61</v>
      </c>
      <c r="D51" s="43" t="s">
        <v>478</v>
      </c>
      <c r="E51" s="5">
        <v>0</v>
      </c>
    </row>
    <row r="52" spans="1:5" s="12" customFormat="1">
      <c r="A52" s="12" t="s">
        <v>50</v>
      </c>
      <c r="B52" s="12">
        <v>220382</v>
      </c>
      <c r="C52" s="12" t="s">
        <v>62</v>
      </c>
      <c r="D52" s="43" t="s">
        <v>478</v>
      </c>
      <c r="E52" s="5">
        <v>0</v>
      </c>
    </row>
    <row r="53" spans="1:5" s="12" customFormat="1">
      <c r="A53" s="12" t="s">
        <v>50</v>
      </c>
      <c r="B53" s="12">
        <v>220389</v>
      </c>
      <c r="C53" s="12" t="s">
        <v>63</v>
      </c>
      <c r="D53" s="43" t="s">
        <v>478</v>
      </c>
      <c r="E53" s="5">
        <v>0</v>
      </c>
    </row>
    <row r="54" spans="1:5" s="12" customFormat="1">
      <c r="A54" s="12" t="s">
        <v>50</v>
      </c>
      <c r="B54" s="12">
        <v>220392</v>
      </c>
      <c r="C54" s="12" t="s">
        <v>64</v>
      </c>
      <c r="D54" s="43" t="s">
        <v>478</v>
      </c>
      <c r="E54" s="5">
        <v>0</v>
      </c>
    </row>
    <row r="55" spans="1:5" s="12" customFormat="1">
      <c r="A55" s="12" t="s">
        <v>65</v>
      </c>
      <c r="B55" s="12">
        <v>230468</v>
      </c>
      <c r="C55" s="12" t="s">
        <v>66</v>
      </c>
      <c r="D55" s="43" t="s">
        <v>478</v>
      </c>
      <c r="E55" s="5">
        <v>0</v>
      </c>
    </row>
    <row r="56" spans="1:5" s="12" customFormat="1">
      <c r="A56" s="12" t="s">
        <v>65</v>
      </c>
      <c r="B56" s="12">
        <v>230469</v>
      </c>
      <c r="C56" s="12" t="s">
        <v>67</v>
      </c>
      <c r="D56" s="43" t="s">
        <v>478</v>
      </c>
      <c r="E56" s="5">
        <v>0</v>
      </c>
    </row>
    <row r="57" spans="1:5" s="12" customFormat="1">
      <c r="A57" s="12" t="s">
        <v>65</v>
      </c>
      <c r="B57" s="12">
        <v>230473</v>
      </c>
      <c r="C57" s="12" t="s">
        <v>68</v>
      </c>
      <c r="D57" s="43" t="s">
        <v>478</v>
      </c>
      <c r="E57" s="5">
        <v>0</v>
      </c>
    </row>
    <row r="58" spans="1:5" s="12" customFormat="1">
      <c r="A58" s="12" t="s">
        <v>65</v>
      </c>
      <c r="B58" s="12">
        <v>230478</v>
      </c>
      <c r="C58" s="12" t="s">
        <v>69</v>
      </c>
      <c r="D58" s="43" t="s">
        <v>478</v>
      </c>
      <c r="E58" s="5">
        <v>0</v>
      </c>
    </row>
    <row r="59" spans="1:5" s="12" customFormat="1">
      <c r="A59" s="12" t="s">
        <v>65</v>
      </c>
      <c r="B59" s="12">
        <v>230496</v>
      </c>
      <c r="C59" s="12" t="s">
        <v>70</v>
      </c>
      <c r="D59" s="43" t="s">
        <v>478</v>
      </c>
      <c r="E59" s="5">
        <v>0</v>
      </c>
    </row>
    <row r="60" spans="1:5" s="12" customFormat="1">
      <c r="A60" s="12" t="s">
        <v>65</v>
      </c>
      <c r="B60" s="12">
        <v>230497</v>
      </c>
      <c r="C60" s="12" t="s">
        <v>71</v>
      </c>
      <c r="D60" s="43" t="s">
        <v>478</v>
      </c>
      <c r="E60" s="5">
        <v>0</v>
      </c>
    </row>
    <row r="61" spans="1:5" s="12" customFormat="1">
      <c r="A61" s="12" t="s">
        <v>65</v>
      </c>
      <c r="B61" s="12">
        <v>230498</v>
      </c>
      <c r="C61" s="12" t="s">
        <v>72</v>
      </c>
      <c r="D61" s="43" t="s">
        <v>478</v>
      </c>
      <c r="E61" s="5">
        <v>0</v>
      </c>
    </row>
    <row r="62" spans="1:5" s="12" customFormat="1">
      <c r="A62" s="12" t="s">
        <v>65</v>
      </c>
      <c r="B62" s="12">
        <v>230500</v>
      </c>
      <c r="C62" s="12" t="s">
        <v>73</v>
      </c>
      <c r="D62" s="43" t="s">
        <v>478</v>
      </c>
      <c r="E62" s="5">
        <v>0</v>
      </c>
    </row>
    <row r="63" spans="1:5" s="12" customFormat="1">
      <c r="A63" s="12" t="s">
        <v>65</v>
      </c>
      <c r="B63" s="12">
        <v>230501</v>
      </c>
      <c r="C63" s="12" t="s">
        <v>74</v>
      </c>
      <c r="D63" s="43" t="s">
        <v>478</v>
      </c>
      <c r="E63" s="5">
        <v>0</v>
      </c>
    </row>
    <row r="64" spans="1:5" s="12" customFormat="1">
      <c r="A64" s="12" t="s">
        <v>65</v>
      </c>
      <c r="B64" s="12">
        <v>230502</v>
      </c>
      <c r="C64" s="12" t="s">
        <v>75</v>
      </c>
      <c r="D64" s="43" t="s">
        <v>478</v>
      </c>
      <c r="E64" s="5">
        <v>0</v>
      </c>
    </row>
    <row r="65" spans="1:5" s="12" customFormat="1">
      <c r="A65" s="12" t="s">
        <v>65</v>
      </c>
      <c r="B65" s="12">
        <v>230503</v>
      </c>
      <c r="C65" s="12" t="s">
        <v>76</v>
      </c>
      <c r="D65" s="43" t="s">
        <v>478</v>
      </c>
      <c r="E65" s="5">
        <v>0</v>
      </c>
    </row>
    <row r="66" spans="1:5" s="12" customFormat="1">
      <c r="A66" s="12" t="s">
        <v>65</v>
      </c>
      <c r="B66" s="12">
        <v>230505</v>
      </c>
      <c r="C66" s="12" t="s">
        <v>77</v>
      </c>
      <c r="D66" s="43" t="s">
        <v>478</v>
      </c>
      <c r="E66" s="5">
        <v>0</v>
      </c>
    </row>
    <row r="67" spans="1:5" s="12" customFormat="1">
      <c r="A67" s="12" t="s">
        <v>65</v>
      </c>
      <c r="B67" s="12">
        <v>230510</v>
      </c>
      <c r="C67" s="12" t="s">
        <v>78</v>
      </c>
      <c r="D67" s="43" t="s">
        <v>478</v>
      </c>
      <c r="E67" s="5">
        <v>0</v>
      </c>
    </row>
    <row r="68" spans="1:5" s="12" customFormat="1">
      <c r="A68" s="12" t="s">
        <v>65</v>
      </c>
      <c r="B68" s="12">
        <v>230511</v>
      </c>
      <c r="C68" s="12" t="s">
        <v>79</v>
      </c>
      <c r="D68" s="43" t="s">
        <v>478</v>
      </c>
      <c r="E68" s="5">
        <v>0</v>
      </c>
    </row>
    <row r="69" spans="1:5" s="12" customFormat="1">
      <c r="A69" s="12" t="s">
        <v>80</v>
      </c>
      <c r="B69" s="12">
        <v>240512</v>
      </c>
      <c r="C69" s="12" t="s">
        <v>81</v>
      </c>
      <c r="D69" s="43" t="s">
        <v>478</v>
      </c>
      <c r="E69" s="5">
        <v>0</v>
      </c>
    </row>
    <row r="70" spans="1:5" s="12" customFormat="1">
      <c r="A70" s="12" t="s">
        <v>80</v>
      </c>
      <c r="B70" s="12">
        <v>240515</v>
      </c>
      <c r="C70" s="12" t="s">
        <v>82</v>
      </c>
      <c r="D70" s="43" t="s">
        <v>478</v>
      </c>
      <c r="E70" s="5">
        <v>0</v>
      </c>
    </row>
    <row r="71" spans="1:5" s="12" customFormat="1">
      <c r="A71" s="12" t="s">
        <v>80</v>
      </c>
      <c r="B71" s="12">
        <v>240516</v>
      </c>
      <c r="C71" s="12" t="s">
        <v>83</v>
      </c>
      <c r="D71" s="43" t="s">
        <v>478</v>
      </c>
      <c r="E71" s="5">
        <v>0</v>
      </c>
    </row>
    <row r="72" spans="1:5" s="12" customFormat="1">
      <c r="A72" s="12" t="s">
        <v>80</v>
      </c>
      <c r="B72" s="12">
        <v>240520</v>
      </c>
      <c r="C72" s="12" t="s">
        <v>84</v>
      </c>
      <c r="D72" s="43" t="s">
        <v>478</v>
      </c>
      <c r="E72" s="5">
        <v>0</v>
      </c>
    </row>
    <row r="73" spans="1:5" s="12" customFormat="1">
      <c r="A73" s="12" t="s">
        <v>80</v>
      </c>
      <c r="B73" s="12">
        <v>240521</v>
      </c>
      <c r="C73" s="12" t="s">
        <v>85</v>
      </c>
      <c r="D73" s="43" t="s">
        <v>478</v>
      </c>
      <c r="E73" s="5">
        <v>0</v>
      </c>
    </row>
    <row r="74" spans="1:5" s="12" customFormat="1">
      <c r="A74" s="12" t="s">
        <v>80</v>
      </c>
      <c r="B74" s="12">
        <v>240523</v>
      </c>
      <c r="C74" s="12" t="s">
        <v>86</v>
      </c>
      <c r="D74" s="43" t="s">
        <v>478</v>
      </c>
      <c r="E74" s="5">
        <v>0</v>
      </c>
    </row>
    <row r="75" spans="1:5" s="12" customFormat="1">
      <c r="A75" s="12" t="s">
        <v>80</v>
      </c>
      <c r="B75" s="12">
        <v>240528</v>
      </c>
      <c r="C75" s="12" t="s">
        <v>88</v>
      </c>
      <c r="D75" s="43" t="s">
        <v>478</v>
      </c>
      <c r="E75" s="5">
        <v>0</v>
      </c>
    </row>
    <row r="76" spans="1:5" s="12" customFormat="1">
      <c r="A76" s="12" t="s">
        <v>80</v>
      </c>
      <c r="B76" s="12">
        <v>240531</v>
      </c>
      <c r="C76" s="12" t="s">
        <v>89</v>
      </c>
      <c r="D76" s="43" t="s">
        <v>478</v>
      </c>
      <c r="E76" s="5">
        <v>0</v>
      </c>
    </row>
    <row r="77" spans="1:5" s="12" customFormat="1">
      <c r="A77" s="12" t="s">
        <v>80</v>
      </c>
      <c r="B77" s="12">
        <v>240532</v>
      </c>
      <c r="C77" s="12" t="s">
        <v>90</v>
      </c>
      <c r="D77" s="43" t="s">
        <v>478</v>
      </c>
      <c r="E77" s="5">
        <v>0</v>
      </c>
    </row>
    <row r="78" spans="1:5" s="12" customFormat="1">
      <c r="A78" s="12" t="s">
        <v>80</v>
      </c>
      <c r="B78" s="12">
        <v>240536</v>
      </c>
      <c r="C78" s="12" t="s">
        <v>91</v>
      </c>
      <c r="D78" s="43" t="s">
        <v>478</v>
      </c>
      <c r="E78" s="5">
        <v>0</v>
      </c>
    </row>
    <row r="79" spans="1:5" s="12" customFormat="1">
      <c r="A79" s="12" t="s">
        <v>80</v>
      </c>
      <c r="B79" s="12">
        <v>240538</v>
      </c>
      <c r="C79" s="12" t="s">
        <v>92</v>
      </c>
      <c r="D79" s="43" t="s">
        <v>478</v>
      </c>
      <c r="E79" s="5">
        <v>0</v>
      </c>
    </row>
    <row r="80" spans="1:5" s="12" customFormat="1">
      <c r="A80" s="12" t="s">
        <v>80</v>
      </c>
      <c r="B80" s="12">
        <v>240539</v>
      </c>
      <c r="C80" s="12" t="s">
        <v>93</v>
      </c>
      <c r="D80" s="43" t="s">
        <v>478</v>
      </c>
      <c r="E80" s="5">
        <v>0</v>
      </c>
    </row>
    <row r="81" spans="1:5" s="12" customFormat="1">
      <c r="A81" s="12" t="s">
        <v>80</v>
      </c>
      <c r="B81" s="12">
        <v>240541</v>
      </c>
      <c r="C81" s="12" t="s">
        <v>94</v>
      </c>
      <c r="D81" s="43" t="s">
        <v>478</v>
      </c>
      <c r="E81" s="5">
        <v>0</v>
      </c>
    </row>
    <row r="82" spans="1:5" s="12" customFormat="1">
      <c r="A82" s="12" t="s">
        <v>80</v>
      </c>
      <c r="B82" s="12">
        <v>240542</v>
      </c>
      <c r="C82" s="12" t="s">
        <v>95</v>
      </c>
      <c r="D82" s="43" t="s">
        <v>478</v>
      </c>
      <c r="E82" s="5">
        <v>0</v>
      </c>
    </row>
    <row r="83" spans="1:5" s="12" customFormat="1">
      <c r="A83" s="12" t="s">
        <v>80</v>
      </c>
      <c r="B83" s="12">
        <v>240546</v>
      </c>
      <c r="C83" s="12" t="s">
        <v>96</v>
      </c>
      <c r="D83" s="43" t="s">
        <v>478</v>
      </c>
      <c r="E83" s="5">
        <v>0</v>
      </c>
    </row>
    <row r="84" spans="1:5" s="12" customFormat="1">
      <c r="A84" s="12" t="s">
        <v>97</v>
      </c>
      <c r="B84" s="12">
        <v>250285</v>
      </c>
      <c r="C84" s="12" t="s">
        <v>98</v>
      </c>
      <c r="D84" s="43" t="s">
        <v>478</v>
      </c>
      <c r="E84" s="5">
        <v>0</v>
      </c>
    </row>
    <row r="85" spans="1:5" s="12" customFormat="1">
      <c r="A85" s="12" t="s">
        <v>97</v>
      </c>
      <c r="B85" s="12">
        <v>250290</v>
      </c>
      <c r="C85" s="12" t="s">
        <v>99</v>
      </c>
      <c r="D85" s="43" t="s">
        <v>478</v>
      </c>
      <c r="E85" s="5">
        <v>0</v>
      </c>
    </row>
    <row r="86" spans="1:5" s="12" customFormat="1">
      <c r="A86" s="12" t="s">
        <v>97</v>
      </c>
      <c r="B86" s="12">
        <v>250295</v>
      </c>
      <c r="C86" s="12" t="s">
        <v>100</v>
      </c>
      <c r="D86" s="43" t="s">
        <v>478</v>
      </c>
      <c r="E86" s="5">
        <v>0</v>
      </c>
    </row>
    <row r="87" spans="1:5" s="12" customFormat="1">
      <c r="A87" s="12" t="s">
        <v>97</v>
      </c>
      <c r="B87" s="12">
        <v>250299</v>
      </c>
      <c r="C87" s="12" t="s">
        <v>101</v>
      </c>
      <c r="D87" s="43" t="s">
        <v>478</v>
      </c>
      <c r="E87" s="5">
        <v>0</v>
      </c>
    </row>
    <row r="88" spans="1:5" s="12" customFormat="1">
      <c r="A88" s="12" t="s">
        <v>97</v>
      </c>
      <c r="B88" s="12">
        <v>250305</v>
      </c>
      <c r="C88" s="12" t="s">
        <v>102</v>
      </c>
      <c r="D88" s="43" t="s">
        <v>478</v>
      </c>
      <c r="E88" s="5">
        <v>0</v>
      </c>
    </row>
    <row r="89" spans="1:5" s="12" customFormat="1">
      <c r="A89" s="12" t="s">
        <v>97</v>
      </c>
      <c r="B89" s="12">
        <v>250307</v>
      </c>
      <c r="C89" s="12" t="s">
        <v>103</v>
      </c>
      <c r="D89" s="43" t="s">
        <v>478</v>
      </c>
      <c r="E89" s="5">
        <v>0</v>
      </c>
    </row>
    <row r="90" spans="1:5" s="12" customFormat="1">
      <c r="A90" s="12" t="s">
        <v>97</v>
      </c>
      <c r="B90" s="12">
        <v>250308</v>
      </c>
      <c r="C90" s="12" t="s">
        <v>45</v>
      </c>
      <c r="D90" s="43" t="s">
        <v>478</v>
      </c>
      <c r="E90" s="5">
        <v>0</v>
      </c>
    </row>
    <row r="91" spans="1:5" s="12" customFormat="1">
      <c r="A91" s="12" t="s">
        <v>97</v>
      </c>
      <c r="B91" s="12">
        <v>250315</v>
      </c>
      <c r="C91" s="12" t="s">
        <v>104</v>
      </c>
      <c r="D91" s="43" t="s">
        <v>478</v>
      </c>
      <c r="E91" s="5">
        <v>0</v>
      </c>
    </row>
    <row r="92" spans="1:5" s="12" customFormat="1">
      <c r="A92" s="12" t="s">
        <v>97</v>
      </c>
      <c r="B92" s="12">
        <v>250316</v>
      </c>
      <c r="C92" s="12" t="s">
        <v>105</v>
      </c>
      <c r="D92" s="43" t="s">
        <v>478</v>
      </c>
      <c r="E92" s="5">
        <v>0</v>
      </c>
    </row>
    <row r="93" spans="1:5" s="12" customFormat="1">
      <c r="A93" s="12" t="s">
        <v>106</v>
      </c>
      <c r="B93" s="12">
        <v>260396</v>
      </c>
      <c r="C93" s="12" t="s">
        <v>107</v>
      </c>
      <c r="D93" s="43" t="s">
        <v>478</v>
      </c>
      <c r="E93" s="5">
        <v>0</v>
      </c>
    </row>
    <row r="94" spans="1:5" s="12" customFormat="1">
      <c r="A94" s="12" t="s">
        <v>106</v>
      </c>
      <c r="B94" s="12">
        <v>260398</v>
      </c>
      <c r="C94" s="12" t="s">
        <v>108</v>
      </c>
      <c r="D94" s="43" t="s">
        <v>478</v>
      </c>
      <c r="E94" s="5">
        <v>0</v>
      </c>
    </row>
    <row r="95" spans="1:5" s="12" customFormat="1">
      <c r="A95" s="12" t="s">
        <v>106</v>
      </c>
      <c r="B95" s="12">
        <v>260401</v>
      </c>
      <c r="C95" s="12" t="s">
        <v>109</v>
      </c>
      <c r="D95" s="43" t="s">
        <v>478</v>
      </c>
      <c r="E95" s="5">
        <v>0</v>
      </c>
    </row>
    <row r="96" spans="1:5" s="12" customFormat="1">
      <c r="A96" s="12" t="s">
        <v>106</v>
      </c>
      <c r="B96" s="12">
        <v>260406</v>
      </c>
      <c r="C96" s="12" t="s">
        <v>110</v>
      </c>
      <c r="D96" s="43" t="s">
        <v>478</v>
      </c>
      <c r="E96" s="5">
        <v>0</v>
      </c>
    </row>
    <row r="97" spans="1:5" s="12" customFormat="1">
      <c r="A97" s="12" t="s">
        <v>106</v>
      </c>
      <c r="B97" s="12">
        <v>260408</v>
      </c>
      <c r="C97" s="12" t="s">
        <v>111</v>
      </c>
      <c r="D97" s="43" t="s">
        <v>478</v>
      </c>
      <c r="E97" s="5">
        <v>0</v>
      </c>
    </row>
    <row r="98" spans="1:5" s="12" customFormat="1">
      <c r="A98" s="12" t="s">
        <v>106</v>
      </c>
      <c r="B98" s="12">
        <v>260413</v>
      </c>
      <c r="C98" s="12" t="s">
        <v>112</v>
      </c>
      <c r="D98" s="43" t="s">
        <v>478</v>
      </c>
      <c r="E98" s="5">
        <v>0</v>
      </c>
    </row>
    <row r="99" spans="1:5" s="12" customFormat="1">
      <c r="A99" s="12" t="s">
        <v>106</v>
      </c>
      <c r="B99" s="12">
        <v>260414</v>
      </c>
      <c r="C99" s="12" t="s">
        <v>113</v>
      </c>
      <c r="D99" s="43" t="s">
        <v>478</v>
      </c>
      <c r="E99" s="5">
        <v>0</v>
      </c>
    </row>
    <row r="100" spans="1:5" s="12" customFormat="1">
      <c r="A100" s="12" t="s">
        <v>106</v>
      </c>
      <c r="B100" s="12">
        <v>260415</v>
      </c>
      <c r="C100" s="12" t="s">
        <v>114</v>
      </c>
      <c r="D100" s="43" t="s">
        <v>478</v>
      </c>
      <c r="E100" s="5">
        <v>0</v>
      </c>
    </row>
    <row r="101" spans="1:5" s="12" customFormat="1">
      <c r="A101" s="12" t="s">
        <v>106</v>
      </c>
      <c r="B101" s="12">
        <v>260418</v>
      </c>
      <c r="C101" s="12" t="s">
        <v>115</v>
      </c>
      <c r="D101" s="43" t="s">
        <v>478</v>
      </c>
      <c r="E101" s="5">
        <v>0</v>
      </c>
    </row>
    <row r="102" spans="1:5" s="12" customFormat="1">
      <c r="A102" s="12" t="s">
        <v>106</v>
      </c>
      <c r="B102" s="12">
        <v>260419</v>
      </c>
      <c r="C102" s="12" t="s">
        <v>116</v>
      </c>
      <c r="D102" s="43" t="s">
        <v>478</v>
      </c>
      <c r="E102" s="5">
        <v>0</v>
      </c>
    </row>
    <row r="103" spans="1:5" s="12" customFormat="1">
      <c r="A103" s="12" t="s">
        <v>106</v>
      </c>
      <c r="B103" s="12">
        <v>260421</v>
      </c>
      <c r="C103" s="12" t="s">
        <v>117</v>
      </c>
      <c r="D103" s="43" t="s">
        <v>478</v>
      </c>
      <c r="E103" s="5">
        <v>0</v>
      </c>
    </row>
    <row r="104" spans="1:5" s="12" customFormat="1">
      <c r="A104" s="12" t="s">
        <v>118</v>
      </c>
      <c r="B104" s="12">
        <v>270428</v>
      </c>
      <c r="C104" s="12" t="s">
        <v>119</v>
      </c>
      <c r="D104" s="43" t="s">
        <v>478</v>
      </c>
      <c r="E104" s="5">
        <v>0</v>
      </c>
    </row>
    <row r="105" spans="1:5" s="12" customFormat="1">
      <c r="A105" s="12" t="s">
        <v>118</v>
      </c>
      <c r="B105" s="12">
        <v>270429</v>
      </c>
      <c r="C105" s="12" t="s">
        <v>120</v>
      </c>
      <c r="D105" s="43" t="s">
        <v>478</v>
      </c>
      <c r="E105" s="5">
        <v>0</v>
      </c>
    </row>
    <row r="106" spans="1:5" s="12" customFormat="1">
      <c r="A106" s="12" t="s">
        <v>118</v>
      </c>
      <c r="B106" s="12">
        <v>270432</v>
      </c>
      <c r="C106" s="12" t="s">
        <v>121</v>
      </c>
      <c r="D106" s="43" t="s">
        <v>478</v>
      </c>
      <c r="E106" s="5">
        <v>0</v>
      </c>
    </row>
    <row r="107" spans="1:5" s="12" customFormat="1">
      <c r="A107" s="12" t="s">
        <v>118</v>
      </c>
      <c r="B107" s="12">
        <v>270433</v>
      </c>
      <c r="C107" s="12" t="s">
        <v>122</v>
      </c>
      <c r="D107" s="43" t="s">
        <v>478</v>
      </c>
      <c r="E107" s="5">
        <v>0</v>
      </c>
    </row>
    <row r="108" spans="1:5" s="12" customFormat="1">
      <c r="A108" s="12" t="s">
        <v>118</v>
      </c>
      <c r="B108" s="12">
        <v>270435</v>
      </c>
      <c r="C108" s="12" t="s">
        <v>123</v>
      </c>
      <c r="D108" s="43" t="s">
        <v>478</v>
      </c>
      <c r="E108" s="5">
        <v>0</v>
      </c>
    </row>
    <row r="109" spans="1:5" s="12" customFormat="1">
      <c r="A109" s="12" t="s">
        <v>118</v>
      </c>
      <c r="B109" s="12">
        <v>270438</v>
      </c>
      <c r="C109" s="12" t="s">
        <v>124</v>
      </c>
      <c r="D109" s="43" t="s">
        <v>478</v>
      </c>
      <c r="E109" s="5">
        <v>0</v>
      </c>
    </row>
    <row r="110" spans="1:5" s="12" customFormat="1">
      <c r="A110" s="12" t="s">
        <v>118</v>
      </c>
      <c r="B110" s="12">
        <v>270441</v>
      </c>
      <c r="C110" s="12" t="s">
        <v>125</v>
      </c>
      <c r="D110" s="43" t="s">
        <v>478</v>
      </c>
      <c r="E110" s="5">
        <v>0</v>
      </c>
    </row>
    <row r="111" spans="1:5" s="12" customFormat="1">
      <c r="A111" s="12" t="s">
        <v>126</v>
      </c>
      <c r="B111" s="12">
        <v>280457</v>
      </c>
      <c r="C111" s="12" t="s">
        <v>127</v>
      </c>
      <c r="D111" s="43" t="s">
        <v>478</v>
      </c>
      <c r="E111" s="5">
        <v>0</v>
      </c>
    </row>
    <row r="112" spans="1:5" s="12" customFormat="1">
      <c r="A112" s="12" t="s">
        <v>126</v>
      </c>
      <c r="B112" s="12">
        <v>280461</v>
      </c>
      <c r="C112" s="12" t="s">
        <v>128</v>
      </c>
      <c r="D112" s="43" t="s">
        <v>478</v>
      </c>
      <c r="E112" s="5">
        <v>0</v>
      </c>
    </row>
    <row r="113" spans="1:5" s="12" customFormat="1">
      <c r="A113" s="12" t="s">
        <v>126</v>
      </c>
      <c r="B113" s="12">
        <v>280466</v>
      </c>
      <c r="C113" s="12" t="s">
        <v>129</v>
      </c>
      <c r="D113" s="43" t="s">
        <v>478</v>
      </c>
      <c r="E113" s="5">
        <v>0</v>
      </c>
    </row>
    <row r="114" spans="1:5" s="12" customFormat="1">
      <c r="A114" s="12" t="s">
        <v>131</v>
      </c>
      <c r="B114" s="12">
        <v>290280</v>
      </c>
      <c r="C114" s="12" t="s">
        <v>132</v>
      </c>
      <c r="D114" s="43" t="s">
        <v>478</v>
      </c>
      <c r="E114" s="5">
        <v>0</v>
      </c>
    </row>
    <row r="115" spans="1:5" s="12" customFormat="1">
      <c r="A115" s="12" t="s">
        <v>131</v>
      </c>
      <c r="B115" s="12">
        <v>290553</v>
      </c>
      <c r="C115" s="12" t="s">
        <v>133</v>
      </c>
      <c r="D115" s="43" t="s">
        <v>478</v>
      </c>
      <c r="E115" s="5">
        <v>0</v>
      </c>
    </row>
    <row r="116" spans="1:5" s="12" customFormat="1">
      <c r="A116" s="12" t="s">
        <v>131</v>
      </c>
      <c r="B116" s="12">
        <v>290554</v>
      </c>
      <c r="C116" s="12" t="s">
        <v>134</v>
      </c>
      <c r="D116" s="43" t="s">
        <v>478</v>
      </c>
      <c r="E116" s="5">
        <v>0</v>
      </c>
    </row>
    <row r="117" spans="1:5" s="12" customFormat="1">
      <c r="A117" s="12" t="s">
        <v>131</v>
      </c>
      <c r="B117" s="12">
        <v>290570</v>
      </c>
      <c r="C117" s="12" t="s">
        <v>135</v>
      </c>
      <c r="D117" s="43" t="s">
        <v>478</v>
      </c>
      <c r="E117" s="5">
        <v>0</v>
      </c>
    </row>
    <row r="118" spans="1:5" s="12" customFormat="1">
      <c r="A118" s="12" t="s">
        <v>131</v>
      </c>
      <c r="B118" s="12">
        <v>290573</v>
      </c>
      <c r="C118" s="12" t="s">
        <v>136</v>
      </c>
      <c r="D118" s="43" t="s">
        <v>478</v>
      </c>
      <c r="E118" s="5">
        <v>0</v>
      </c>
    </row>
    <row r="119" spans="1:5" s="12" customFormat="1">
      <c r="A119" s="12" t="s">
        <v>131</v>
      </c>
      <c r="B119" s="12">
        <v>290579</v>
      </c>
      <c r="C119" s="12" t="s">
        <v>137</v>
      </c>
      <c r="D119" s="43" t="s">
        <v>478</v>
      </c>
      <c r="E119" s="5">
        <v>0</v>
      </c>
    </row>
    <row r="120" spans="1:5" s="12" customFormat="1">
      <c r="A120" s="12" t="s">
        <v>131</v>
      </c>
      <c r="B120" s="12">
        <v>290581</v>
      </c>
      <c r="C120" s="12" t="s">
        <v>138</v>
      </c>
      <c r="D120" s="43" t="s">
        <v>478</v>
      </c>
      <c r="E120" s="5">
        <v>0</v>
      </c>
    </row>
    <row r="121" spans="1:5" s="12" customFormat="1">
      <c r="A121" s="12" t="s">
        <v>131</v>
      </c>
      <c r="B121" s="12">
        <v>290598</v>
      </c>
      <c r="C121" s="12" t="s">
        <v>139</v>
      </c>
      <c r="D121" s="43" t="s">
        <v>478</v>
      </c>
      <c r="E121" s="5">
        <v>0</v>
      </c>
    </row>
    <row r="122" spans="1:5" s="12" customFormat="1">
      <c r="A122" s="12" t="s">
        <v>140</v>
      </c>
      <c r="B122" s="12">
        <v>300586</v>
      </c>
      <c r="C122" s="12" t="s">
        <v>141</v>
      </c>
      <c r="D122" s="43" t="s">
        <v>478</v>
      </c>
      <c r="E122" s="5">
        <v>0</v>
      </c>
    </row>
    <row r="123" spans="1:5" s="12" customFormat="1">
      <c r="A123" s="12" t="s">
        <v>140</v>
      </c>
      <c r="B123" s="12">
        <v>300588</v>
      </c>
      <c r="C123" s="12" t="s">
        <v>142</v>
      </c>
      <c r="D123" s="43" t="s">
        <v>478</v>
      </c>
      <c r="E123" s="5">
        <v>0</v>
      </c>
    </row>
    <row r="124" spans="1:5" s="12" customFormat="1">
      <c r="A124" s="12" t="s">
        <v>140</v>
      </c>
      <c r="B124" s="12">
        <v>300589</v>
      </c>
      <c r="C124" s="12" t="s">
        <v>143</v>
      </c>
      <c r="D124" s="43" t="s">
        <v>478</v>
      </c>
      <c r="E124" s="5">
        <v>0</v>
      </c>
    </row>
    <row r="125" spans="1:5" s="12" customFormat="1">
      <c r="A125" s="12" t="s">
        <v>140</v>
      </c>
      <c r="B125" s="12">
        <v>300590</v>
      </c>
      <c r="C125" s="12" t="s">
        <v>144</v>
      </c>
      <c r="D125" s="43" t="s">
        <v>478</v>
      </c>
      <c r="E125" s="5">
        <v>0</v>
      </c>
    </row>
    <row r="126" spans="1:5" s="12" customFormat="1">
      <c r="A126" s="12" t="s">
        <v>140</v>
      </c>
      <c r="B126" s="12">
        <v>300594</v>
      </c>
      <c r="C126" s="12" t="s">
        <v>145</v>
      </c>
      <c r="D126" s="43" t="s">
        <v>478</v>
      </c>
      <c r="E126" s="5">
        <v>0</v>
      </c>
    </row>
    <row r="127" spans="1:5" s="12" customFormat="1">
      <c r="A127" s="12" t="s">
        <v>140</v>
      </c>
      <c r="B127" s="12">
        <v>300598</v>
      </c>
      <c r="C127" s="12" t="s">
        <v>146</v>
      </c>
      <c r="D127" s="43" t="s">
        <v>478</v>
      </c>
      <c r="E127" s="5">
        <v>0</v>
      </c>
    </row>
    <row r="128" spans="1:5" s="12" customFormat="1">
      <c r="A128" s="12" t="s">
        <v>140</v>
      </c>
      <c r="B128" s="12">
        <v>300606</v>
      </c>
      <c r="C128" s="12" t="s">
        <v>147</v>
      </c>
      <c r="D128" s="43" t="s">
        <v>478</v>
      </c>
      <c r="E128" s="5">
        <v>0</v>
      </c>
    </row>
    <row r="129" spans="1:5" s="12" customFormat="1">
      <c r="A129" s="12" t="s">
        <v>140</v>
      </c>
      <c r="B129" s="12">
        <v>300609</v>
      </c>
      <c r="C129" s="12" t="s">
        <v>148</v>
      </c>
      <c r="D129" s="43" t="s">
        <v>478</v>
      </c>
      <c r="E129" s="5">
        <v>0</v>
      </c>
    </row>
    <row r="130" spans="1:5" s="12" customFormat="1">
      <c r="A130" s="12" t="s">
        <v>140</v>
      </c>
      <c r="B130" s="12">
        <v>300612</v>
      </c>
      <c r="C130" s="12" t="s">
        <v>149</v>
      </c>
      <c r="D130" s="43" t="s">
        <v>478</v>
      </c>
      <c r="E130" s="5">
        <v>0</v>
      </c>
    </row>
    <row r="131" spans="1:5" s="12" customFormat="1">
      <c r="A131" s="12" t="s">
        <v>140</v>
      </c>
      <c r="B131" s="12">
        <v>300614</v>
      </c>
      <c r="C131" s="12" t="s">
        <v>150</v>
      </c>
      <c r="D131" s="43" t="s">
        <v>478</v>
      </c>
      <c r="E131" s="5">
        <v>0</v>
      </c>
    </row>
    <row r="132" spans="1:5" s="12" customFormat="1">
      <c r="A132" s="12" t="s">
        <v>140</v>
      </c>
      <c r="B132" s="12">
        <v>300619</v>
      </c>
      <c r="C132" s="12" t="s">
        <v>151</v>
      </c>
      <c r="D132" s="43" t="s">
        <v>478</v>
      </c>
      <c r="E132" s="5">
        <v>0</v>
      </c>
    </row>
    <row r="133" spans="1:5" s="12" customFormat="1">
      <c r="A133" s="12" t="s">
        <v>140</v>
      </c>
      <c r="B133" s="12">
        <v>300625</v>
      </c>
      <c r="C133" s="12" t="s">
        <v>152</v>
      </c>
      <c r="D133" s="43" t="s">
        <v>478</v>
      </c>
      <c r="E133" s="5">
        <v>0</v>
      </c>
    </row>
    <row r="134" spans="1:5" s="12" customFormat="1">
      <c r="A134" s="12" t="s">
        <v>140</v>
      </c>
      <c r="B134" s="12">
        <v>300634</v>
      </c>
      <c r="C134" s="12" t="s">
        <v>153</v>
      </c>
      <c r="D134" s="43" t="s">
        <v>478</v>
      </c>
      <c r="E134" s="5">
        <v>0</v>
      </c>
    </row>
    <row r="135" spans="1:5" s="12" customFormat="1">
      <c r="A135" s="12" t="s">
        <v>140</v>
      </c>
      <c r="B135" s="12">
        <v>300650</v>
      </c>
      <c r="C135" s="12" t="s">
        <v>154</v>
      </c>
      <c r="D135" s="43" t="s">
        <v>478</v>
      </c>
      <c r="E135" s="5">
        <v>0</v>
      </c>
    </row>
    <row r="136" spans="1:5" s="12" customFormat="1">
      <c r="A136" s="12" t="s">
        <v>140</v>
      </c>
      <c r="B136" s="12">
        <v>300656</v>
      </c>
      <c r="C136" s="12" t="s">
        <v>155</v>
      </c>
      <c r="D136" s="43" t="s">
        <v>478</v>
      </c>
      <c r="E136" s="5">
        <v>0</v>
      </c>
    </row>
    <row r="137" spans="1:5" s="12" customFormat="1">
      <c r="A137" s="12" t="s">
        <v>140</v>
      </c>
      <c r="B137" s="12">
        <v>300663</v>
      </c>
      <c r="C137" s="12" t="s">
        <v>156</v>
      </c>
      <c r="D137" s="43" t="s">
        <v>478</v>
      </c>
      <c r="E137" s="5">
        <v>0</v>
      </c>
    </row>
    <row r="138" spans="1:5" s="12" customFormat="1">
      <c r="A138" s="12" t="s">
        <v>157</v>
      </c>
      <c r="B138" s="12">
        <v>310669</v>
      </c>
      <c r="C138" s="12" t="s">
        <v>158</v>
      </c>
      <c r="D138" s="43" t="s">
        <v>478</v>
      </c>
      <c r="E138" s="5">
        <v>0</v>
      </c>
    </row>
    <row r="139" spans="1:5" s="12" customFormat="1">
      <c r="A139" s="12" t="s">
        <v>157</v>
      </c>
      <c r="B139" s="12">
        <v>310678</v>
      </c>
      <c r="C139" s="12" t="s">
        <v>159</v>
      </c>
      <c r="D139" s="43" t="s">
        <v>478</v>
      </c>
      <c r="E139" s="5">
        <v>0</v>
      </c>
    </row>
    <row r="140" spans="1:5" s="12" customFormat="1">
      <c r="A140" s="12" t="s">
        <v>157</v>
      </c>
      <c r="B140" s="12">
        <v>310679</v>
      </c>
      <c r="C140" s="12" t="s">
        <v>160</v>
      </c>
      <c r="D140" s="43" t="s">
        <v>478</v>
      </c>
      <c r="E140" s="5">
        <v>0</v>
      </c>
    </row>
    <row r="141" spans="1:5" s="12" customFormat="1">
      <c r="A141" s="12" t="s">
        <v>157</v>
      </c>
      <c r="B141" s="12">
        <v>310688</v>
      </c>
      <c r="C141" s="12" t="s">
        <v>161</v>
      </c>
      <c r="D141" s="43" t="s">
        <v>478</v>
      </c>
      <c r="E141" s="5">
        <v>0</v>
      </c>
    </row>
    <row r="142" spans="1:5" s="12" customFormat="1">
      <c r="A142" s="12" t="s">
        <v>157</v>
      </c>
      <c r="B142" s="12">
        <v>310691</v>
      </c>
      <c r="C142" s="12" t="s">
        <v>162</v>
      </c>
      <c r="D142" s="43" t="s">
        <v>478</v>
      </c>
      <c r="E142" s="5">
        <v>0</v>
      </c>
    </row>
    <row r="143" spans="1:5" s="12" customFormat="1">
      <c r="A143" s="12" t="s">
        <v>157</v>
      </c>
      <c r="B143" s="12">
        <v>310692</v>
      </c>
      <c r="C143" s="12" t="s">
        <v>163</v>
      </c>
      <c r="D143" s="43" t="s">
        <v>478</v>
      </c>
      <c r="E143" s="5">
        <v>0</v>
      </c>
    </row>
    <row r="144" spans="1:5" s="12" customFormat="1">
      <c r="A144" s="12" t="s">
        <v>157</v>
      </c>
      <c r="B144" s="12">
        <v>310704</v>
      </c>
      <c r="C144" s="12" t="s">
        <v>164</v>
      </c>
      <c r="D144" s="43" t="s">
        <v>478</v>
      </c>
      <c r="E144" s="5">
        <v>0</v>
      </c>
    </row>
    <row r="145" spans="1:5" s="12" customFormat="1">
      <c r="A145" s="12" t="s">
        <v>157</v>
      </c>
      <c r="B145" s="12">
        <v>310708</v>
      </c>
      <c r="C145" s="12" t="s">
        <v>165</v>
      </c>
      <c r="D145" s="43" t="s">
        <v>478</v>
      </c>
      <c r="E145" s="5">
        <v>0</v>
      </c>
    </row>
    <row r="146" spans="1:5" s="12" customFormat="1">
      <c r="A146" s="12" t="s">
        <v>157</v>
      </c>
      <c r="B146" s="12">
        <v>310714</v>
      </c>
      <c r="C146" s="12" t="s">
        <v>166</v>
      </c>
      <c r="D146" s="43" t="s">
        <v>478</v>
      </c>
      <c r="E146" s="5">
        <v>0</v>
      </c>
    </row>
    <row r="147" spans="1:5" s="12" customFormat="1">
      <c r="A147" s="12" t="s">
        <v>157</v>
      </c>
      <c r="B147" s="12">
        <v>310721</v>
      </c>
      <c r="C147" s="12" t="s">
        <v>167</v>
      </c>
      <c r="D147" s="43" t="s">
        <v>478</v>
      </c>
      <c r="E147" s="5">
        <v>0</v>
      </c>
    </row>
    <row r="148" spans="1:5" s="12" customFormat="1">
      <c r="A148" s="12" t="s">
        <v>157</v>
      </c>
      <c r="B148" s="12">
        <v>310728</v>
      </c>
      <c r="C148" s="12" t="s">
        <v>168</v>
      </c>
      <c r="D148" s="43" t="s">
        <v>478</v>
      </c>
      <c r="E148" s="5">
        <v>0</v>
      </c>
    </row>
    <row r="149" spans="1:5" s="12" customFormat="1">
      <c r="A149" s="12" t="s">
        <v>157</v>
      </c>
      <c r="B149" s="12">
        <v>310734</v>
      </c>
      <c r="C149" s="12" t="s">
        <v>169</v>
      </c>
      <c r="D149" s="43" t="s">
        <v>478</v>
      </c>
      <c r="E149" s="5">
        <v>0</v>
      </c>
    </row>
    <row r="150" spans="1:5" s="12" customFormat="1">
      <c r="A150" s="12" t="s">
        <v>157</v>
      </c>
      <c r="B150" s="12">
        <v>310737</v>
      </c>
      <c r="C150" s="12" t="s">
        <v>170</v>
      </c>
      <c r="D150" s="43" t="s">
        <v>478</v>
      </c>
      <c r="E150" s="5">
        <v>0</v>
      </c>
    </row>
    <row r="151" spans="1:5" s="12" customFormat="1">
      <c r="A151" s="12" t="s">
        <v>157</v>
      </c>
      <c r="B151" s="12">
        <v>310777</v>
      </c>
      <c r="C151" s="12" t="s">
        <v>171</v>
      </c>
      <c r="D151" s="43" t="s">
        <v>478</v>
      </c>
      <c r="E151" s="5">
        <v>0</v>
      </c>
    </row>
    <row r="152" spans="1:5" s="12" customFormat="1">
      <c r="A152" s="12" t="s">
        <v>172</v>
      </c>
      <c r="B152" s="12">
        <v>320751</v>
      </c>
      <c r="C152" s="12" t="s">
        <v>173</v>
      </c>
      <c r="D152" s="43" t="s">
        <v>478</v>
      </c>
      <c r="E152" s="5">
        <v>0</v>
      </c>
    </row>
    <row r="153" spans="1:5" s="12" customFormat="1">
      <c r="A153" s="12" t="s">
        <v>172</v>
      </c>
      <c r="B153" s="12">
        <v>320753</v>
      </c>
      <c r="C153" s="12" t="s">
        <v>174</v>
      </c>
      <c r="D153" s="43" t="s">
        <v>478</v>
      </c>
      <c r="E153" s="5">
        <v>0</v>
      </c>
    </row>
    <row r="154" spans="1:5" s="12" customFormat="1">
      <c r="A154" s="12" t="s">
        <v>172</v>
      </c>
      <c r="B154" s="12">
        <v>320756</v>
      </c>
      <c r="C154" s="12" t="s">
        <v>175</v>
      </c>
      <c r="D154" s="43" t="s">
        <v>478</v>
      </c>
      <c r="E154" s="5">
        <v>0</v>
      </c>
    </row>
    <row r="155" spans="1:5" s="12" customFormat="1">
      <c r="A155" s="12" t="s">
        <v>172</v>
      </c>
      <c r="B155" s="12">
        <v>320759</v>
      </c>
      <c r="C155" s="12" t="s">
        <v>176</v>
      </c>
      <c r="D155" s="43" t="s">
        <v>478</v>
      </c>
      <c r="E155" s="5">
        <v>0</v>
      </c>
    </row>
    <row r="156" spans="1:5" s="12" customFormat="1">
      <c r="A156" s="12" t="s">
        <v>172</v>
      </c>
      <c r="B156" s="12">
        <v>320771</v>
      </c>
      <c r="C156" s="12" t="s">
        <v>177</v>
      </c>
      <c r="D156" s="43" t="s">
        <v>478</v>
      </c>
      <c r="E156" s="5">
        <v>0</v>
      </c>
    </row>
    <row r="157" spans="1:5" s="12" customFormat="1">
      <c r="A157" s="12" t="s">
        <v>172</v>
      </c>
      <c r="B157" s="12">
        <v>320775</v>
      </c>
      <c r="C157" s="12" t="s">
        <v>178</v>
      </c>
      <c r="D157" s="43" t="s">
        <v>478</v>
      </c>
      <c r="E157" s="5">
        <v>0</v>
      </c>
    </row>
    <row r="158" spans="1:5" s="12" customFormat="1">
      <c r="A158" s="12" t="s">
        <v>172</v>
      </c>
      <c r="B158" s="12">
        <v>320783</v>
      </c>
      <c r="C158" s="12" t="s">
        <v>179</v>
      </c>
      <c r="D158" s="43" t="s">
        <v>478</v>
      </c>
      <c r="E158" s="5">
        <v>0</v>
      </c>
    </row>
    <row r="159" spans="1:5" s="12" customFormat="1">
      <c r="A159" s="12" t="s">
        <v>172</v>
      </c>
      <c r="B159" s="12">
        <v>320790</v>
      </c>
      <c r="C159" s="12" t="s">
        <v>180</v>
      </c>
      <c r="D159" s="43" t="s">
        <v>478</v>
      </c>
      <c r="E159" s="5">
        <v>0</v>
      </c>
    </row>
    <row r="160" spans="1:5" s="12" customFormat="1">
      <c r="A160" s="12" t="s">
        <v>172</v>
      </c>
      <c r="B160" s="12">
        <v>320792</v>
      </c>
      <c r="C160" s="12" t="s">
        <v>181</v>
      </c>
      <c r="D160" s="43" t="s">
        <v>478</v>
      </c>
      <c r="E160" s="5">
        <v>0</v>
      </c>
    </row>
    <row r="161" spans="1:5" s="12" customFormat="1">
      <c r="A161" s="12" t="s">
        <v>172</v>
      </c>
      <c r="B161" s="12">
        <v>320796</v>
      </c>
      <c r="C161" s="12" t="s">
        <v>182</v>
      </c>
      <c r="D161" s="43" t="s">
        <v>478</v>
      </c>
      <c r="E161" s="5">
        <v>0</v>
      </c>
    </row>
    <row r="162" spans="1:5" s="12" customFormat="1">
      <c r="A162" s="12" t="s">
        <v>172</v>
      </c>
      <c r="B162" s="12">
        <v>320797</v>
      </c>
      <c r="C162" s="12" t="s">
        <v>183</v>
      </c>
      <c r="D162" s="43" t="s">
        <v>478</v>
      </c>
      <c r="E162" s="5">
        <v>0</v>
      </c>
    </row>
    <row r="163" spans="1:5" s="12" customFormat="1">
      <c r="A163" s="12" t="s">
        <v>172</v>
      </c>
      <c r="B163" s="12">
        <v>320800</v>
      </c>
      <c r="C163" s="12" t="s">
        <v>184</v>
      </c>
      <c r="D163" s="43" t="s">
        <v>478</v>
      </c>
      <c r="E163" s="5">
        <v>0</v>
      </c>
    </row>
    <row r="164" spans="1:5" s="12" customFormat="1">
      <c r="A164" s="12" t="s">
        <v>172</v>
      </c>
      <c r="B164" s="12">
        <v>320807</v>
      </c>
      <c r="C164" s="12" t="s">
        <v>185</v>
      </c>
      <c r="D164" s="43" t="s">
        <v>478</v>
      </c>
      <c r="E164" s="5">
        <v>0</v>
      </c>
    </row>
    <row r="165" spans="1:5" s="12" customFormat="1">
      <c r="A165" s="12" t="s">
        <v>172</v>
      </c>
      <c r="B165" s="12">
        <v>320813</v>
      </c>
      <c r="C165" s="12" t="s">
        <v>186</v>
      </c>
      <c r="D165" s="43" t="s">
        <v>478</v>
      </c>
      <c r="E165" s="5">
        <v>0</v>
      </c>
    </row>
    <row r="166" spans="1:5" s="12" customFormat="1">
      <c r="A166" s="12" t="s">
        <v>172</v>
      </c>
      <c r="B166" s="12">
        <v>320815</v>
      </c>
      <c r="C166" s="12" t="s">
        <v>187</v>
      </c>
      <c r="D166" s="43" t="s">
        <v>478</v>
      </c>
      <c r="E166" s="5">
        <v>0</v>
      </c>
    </row>
    <row r="167" spans="1:5" s="12" customFormat="1">
      <c r="A167" s="12" t="s">
        <v>172</v>
      </c>
      <c r="B167" s="12">
        <v>320818</v>
      </c>
      <c r="C167" s="12" t="s">
        <v>130</v>
      </c>
      <c r="D167" s="43" t="s">
        <v>478</v>
      </c>
      <c r="E167" s="5">
        <v>0</v>
      </c>
    </row>
    <row r="168" spans="1:5" s="12" customFormat="1">
      <c r="A168" s="12" t="s">
        <v>172</v>
      </c>
      <c r="B168" s="12">
        <v>320819</v>
      </c>
      <c r="C168" s="12" t="s">
        <v>188</v>
      </c>
      <c r="D168" s="43" t="s">
        <v>478</v>
      </c>
      <c r="E168" s="5">
        <v>0</v>
      </c>
    </row>
    <row r="169" spans="1:5" s="12" customFormat="1">
      <c r="A169" s="12" t="s">
        <v>172</v>
      </c>
      <c r="B169" s="12">
        <v>320825</v>
      </c>
      <c r="C169" s="12" t="s">
        <v>189</v>
      </c>
      <c r="D169" s="43" t="s">
        <v>478</v>
      </c>
      <c r="E169" s="5">
        <v>0</v>
      </c>
    </row>
    <row r="170" spans="1:5" s="12" customFormat="1">
      <c r="A170" s="12" t="s">
        <v>172</v>
      </c>
      <c r="B170" s="12">
        <v>320826</v>
      </c>
      <c r="C170" s="12" t="s">
        <v>190</v>
      </c>
      <c r="D170" s="43" t="s">
        <v>478</v>
      </c>
      <c r="E170" s="5">
        <v>0</v>
      </c>
    </row>
    <row r="171" spans="1:5" s="12" customFormat="1">
      <c r="A171" s="12" t="s">
        <v>172</v>
      </c>
      <c r="B171" s="12">
        <v>320827</v>
      </c>
      <c r="C171" s="12" t="s">
        <v>191</v>
      </c>
      <c r="D171" s="43" t="s">
        <v>478</v>
      </c>
      <c r="E171" s="5">
        <v>0</v>
      </c>
    </row>
    <row r="172" spans="1:5" s="12" customFormat="1">
      <c r="A172" s="12" t="s">
        <v>172</v>
      </c>
      <c r="B172" s="12">
        <v>320834</v>
      </c>
      <c r="C172" s="12" t="s">
        <v>192</v>
      </c>
      <c r="D172" s="43" t="s">
        <v>478</v>
      </c>
      <c r="E172" s="5">
        <v>0</v>
      </c>
    </row>
    <row r="173" spans="1:5" s="12" customFormat="1">
      <c r="A173" s="12" t="s">
        <v>172</v>
      </c>
      <c r="B173" s="12">
        <v>320839</v>
      </c>
      <c r="C173" s="12" t="s">
        <v>193</v>
      </c>
      <c r="D173" s="43" t="s">
        <v>478</v>
      </c>
      <c r="E173" s="5">
        <v>0</v>
      </c>
    </row>
    <row r="174" spans="1:5" s="12" customFormat="1">
      <c r="A174" s="12" t="s">
        <v>194</v>
      </c>
      <c r="B174" s="12">
        <v>330860</v>
      </c>
      <c r="C174" s="12" t="s">
        <v>195</v>
      </c>
      <c r="D174" s="43" t="s">
        <v>478</v>
      </c>
      <c r="E174" s="5">
        <v>0</v>
      </c>
    </row>
    <row r="175" spans="1:5" s="12" customFormat="1">
      <c r="A175" s="12" t="s">
        <v>194</v>
      </c>
      <c r="B175" s="12">
        <v>330861</v>
      </c>
      <c r="C175" s="12" t="s">
        <v>196</v>
      </c>
      <c r="D175" s="43" t="s">
        <v>478</v>
      </c>
      <c r="E175" s="5">
        <v>0</v>
      </c>
    </row>
    <row r="176" spans="1:5" s="12" customFormat="1">
      <c r="A176" s="12" t="s">
        <v>194</v>
      </c>
      <c r="B176" s="12">
        <v>330863</v>
      </c>
      <c r="C176" s="12" t="s">
        <v>197</v>
      </c>
      <c r="D176" s="43" t="s">
        <v>478</v>
      </c>
      <c r="E176" s="5">
        <v>0</v>
      </c>
    </row>
    <row r="177" spans="1:5" s="12" customFormat="1">
      <c r="A177" s="12" t="s">
        <v>194</v>
      </c>
      <c r="B177" s="12">
        <v>330866</v>
      </c>
      <c r="C177" s="12" t="s">
        <v>198</v>
      </c>
      <c r="D177" s="43" t="s">
        <v>478</v>
      </c>
      <c r="E177" s="5">
        <v>0</v>
      </c>
    </row>
    <row r="178" spans="1:5" s="12" customFormat="1">
      <c r="A178" s="12" t="s">
        <v>194</v>
      </c>
      <c r="B178" s="12">
        <v>330896</v>
      </c>
      <c r="C178" s="12" t="s">
        <v>199</v>
      </c>
      <c r="D178" s="43" t="s">
        <v>478</v>
      </c>
      <c r="E178" s="5">
        <v>0</v>
      </c>
    </row>
    <row r="179" spans="1:5" s="12" customFormat="1">
      <c r="A179" s="12" t="s">
        <v>194</v>
      </c>
      <c r="B179" s="12">
        <v>330899</v>
      </c>
      <c r="C179" s="12" t="s">
        <v>200</v>
      </c>
      <c r="D179" s="43" t="s">
        <v>478</v>
      </c>
      <c r="E179" s="5">
        <v>0</v>
      </c>
    </row>
    <row r="180" spans="1:5" s="12" customFormat="1">
      <c r="A180" s="12" t="s">
        <v>194</v>
      </c>
      <c r="B180" s="12">
        <v>330900</v>
      </c>
      <c r="C180" s="12" t="s">
        <v>201</v>
      </c>
      <c r="D180" s="43" t="s">
        <v>478</v>
      </c>
      <c r="E180" s="5">
        <v>0</v>
      </c>
    </row>
    <row r="181" spans="1:5" s="12" customFormat="1">
      <c r="A181" s="12" t="s">
        <v>194</v>
      </c>
      <c r="B181" s="12">
        <v>330902</v>
      </c>
      <c r="C181" s="12" t="s">
        <v>202</v>
      </c>
      <c r="D181" s="43" t="s">
        <v>478</v>
      </c>
      <c r="E181" s="5">
        <v>0</v>
      </c>
    </row>
    <row r="182" spans="1:5" s="12" customFormat="1">
      <c r="A182" s="12" t="s">
        <v>194</v>
      </c>
      <c r="B182" s="12">
        <v>330908</v>
      </c>
      <c r="C182" s="12" t="s">
        <v>203</v>
      </c>
      <c r="D182" s="43" t="s">
        <v>478</v>
      </c>
      <c r="E182" s="5">
        <v>0</v>
      </c>
    </row>
    <row r="183" spans="1:5" s="12" customFormat="1">
      <c r="A183" s="12" t="s">
        <v>194</v>
      </c>
      <c r="B183" s="12">
        <v>330910</v>
      </c>
      <c r="C183" s="12" t="s">
        <v>204</v>
      </c>
      <c r="D183" s="43" t="s">
        <v>478</v>
      </c>
      <c r="E183" s="5">
        <v>0</v>
      </c>
    </row>
    <row r="184" spans="1:5" s="12" customFormat="1">
      <c r="A184" s="12" t="s">
        <v>194</v>
      </c>
      <c r="B184" s="12">
        <v>330918</v>
      </c>
      <c r="C184" s="12" t="s">
        <v>205</v>
      </c>
      <c r="D184" s="43" t="s">
        <v>478</v>
      </c>
      <c r="E184" s="5">
        <v>0</v>
      </c>
    </row>
    <row r="185" spans="1:5" s="12" customFormat="1">
      <c r="A185" s="12" t="s">
        <v>194</v>
      </c>
      <c r="B185" s="12">
        <v>330920</v>
      </c>
      <c r="C185" s="12" t="s">
        <v>206</v>
      </c>
      <c r="D185" s="43" t="s">
        <v>478</v>
      </c>
      <c r="E185" s="5">
        <v>0</v>
      </c>
    </row>
    <row r="186" spans="1:5" s="12" customFormat="1">
      <c r="A186" s="12" t="s">
        <v>194</v>
      </c>
      <c r="B186" s="12">
        <v>330925</v>
      </c>
      <c r="C186" s="12" t="s">
        <v>207</v>
      </c>
      <c r="D186" s="43" t="s">
        <v>478</v>
      </c>
      <c r="E186" s="5">
        <v>0</v>
      </c>
    </row>
    <row r="187" spans="1:5" s="12" customFormat="1">
      <c r="A187" s="12" t="s">
        <v>194</v>
      </c>
      <c r="B187" s="12">
        <v>330937</v>
      </c>
      <c r="C187" s="12" t="s">
        <v>208</v>
      </c>
      <c r="D187" s="43" t="s">
        <v>478</v>
      </c>
      <c r="E187" s="5">
        <v>0</v>
      </c>
    </row>
    <row r="188" spans="1:5" s="12" customFormat="1">
      <c r="A188" s="12" t="s">
        <v>194</v>
      </c>
      <c r="B188" s="12">
        <v>330938</v>
      </c>
      <c r="C188" s="12" t="s">
        <v>209</v>
      </c>
      <c r="D188" s="43" t="s">
        <v>478</v>
      </c>
      <c r="E188" s="5">
        <v>0</v>
      </c>
    </row>
    <row r="189" spans="1:5" s="12" customFormat="1">
      <c r="A189" s="12" t="s">
        <v>194</v>
      </c>
      <c r="B189" s="12">
        <v>330946</v>
      </c>
      <c r="C189" s="12" t="s">
        <v>210</v>
      </c>
      <c r="D189" s="43" t="s">
        <v>478</v>
      </c>
      <c r="E189" s="5">
        <v>0</v>
      </c>
    </row>
    <row r="190" spans="1:5" s="12" customFormat="1">
      <c r="A190" s="12" t="s">
        <v>194</v>
      </c>
      <c r="B190" s="12">
        <v>330949</v>
      </c>
      <c r="C190" s="12" t="s">
        <v>211</v>
      </c>
      <c r="D190" s="43" t="s">
        <v>478</v>
      </c>
      <c r="E190" s="5">
        <v>0</v>
      </c>
    </row>
    <row r="191" spans="1:5" s="12" customFormat="1">
      <c r="A191" s="12" t="s">
        <v>194</v>
      </c>
      <c r="B191" s="12">
        <v>330953</v>
      </c>
      <c r="C191" s="12" t="s">
        <v>212</v>
      </c>
      <c r="D191" s="43" t="s">
        <v>478</v>
      </c>
      <c r="E191" s="5">
        <v>0</v>
      </c>
    </row>
    <row r="192" spans="1:5" s="12" customFormat="1">
      <c r="A192" s="12" t="s">
        <v>194</v>
      </c>
      <c r="B192" s="12">
        <v>330971</v>
      </c>
      <c r="C192" s="12" t="s">
        <v>213</v>
      </c>
      <c r="D192" s="43" t="s">
        <v>478</v>
      </c>
      <c r="E192" s="5">
        <v>0</v>
      </c>
    </row>
    <row r="193" spans="1:5" s="12" customFormat="1">
      <c r="A193" s="12" t="s">
        <v>194</v>
      </c>
      <c r="B193" s="12">
        <v>330974</v>
      </c>
      <c r="C193" s="12" t="s">
        <v>214</v>
      </c>
      <c r="D193" s="43" t="s">
        <v>478</v>
      </c>
      <c r="E193" s="5">
        <v>0</v>
      </c>
    </row>
    <row r="194" spans="1:5" s="12" customFormat="1">
      <c r="A194" s="12" t="s">
        <v>215</v>
      </c>
      <c r="B194" s="12">
        <v>341003</v>
      </c>
      <c r="C194" s="12" t="s">
        <v>216</v>
      </c>
      <c r="D194" s="43" t="s">
        <v>478</v>
      </c>
      <c r="E194" s="5">
        <v>0</v>
      </c>
    </row>
    <row r="195" spans="1:5" s="12" customFormat="1">
      <c r="A195" s="12" t="s">
        <v>215</v>
      </c>
      <c r="B195" s="12">
        <v>341021</v>
      </c>
      <c r="C195" s="12" t="s">
        <v>217</v>
      </c>
      <c r="D195" s="43" t="s">
        <v>478</v>
      </c>
      <c r="E195" s="5">
        <v>0</v>
      </c>
    </row>
    <row r="196" spans="1:5" s="12" customFormat="1">
      <c r="A196" s="12" t="s">
        <v>215</v>
      </c>
      <c r="B196" s="12">
        <v>341023</v>
      </c>
      <c r="C196" s="12" t="s">
        <v>218</v>
      </c>
      <c r="D196" s="43" t="s">
        <v>478</v>
      </c>
      <c r="E196" s="5">
        <v>0</v>
      </c>
    </row>
    <row r="197" spans="1:5" s="12" customFormat="1">
      <c r="A197" s="12" t="s">
        <v>215</v>
      </c>
      <c r="B197" s="12">
        <v>341026</v>
      </c>
      <c r="C197" s="12" t="s">
        <v>219</v>
      </c>
      <c r="D197" s="43" t="s">
        <v>478</v>
      </c>
      <c r="E197" s="5">
        <v>0</v>
      </c>
    </row>
    <row r="198" spans="1:5" s="12" customFormat="1">
      <c r="A198" s="12" t="s">
        <v>215</v>
      </c>
      <c r="B198" s="12">
        <v>341032</v>
      </c>
      <c r="C198" s="12" t="s">
        <v>220</v>
      </c>
      <c r="D198" s="43" t="s">
        <v>478</v>
      </c>
      <c r="E198" s="5">
        <v>0</v>
      </c>
    </row>
    <row r="199" spans="1:5" s="12" customFormat="1">
      <c r="A199" s="12" t="s">
        <v>215</v>
      </c>
      <c r="B199" s="12">
        <v>341043</v>
      </c>
      <c r="C199" s="12" t="s">
        <v>221</v>
      </c>
      <c r="D199" s="43" t="s">
        <v>478</v>
      </c>
      <c r="E199" s="5">
        <v>0</v>
      </c>
    </row>
    <row r="200" spans="1:5" s="12" customFormat="1">
      <c r="A200" s="12" t="s">
        <v>215</v>
      </c>
      <c r="B200" s="12">
        <v>341045</v>
      </c>
      <c r="C200" s="12" t="s">
        <v>222</v>
      </c>
      <c r="D200" s="43" t="s">
        <v>478</v>
      </c>
      <c r="E200" s="5">
        <v>0</v>
      </c>
    </row>
    <row r="201" spans="1:5" s="12" customFormat="1">
      <c r="A201" s="12" t="s">
        <v>215</v>
      </c>
      <c r="B201" s="12">
        <v>341047</v>
      </c>
      <c r="C201" s="12" t="s">
        <v>223</v>
      </c>
      <c r="D201" s="43" t="s">
        <v>478</v>
      </c>
      <c r="E201" s="5">
        <v>0</v>
      </c>
    </row>
    <row r="202" spans="1:5" s="12" customFormat="1">
      <c r="A202" s="12" t="s">
        <v>215</v>
      </c>
      <c r="B202" s="12">
        <v>341049</v>
      </c>
      <c r="C202" s="12" t="s">
        <v>224</v>
      </c>
      <c r="D202" s="24" t="s">
        <v>478</v>
      </c>
      <c r="E202" s="5">
        <v>0</v>
      </c>
    </row>
    <row r="203" spans="1:5" s="12" customFormat="1">
      <c r="A203" s="12" t="s">
        <v>215</v>
      </c>
      <c r="B203" s="12">
        <v>341050</v>
      </c>
      <c r="C203" s="12" t="s">
        <v>225</v>
      </c>
      <c r="D203" s="43" t="s">
        <v>478</v>
      </c>
      <c r="E203" s="5">
        <v>0</v>
      </c>
    </row>
    <row r="204" spans="1:5" s="12" customFormat="1">
      <c r="A204" s="12" t="s">
        <v>215</v>
      </c>
      <c r="B204" s="12">
        <v>341053</v>
      </c>
      <c r="C204" s="12" t="s">
        <v>226</v>
      </c>
      <c r="D204" s="43" t="s">
        <v>478</v>
      </c>
      <c r="E204" s="5">
        <v>0</v>
      </c>
    </row>
    <row r="205" spans="1:5" s="12" customFormat="1">
      <c r="A205" s="12" t="s">
        <v>215</v>
      </c>
      <c r="B205" s="12">
        <v>341058</v>
      </c>
      <c r="C205" s="12" t="s">
        <v>227</v>
      </c>
      <c r="D205" s="43" t="s">
        <v>478</v>
      </c>
      <c r="E205" s="5">
        <v>0</v>
      </c>
    </row>
    <row r="206" spans="1:5" s="12" customFormat="1">
      <c r="A206" s="12" t="s">
        <v>215</v>
      </c>
      <c r="B206" s="12">
        <v>341066</v>
      </c>
      <c r="C206" s="12" t="s">
        <v>228</v>
      </c>
      <c r="D206" s="43" t="s">
        <v>478</v>
      </c>
      <c r="E206" s="5">
        <v>0</v>
      </c>
    </row>
    <row r="207" spans="1:5" s="12" customFormat="1">
      <c r="A207" s="12" t="s">
        <v>215</v>
      </c>
      <c r="B207" s="12">
        <v>341087</v>
      </c>
      <c r="C207" s="12" t="s">
        <v>229</v>
      </c>
      <c r="D207" s="43" t="s">
        <v>478</v>
      </c>
      <c r="E207" s="5">
        <v>0</v>
      </c>
    </row>
    <row r="208" spans="1:5" s="12" customFormat="1">
      <c r="A208" s="12" t="s">
        <v>215</v>
      </c>
      <c r="B208" s="12">
        <v>341088</v>
      </c>
      <c r="C208" s="12" t="s">
        <v>230</v>
      </c>
      <c r="D208" s="43" t="s">
        <v>478</v>
      </c>
      <c r="E208" s="5">
        <v>0</v>
      </c>
    </row>
    <row r="209" spans="1:5" s="12" customFormat="1">
      <c r="A209" s="12" t="s">
        <v>231</v>
      </c>
      <c r="B209" s="12">
        <v>351106</v>
      </c>
      <c r="C209" s="12" t="s">
        <v>232</v>
      </c>
      <c r="D209" s="43" t="s">
        <v>478</v>
      </c>
      <c r="E209" s="5">
        <v>0</v>
      </c>
    </row>
    <row r="210" spans="1:5" s="12" customFormat="1">
      <c r="A210" s="12" t="s">
        <v>231</v>
      </c>
      <c r="B210" s="12">
        <v>351118</v>
      </c>
      <c r="C210" s="12" t="s">
        <v>233</v>
      </c>
      <c r="D210" s="43" t="s">
        <v>478</v>
      </c>
      <c r="E210" s="5">
        <v>0</v>
      </c>
    </row>
    <row r="211" spans="1:5" s="12" customFormat="1">
      <c r="A211" s="12" t="s">
        <v>231</v>
      </c>
      <c r="B211" s="12">
        <v>351132</v>
      </c>
      <c r="C211" s="12" t="s">
        <v>234</v>
      </c>
      <c r="D211" s="43" t="s">
        <v>478</v>
      </c>
      <c r="E211" s="5">
        <v>0</v>
      </c>
    </row>
    <row r="212" spans="1:5" s="12" customFormat="1">
      <c r="A212" s="12" t="s">
        <v>231</v>
      </c>
      <c r="B212" s="12">
        <v>351134</v>
      </c>
      <c r="C212" s="12" t="s">
        <v>235</v>
      </c>
      <c r="D212" s="43" t="s">
        <v>478</v>
      </c>
      <c r="E212" s="5">
        <v>0</v>
      </c>
    </row>
    <row r="213" spans="1:5" s="12" customFormat="1">
      <c r="A213" s="12" t="s">
        <v>231</v>
      </c>
      <c r="B213" s="12">
        <v>351152</v>
      </c>
      <c r="C213" s="12" t="s">
        <v>236</v>
      </c>
      <c r="D213" s="43" t="s">
        <v>478</v>
      </c>
      <c r="E213" s="5">
        <v>0</v>
      </c>
    </row>
    <row r="214" spans="1:5" s="12" customFormat="1">
      <c r="A214" s="12" t="s">
        <v>231</v>
      </c>
      <c r="B214" s="12">
        <v>351153</v>
      </c>
      <c r="C214" s="12" t="s">
        <v>237</v>
      </c>
      <c r="D214" s="43" t="s">
        <v>478</v>
      </c>
      <c r="E214" s="5">
        <v>0</v>
      </c>
    </row>
    <row r="215" spans="1:5" s="12" customFormat="1">
      <c r="A215" s="12" t="s">
        <v>231</v>
      </c>
      <c r="B215" s="12">
        <v>351157</v>
      </c>
      <c r="C215" s="12" t="s">
        <v>238</v>
      </c>
      <c r="D215" s="43" t="s">
        <v>478</v>
      </c>
      <c r="E215" s="5">
        <v>0</v>
      </c>
    </row>
    <row r="216" spans="1:5" s="12" customFormat="1">
      <c r="A216" s="12" t="s">
        <v>231</v>
      </c>
      <c r="B216" s="12">
        <v>351158</v>
      </c>
      <c r="C216" s="12" t="s">
        <v>239</v>
      </c>
      <c r="D216" s="43" t="s">
        <v>478</v>
      </c>
      <c r="E216" s="5">
        <v>0</v>
      </c>
    </row>
    <row r="217" spans="1:5" s="12" customFormat="1">
      <c r="A217" s="12" t="s">
        <v>231</v>
      </c>
      <c r="B217" s="12">
        <v>351162</v>
      </c>
      <c r="C217" s="12" t="s">
        <v>240</v>
      </c>
      <c r="D217" s="43" t="s">
        <v>478</v>
      </c>
      <c r="E217" s="5">
        <v>0</v>
      </c>
    </row>
    <row r="218" spans="1:5" s="12" customFormat="1">
      <c r="A218" s="12" t="s">
        <v>231</v>
      </c>
      <c r="B218" s="12">
        <v>351166</v>
      </c>
      <c r="C218" s="12" t="s">
        <v>241</v>
      </c>
      <c r="D218" s="43" t="s">
        <v>478</v>
      </c>
      <c r="E218" s="5">
        <v>0</v>
      </c>
    </row>
    <row r="219" spans="1:5" s="12" customFormat="1">
      <c r="A219" s="12" t="s">
        <v>231</v>
      </c>
      <c r="B219" s="12">
        <v>351172</v>
      </c>
      <c r="C219" s="12" t="s">
        <v>149</v>
      </c>
      <c r="D219" s="43" t="s">
        <v>478</v>
      </c>
      <c r="E219" s="5">
        <v>0</v>
      </c>
    </row>
    <row r="220" spans="1:5" s="12" customFormat="1">
      <c r="A220" s="12" t="s">
        <v>231</v>
      </c>
      <c r="B220" s="12">
        <v>351173</v>
      </c>
      <c r="C220" s="12" t="s">
        <v>242</v>
      </c>
      <c r="D220" s="43" t="s">
        <v>478</v>
      </c>
      <c r="E220" s="5">
        <v>0</v>
      </c>
    </row>
    <row r="221" spans="1:5" s="12" customFormat="1">
      <c r="A221" s="12" t="s">
        <v>231</v>
      </c>
      <c r="B221" s="12">
        <v>351174</v>
      </c>
      <c r="C221" s="12" t="s">
        <v>149</v>
      </c>
      <c r="D221" s="43" t="s">
        <v>478</v>
      </c>
      <c r="E221" s="5">
        <v>0</v>
      </c>
    </row>
    <row r="222" spans="1:5" s="12" customFormat="1">
      <c r="A222" s="12" t="s">
        <v>231</v>
      </c>
      <c r="B222" s="12">
        <v>351175</v>
      </c>
      <c r="C222" s="12" t="s">
        <v>243</v>
      </c>
      <c r="D222" s="43" t="s">
        <v>478</v>
      </c>
      <c r="E222" s="5">
        <v>0</v>
      </c>
    </row>
    <row r="223" spans="1:5" s="12" customFormat="1">
      <c r="A223" s="12" t="s">
        <v>231</v>
      </c>
      <c r="B223" s="12">
        <v>351177</v>
      </c>
      <c r="C223" s="12" t="s">
        <v>244</v>
      </c>
      <c r="D223" s="43" t="s">
        <v>478</v>
      </c>
      <c r="E223" s="5">
        <v>0</v>
      </c>
    </row>
    <row r="224" spans="1:5" s="12" customFormat="1">
      <c r="A224" s="12" t="s">
        <v>231</v>
      </c>
      <c r="B224" s="12">
        <v>351188</v>
      </c>
      <c r="C224" s="12" t="s">
        <v>245</v>
      </c>
      <c r="D224" s="43" t="s">
        <v>478</v>
      </c>
      <c r="E224" s="5">
        <v>0</v>
      </c>
    </row>
    <row r="225" spans="1:5" s="12" customFormat="1">
      <c r="A225" s="12" t="s">
        <v>231</v>
      </c>
      <c r="B225" s="12">
        <v>351195</v>
      </c>
      <c r="C225" s="12" t="s">
        <v>246</v>
      </c>
      <c r="D225" s="43" t="s">
        <v>478</v>
      </c>
      <c r="E225" s="5">
        <v>0</v>
      </c>
    </row>
    <row r="226" spans="1:5" s="12" customFormat="1">
      <c r="A226" s="12" t="s">
        <v>231</v>
      </c>
      <c r="B226" s="12">
        <v>351205</v>
      </c>
      <c r="C226" s="12" t="s">
        <v>247</v>
      </c>
      <c r="D226" s="43" t="s">
        <v>478</v>
      </c>
      <c r="E226" s="5">
        <v>0</v>
      </c>
    </row>
    <row r="227" spans="1:5" s="12" customFormat="1">
      <c r="A227" s="12" t="s">
        <v>231</v>
      </c>
      <c r="B227" s="12">
        <v>351206</v>
      </c>
      <c r="C227" s="12" t="s">
        <v>248</v>
      </c>
      <c r="D227" s="43" t="s">
        <v>478</v>
      </c>
      <c r="E227" s="5">
        <v>0</v>
      </c>
    </row>
    <row r="228" spans="1:5" s="12" customFormat="1">
      <c r="A228" s="12" t="s">
        <v>231</v>
      </c>
      <c r="B228" s="12">
        <v>351209</v>
      </c>
      <c r="C228" s="12" t="s">
        <v>500</v>
      </c>
      <c r="D228" s="43" t="s">
        <v>478</v>
      </c>
      <c r="E228" s="5">
        <v>0</v>
      </c>
    </row>
    <row r="229" spans="1:5" s="12" customFormat="1">
      <c r="A229" s="12" t="s">
        <v>231</v>
      </c>
      <c r="B229" s="12">
        <v>351214</v>
      </c>
      <c r="C229" s="12" t="s">
        <v>249</v>
      </c>
      <c r="D229" s="43" t="s">
        <v>478</v>
      </c>
      <c r="E229" s="5">
        <v>0</v>
      </c>
    </row>
    <row r="230" spans="1:5" s="12" customFormat="1">
      <c r="A230" s="12" t="s">
        <v>231</v>
      </c>
      <c r="B230" s="12">
        <v>351217</v>
      </c>
      <c r="C230" s="12" t="s">
        <v>250</v>
      </c>
      <c r="D230" s="43" t="s">
        <v>478</v>
      </c>
      <c r="E230" s="5">
        <v>0</v>
      </c>
    </row>
    <row r="231" spans="1:5" s="12" customFormat="1">
      <c r="A231" s="12" t="s">
        <v>231</v>
      </c>
      <c r="B231" s="12">
        <v>351220</v>
      </c>
      <c r="C231" s="12" t="s">
        <v>251</v>
      </c>
      <c r="D231" s="43" t="s">
        <v>478</v>
      </c>
      <c r="E231" s="5">
        <v>0</v>
      </c>
    </row>
    <row r="232" spans="1:5" s="12" customFormat="1">
      <c r="A232" s="12" t="s">
        <v>231</v>
      </c>
      <c r="B232" s="12">
        <v>351225</v>
      </c>
      <c r="C232" s="12" t="s">
        <v>252</v>
      </c>
      <c r="D232" s="43" t="s">
        <v>478</v>
      </c>
      <c r="E232" s="5">
        <v>0</v>
      </c>
    </row>
    <row r="233" spans="1:5" s="12" customFormat="1">
      <c r="A233" s="12" t="s">
        <v>231</v>
      </c>
      <c r="B233" s="12">
        <v>351245</v>
      </c>
      <c r="C233" s="12" t="s">
        <v>253</v>
      </c>
      <c r="D233" s="43" t="s">
        <v>478</v>
      </c>
      <c r="E233" s="5">
        <v>0</v>
      </c>
    </row>
    <row r="234" spans="1:5" s="12" customFormat="1">
      <c r="A234" s="12" t="s">
        <v>231</v>
      </c>
      <c r="B234" s="12">
        <v>351251</v>
      </c>
      <c r="C234" s="12" t="s">
        <v>255</v>
      </c>
      <c r="D234" s="43" t="s">
        <v>478</v>
      </c>
      <c r="E234" s="5">
        <v>0</v>
      </c>
    </row>
    <row r="235" spans="1:5" s="12" customFormat="1">
      <c r="A235" s="12" t="s">
        <v>231</v>
      </c>
      <c r="B235" s="12">
        <v>351263</v>
      </c>
      <c r="C235" s="12" t="s">
        <v>256</v>
      </c>
      <c r="D235" s="43" t="s">
        <v>478</v>
      </c>
      <c r="E235" s="5">
        <v>0</v>
      </c>
    </row>
    <row r="236" spans="1:5" s="12" customFormat="1">
      <c r="A236" s="12" t="s">
        <v>231</v>
      </c>
      <c r="B236" s="12">
        <v>351269</v>
      </c>
      <c r="C236" s="12" t="s">
        <v>257</v>
      </c>
      <c r="D236" s="43" t="s">
        <v>478</v>
      </c>
      <c r="E236" s="5">
        <v>0</v>
      </c>
    </row>
    <row r="237" spans="1:5" s="12" customFormat="1">
      <c r="A237" s="12" t="s">
        <v>231</v>
      </c>
      <c r="B237" s="12">
        <v>351271</v>
      </c>
      <c r="C237" s="12" t="s">
        <v>258</v>
      </c>
      <c r="D237" s="22" t="s">
        <v>478</v>
      </c>
      <c r="E237" s="5">
        <v>3012</v>
      </c>
    </row>
    <row r="238" spans="1:5" s="12" customFormat="1">
      <c r="A238" s="12" t="s">
        <v>231</v>
      </c>
      <c r="B238" s="12">
        <v>351275</v>
      </c>
      <c r="C238" s="12" t="s">
        <v>259</v>
      </c>
      <c r="D238" s="43" t="s">
        <v>478</v>
      </c>
      <c r="E238" s="5">
        <v>0</v>
      </c>
    </row>
    <row r="239" spans="1:5" s="12" customFormat="1">
      <c r="A239" s="12" t="s">
        <v>231</v>
      </c>
      <c r="B239" s="12">
        <v>351276</v>
      </c>
      <c r="C239" s="12" t="s">
        <v>260</v>
      </c>
      <c r="D239" s="43" t="s">
        <v>478</v>
      </c>
      <c r="E239" s="5">
        <v>0</v>
      </c>
    </row>
    <row r="240" spans="1:5" s="12" customFormat="1">
      <c r="A240" s="12" t="s">
        <v>231</v>
      </c>
      <c r="B240" s="12">
        <v>351280</v>
      </c>
      <c r="C240" s="12" t="s">
        <v>261</v>
      </c>
      <c r="D240" s="43" t="s">
        <v>478</v>
      </c>
      <c r="E240" s="5">
        <v>0</v>
      </c>
    </row>
    <row r="241" spans="1:5" s="12" customFormat="1">
      <c r="A241" s="12" t="s">
        <v>231</v>
      </c>
      <c r="B241" s="12">
        <v>351283</v>
      </c>
      <c r="C241" s="12" t="s">
        <v>262</v>
      </c>
      <c r="D241" s="43" t="s">
        <v>478</v>
      </c>
      <c r="E241" s="5">
        <v>0</v>
      </c>
    </row>
    <row r="242" spans="1:5" s="12" customFormat="1">
      <c r="A242" s="12" t="s">
        <v>231</v>
      </c>
      <c r="B242" s="12">
        <v>351293</v>
      </c>
      <c r="C242" s="12" t="s">
        <v>210</v>
      </c>
      <c r="D242" s="43" t="s">
        <v>478</v>
      </c>
      <c r="E242" s="5">
        <v>0</v>
      </c>
    </row>
    <row r="243" spans="1:5" s="12" customFormat="1">
      <c r="A243" s="12" t="s">
        <v>231</v>
      </c>
      <c r="B243" s="12">
        <v>351298</v>
      </c>
      <c r="C243" s="12" t="s">
        <v>263</v>
      </c>
      <c r="D243" s="22" t="s">
        <v>478</v>
      </c>
      <c r="E243" s="5">
        <v>13704</v>
      </c>
    </row>
    <row r="244" spans="1:5" s="12" customFormat="1">
      <c r="A244" s="12" t="s">
        <v>231</v>
      </c>
      <c r="B244" s="12">
        <v>351301</v>
      </c>
      <c r="C244" s="12" t="s">
        <v>500</v>
      </c>
      <c r="D244" s="43" t="s">
        <v>478</v>
      </c>
      <c r="E244" s="5">
        <v>0</v>
      </c>
    </row>
    <row r="245" spans="1:5" s="12" customFormat="1">
      <c r="A245" s="12" t="s">
        <v>231</v>
      </c>
      <c r="B245" s="12">
        <v>351302</v>
      </c>
      <c r="C245" s="12" t="s">
        <v>264</v>
      </c>
      <c r="D245" s="43" t="s">
        <v>478</v>
      </c>
      <c r="E245" s="5">
        <v>0</v>
      </c>
    </row>
    <row r="246" spans="1:5" s="12" customFormat="1">
      <c r="A246" s="12" t="s">
        <v>231</v>
      </c>
      <c r="B246" s="12">
        <v>351304</v>
      </c>
      <c r="C246" s="12" t="s">
        <v>265</v>
      </c>
      <c r="D246" s="43" t="s">
        <v>478</v>
      </c>
      <c r="E246" s="5">
        <v>0</v>
      </c>
    </row>
    <row r="247" spans="1:5" s="12" customFormat="1">
      <c r="A247" s="12" t="s">
        <v>231</v>
      </c>
      <c r="B247" s="12">
        <v>351305</v>
      </c>
      <c r="C247" s="12" t="s">
        <v>266</v>
      </c>
      <c r="D247" s="43" t="s">
        <v>478</v>
      </c>
      <c r="E247" s="5">
        <v>0</v>
      </c>
    </row>
    <row r="248" spans="1:5" s="12" customFormat="1">
      <c r="A248" s="12" t="s">
        <v>231</v>
      </c>
      <c r="B248" s="12">
        <v>351316</v>
      </c>
      <c r="C248" s="12" t="s">
        <v>267</v>
      </c>
      <c r="D248" s="43" t="s">
        <v>478</v>
      </c>
      <c r="E248" s="5">
        <v>0</v>
      </c>
    </row>
    <row r="249" spans="1:5" s="12" customFormat="1">
      <c r="A249" s="12" t="s">
        <v>231</v>
      </c>
      <c r="B249" s="12">
        <v>351320</v>
      </c>
      <c r="C249" s="12" t="s">
        <v>268</v>
      </c>
      <c r="D249" s="43" t="s">
        <v>478</v>
      </c>
      <c r="E249" s="5">
        <v>0</v>
      </c>
    </row>
    <row r="250" spans="1:5" s="12" customFormat="1">
      <c r="A250" s="12" t="s">
        <v>231</v>
      </c>
      <c r="B250" s="12">
        <v>351322</v>
      </c>
      <c r="C250" s="12" t="s">
        <v>269</v>
      </c>
      <c r="D250" s="43" t="s">
        <v>478</v>
      </c>
      <c r="E250" s="5">
        <v>0</v>
      </c>
    </row>
    <row r="251" spans="1:5" s="12" customFormat="1">
      <c r="A251" s="12" t="s">
        <v>231</v>
      </c>
      <c r="B251" s="12">
        <v>351324</v>
      </c>
      <c r="C251" s="12" t="s">
        <v>270</v>
      </c>
      <c r="D251" s="43" t="s">
        <v>478</v>
      </c>
      <c r="E251" s="5">
        <v>0</v>
      </c>
    </row>
    <row r="252" spans="1:5" s="12" customFormat="1">
      <c r="A252" s="12" t="s">
        <v>231</v>
      </c>
      <c r="B252" s="12">
        <v>351329</v>
      </c>
      <c r="C252" s="12" t="s">
        <v>271</v>
      </c>
      <c r="D252" s="43" t="s">
        <v>478</v>
      </c>
      <c r="E252" s="5">
        <v>0</v>
      </c>
    </row>
    <row r="253" spans="1:5" s="12" customFormat="1">
      <c r="A253" s="12" t="s">
        <v>231</v>
      </c>
      <c r="B253" s="12">
        <v>351332</v>
      </c>
      <c r="C253" s="12" t="s">
        <v>272</v>
      </c>
      <c r="D253" s="43" t="s">
        <v>478</v>
      </c>
      <c r="E253" s="5">
        <v>0</v>
      </c>
    </row>
    <row r="254" spans="1:5" s="12" customFormat="1">
      <c r="A254" s="12" t="s">
        <v>231</v>
      </c>
      <c r="B254" s="12">
        <v>351336</v>
      </c>
      <c r="C254" s="12" t="s">
        <v>273</v>
      </c>
      <c r="D254" s="43" t="s">
        <v>478</v>
      </c>
      <c r="E254" s="5">
        <v>0</v>
      </c>
    </row>
    <row r="255" spans="1:5" s="12" customFormat="1">
      <c r="A255" s="12" t="s">
        <v>274</v>
      </c>
      <c r="B255" s="12">
        <v>361346</v>
      </c>
      <c r="C255" s="12" t="s">
        <v>275</v>
      </c>
      <c r="D255" s="43" t="s">
        <v>478</v>
      </c>
      <c r="E255" s="5">
        <v>0</v>
      </c>
    </row>
    <row r="256" spans="1:5" s="12" customFormat="1">
      <c r="A256" s="12" t="s">
        <v>274</v>
      </c>
      <c r="B256" s="12">
        <v>361353</v>
      </c>
      <c r="C256" s="12" t="s">
        <v>276</v>
      </c>
      <c r="D256" s="43" t="s">
        <v>478</v>
      </c>
      <c r="E256" s="5">
        <v>0</v>
      </c>
    </row>
    <row r="257" spans="1:5" s="12" customFormat="1">
      <c r="A257" s="12" t="s">
        <v>274</v>
      </c>
      <c r="B257" s="12">
        <v>361373</v>
      </c>
      <c r="C257" s="12" t="s">
        <v>277</v>
      </c>
      <c r="D257" s="43" t="s">
        <v>478</v>
      </c>
      <c r="E257" s="5">
        <v>0</v>
      </c>
    </row>
    <row r="258" spans="1:5" s="12" customFormat="1">
      <c r="A258" s="12" t="s">
        <v>274</v>
      </c>
      <c r="B258" s="12">
        <v>361387</v>
      </c>
      <c r="C258" s="12" t="s">
        <v>278</v>
      </c>
      <c r="D258" s="43" t="s">
        <v>478</v>
      </c>
      <c r="E258" s="5">
        <v>0</v>
      </c>
    </row>
    <row r="259" spans="1:5" s="12" customFormat="1">
      <c r="A259" s="12" t="s">
        <v>274</v>
      </c>
      <c r="B259" s="12">
        <v>361426</v>
      </c>
      <c r="C259" s="12" t="s">
        <v>279</v>
      </c>
      <c r="D259" s="43" t="s">
        <v>478</v>
      </c>
      <c r="E259" s="5">
        <v>0</v>
      </c>
    </row>
    <row r="260" spans="1:5" s="12" customFormat="1">
      <c r="A260" s="12" t="s">
        <v>274</v>
      </c>
      <c r="B260" s="12">
        <v>361479</v>
      </c>
      <c r="C260" s="12" t="s">
        <v>280</v>
      </c>
      <c r="D260" s="43" t="s">
        <v>478</v>
      </c>
      <c r="E260" s="5">
        <v>0</v>
      </c>
    </row>
    <row r="261" spans="1:5" s="12" customFormat="1">
      <c r="A261" s="12" t="s">
        <v>274</v>
      </c>
      <c r="B261" s="12">
        <v>361499</v>
      </c>
      <c r="C261" s="12" t="s">
        <v>281</v>
      </c>
      <c r="D261" s="43" t="s">
        <v>478</v>
      </c>
      <c r="E261" s="5">
        <v>0</v>
      </c>
    </row>
    <row r="262" spans="1:5" s="12" customFormat="1">
      <c r="A262" s="12" t="s">
        <v>282</v>
      </c>
      <c r="B262" s="12">
        <v>371525</v>
      </c>
      <c r="C262" s="12" t="s">
        <v>283</v>
      </c>
      <c r="D262" s="43" t="s">
        <v>478</v>
      </c>
      <c r="E262" s="5">
        <v>0</v>
      </c>
    </row>
    <row r="263" spans="1:5" s="12" customFormat="1">
      <c r="A263" s="12" t="s">
        <v>282</v>
      </c>
      <c r="B263" s="12">
        <v>371526</v>
      </c>
      <c r="C263" s="12" t="s">
        <v>284</v>
      </c>
      <c r="D263" s="43" t="s">
        <v>478</v>
      </c>
      <c r="E263" s="5">
        <v>0</v>
      </c>
    </row>
    <row r="264" spans="1:5" s="12" customFormat="1">
      <c r="A264" s="12" t="s">
        <v>282</v>
      </c>
      <c r="B264" s="12">
        <v>371534</v>
      </c>
      <c r="C264" s="12" t="s">
        <v>285</v>
      </c>
      <c r="D264" s="43" t="s">
        <v>478</v>
      </c>
      <c r="E264" s="5">
        <v>0</v>
      </c>
    </row>
    <row r="265" spans="1:5" s="12" customFormat="1">
      <c r="A265" s="12" t="s">
        <v>282</v>
      </c>
      <c r="B265" s="12">
        <v>371540</v>
      </c>
      <c r="C265" s="12" t="s">
        <v>286</v>
      </c>
      <c r="D265" s="43" t="s">
        <v>478</v>
      </c>
      <c r="E265" s="5">
        <v>0</v>
      </c>
    </row>
    <row r="266" spans="1:5" s="12" customFormat="1">
      <c r="A266" s="12" t="s">
        <v>282</v>
      </c>
      <c r="B266" s="12">
        <v>371553</v>
      </c>
      <c r="C266" s="12" t="s">
        <v>287</v>
      </c>
      <c r="D266" s="43" t="s">
        <v>478</v>
      </c>
      <c r="E266" s="5">
        <v>0</v>
      </c>
    </row>
    <row r="267" spans="1:5" s="12" customFormat="1">
      <c r="A267" s="12" t="s">
        <v>282</v>
      </c>
      <c r="B267" s="12">
        <v>371556</v>
      </c>
      <c r="C267" s="12" t="s">
        <v>288</v>
      </c>
      <c r="D267" s="43" t="s">
        <v>478</v>
      </c>
      <c r="E267" s="5">
        <v>0</v>
      </c>
    </row>
    <row r="268" spans="1:5" s="12" customFormat="1">
      <c r="A268" s="12" t="s">
        <v>282</v>
      </c>
      <c r="B268" s="12">
        <v>371557</v>
      </c>
      <c r="C268" s="12" t="s">
        <v>289</v>
      </c>
      <c r="D268" s="43" t="s">
        <v>478</v>
      </c>
      <c r="E268" s="5">
        <v>0</v>
      </c>
    </row>
    <row r="269" spans="1:5" s="12" customFormat="1">
      <c r="A269" s="12" t="s">
        <v>282</v>
      </c>
      <c r="B269" s="12">
        <v>371558</v>
      </c>
      <c r="C269" s="12" t="s">
        <v>290</v>
      </c>
      <c r="D269" s="43" t="s">
        <v>478</v>
      </c>
      <c r="E269" s="5">
        <v>0</v>
      </c>
    </row>
    <row r="270" spans="1:5" s="12" customFormat="1">
      <c r="A270" s="12" t="s">
        <v>282</v>
      </c>
      <c r="B270" s="12">
        <v>371559</v>
      </c>
      <c r="C270" s="12" t="s">
        <v>291</v>
      </c>
      <c r="D270" s="43" t="s">
        <v>478</v>
      </c>
      <c r="E270" s="5">
        <v>0</v>
      </c>
    </row>
    <row r="271" spans="1:5" s="12" customFormat="1">
      <c r="A271" s="12" t="s">
        <v>282</v>
      </c>
      <c r="B271" s="12">
        <v>371561</v>
      </c>
      <c r="C271" s="12" t="s">
        <v>292</v>
      </c>
      <c r="D271" s="43" t="s">
        <v>478</v>
      </c>
      <c r="E271" s="5">
        <v>0</v>
      </c>
    </row>
    <row r="272" spans="1:5" s="12" customFormat="1">
      <c r="A272" s="12" t="s">
        <v>282</v>
      </c>
      <c r="B272" s="12">
        <v>371567</v>
      </c>
      <c r="C272" s="12" t="s">
        <v>293</v>
      </c>
      <c r="D272" s="43" t="s">
        <v>478</v>
      </c>
      <c r="E272" s="5">
        <v>0</v>
      </c>
    </row>
    <row r="273" spans="1:5" s="12" customFormat="1">
      <c r="A273" s="12" t="s">
        <v>282</v>
      </c>
      <c r="B273" s="12">
        <v>371582</v>
      </c>
      <c r="C273" s="12" t="s">
        <v>294</v>
      </c>
      <c r="D273" s="43" t="s">
        <v>478</v>
      </c>
      <c r="E273" s="5">
        <v>0</v>
      </c>
    </row>
    <row r="274" spans="1:5" s="12" customFormat="1">
      <c r="A274" s="12" t="s">
        <v>282</v>
      </c>
      <c r="B274" s="12">
        <v>371591</v>
      </c>
      <c r="C274" s="12" t="s">
        <v>295</v>
      </c>
      <c r="D274" s="43" t="s">
        <v>478</v>
      </c>
      <c r="E274" s="5">
        <v>0</v>
      </c>
    </row>
    <row r="275" spans="1:5" s="12" customFormat="1">
      <c r="A275" s="12" t="s">
        <v>282</v>
      </c>
      <c r="B275" s="12">
        <v>371592</v>
      </c>
      <c r="C275" s="12" t="s">
        <v>296</v>
      </c>
      <c r="D275" s="43" t="s">
        <v>478</v>
      </c>
      <c r="E275" s="5">
        <v>0</v>
      </c>
    </row>
    <row r="276" spans="1:5" s="12" customFormat="1">
      <c r="A276" s="12" t="s">
        <v>282</v>
      </c>
      <c r="B276" s="12">
        <v>371597</v>
      </c>
      <c r="C276" s="12" t="s">
        <v>297</v>
      </c>
      <c r="D276" s="43" t="s">
        <v>478</v>
      </c>
      <c r="E276" s="5">
        <v>0</v>
      </c>
    </row>
    <row r="277" spans="1:5" s="12" customFormat="1">
      <c r="A277" s="12" t="s">
        <v>282</v>
      </c>
      <c r="B277" s="12">
        <v>372455</v>
      </c>
      <c r="C277" s="12" t="s">
        <v>298</v>
      </c>
      <c r="D277" s="43" t="s">
        <v>478</v>
      </c>
      <c r="E277" s="5">
        <v>0</v>
      </c>
    </row>
    <row r="278" spans="1:5" s="12" customFormat="1">
      <c r="A278" s="12" t="s">
        <v>299</v>
      </c>
      <c r="B278" s="12">
        <v>381607</v>
      </c>
      <c r="C278" s="12" t="s">
        <v>300</v>
      </c>
      <c r="D278" s="43" t="s">
        <v>478</v>
      </c>
      <c r="E278" s="5">
        <v>0</v>
      </c>
    </row>
    <row r="279" spans="1:5" s="12" customFormat="1">
      <c r="A279" s="12" t="s">
        <v>299</v>
      </c>
      <c r="B279" s="12">
        <v>381617</v>
      </c>
      <c r="C279" s="12" t="s">
        <v>301</v>
      </c>
      <c r="D279" s="43" t="s">
        <v>478</v>
      </c>
      <c r="E279" s="5">
        <v>0</v>
      </c>
    </row>
    <row r="280" spans="1:5" s="12" customFormat="1">
      <c r="A280" s="12" t="s">
        <v>299</v>
      </c>
      <c r="B280" s="12">
        <v>381625</v>
      </c>
      <c r="C280" s="12" t="s">
        <v>302</v>
      </c>
      <c r="D280" s="22" t="s">
        <v>478</v>
      </c>
      <c r="E280" s="5">
        <v>0</v>
      </c>
    </row>
    <row r="281" spans="1:5" s="12" customFormat="1">
      <c r="A281" s="12" t="s">
        <v>299</v>
      </c>
      <c r="B281" s="12">
        <v>381632</v>
      </c>
      <c r="C281" s="12" t="s">
        <v>303</v>
      </c>
      <c r="D281" s="43" t="s">
        <v>478</v>
      </c>
      <c r="E281" s="5">
        <v>335364</v>
      </c>
    </row>
    <row r="282" spans="1:5" s="12" customFormat="1">
      <c r="A282" s="12" t="s">
        <v>299</v>
      </c>
      <c r="B282" s="12">
        <v>381637</v>
      </c>
      <c r="C282" s="12" t="s">
        <v>304</v>
      </c>
      <c r="D282" s="43" t="s">
        <v>478</v>
      </c>
      <c r="E282" s="5">
        <v>0</v>
      </c>
    </row>
    <row r="283" spans="1:5" s="12" customFormat="1">
      <c r="A283" s="12" t="s">
        <v>299</v>
      </c>
      <c r="B283" s="12">
        <v>381638</v>
      </c>
      <c r="C283" s="12" t="s">
        <v>305</v>
      </c>
      <c r="D283" s="43" t="s">
        <v>478</v>
      </c>
      <c r="E283" s="5">
        <v>0</v>
      </c>
    </row>
    <row r="284" spans="1:5" s="12" customFormat="1">
      <c r="A284" s="12" t="s">
        <v>299</v>
      </c>
      <c r="B284" s="12">
        <v>383303</v>
      </c>
      <c r="C284" s="12" t="s">
        <v>306</v>
      </c>
      <c r="D284" s="43" t="s">
        <v>478</v>
      </c>
      <c r="E284" s="5">
        <v>13824</v>
      </c>
    </row>
    <row r="285" spans="1:5" s="12" customFormat="1">
      <c r="A285" s="12" t="s">
        <v>307</v>
      </c>
      <c r="B285" s="12">
        <v>391647</v>
      </c>
      <c r="C285" s="12" t="s">
        <v>308</v>
      </c>
      <c r="D285" s="43" t="s">
        <v>478</v>
      </c>
      <c r="E285" s="5">
        <v>0</v>
      </c>
    </row>
    <row r="286" spans="1:5" s="12" customFormat="1">
      <c r="A286" s="12" t="s">
        <v>307</v>
      </c>
      <c r="B286" s="12">
        <v>391649</v>
      </c>
      <c r="C286" s="12" t="s">
        <v>309</v>
      </c>
      <c r="D286" s="43" t="s">
        <v>478</v>
      </c>
      <c r="E286" s="5">
        <v>0</v>
      </c>
    </row>
    <row r="287" spans="1:5" s="12" customFormat="1">
      <c r="A287" s="12" t="s">
        <v>307</v>
      </c>
      <c r="B287" s="12">
        <v>391650</v>
      </c>
      <c r="C287" s="12" t="s">
        <v>310</v>
      </c>
      <c r="D287" s="43" t="s">
        <v>478</v>
      </c>
      <c r="E287" s="5">
        <v>0</v>
      </c>
    </row>
    <row r="288" spans="1:5" s="12" customFormat="1">
      <c r="A288" s="12" t="s">
        <v>307</v>
      </c>
      <c r="B288" s="12">
        <v>391653</v>
      </c>
      <c r="C288" s="12" t="s">
        <v>311</v>
      </c>
      <c r="D288" s="43" t="s">
        <v>478</v>
      </c>
      <c r="E288" s="5">
        <v>0</v>
      </c>
    </row>
    <row r="289" spans="1:5" s="12" customFormat="1">
      <c r="A289" s="12" t="s">
        <v>307</v>
      </c>
      <c r="B289" s="12">
        <v>391666</v>
      </c>
      <c r="C289" s="12" t="s">
        <v>312</v>
      </c>
      <c r="D289" s="43" t="s">
        <v>478</v>
      </c>
      <c r="E289" s="5">
        <v>0</v>
      </c>
    </row>
    <row r="290" spans="1:5" s="12" customFormat="1">
      <c r="A290" s="12" t="s">
        <v>307</v>
      </c>
      <c r="B290" s="12">
        <v>391668</v>
      </c>
      <c r="C290" s="12" t="s">
        <v>313</v>
      </c>
      <c r="D290" s="43" t="s">
        <v>478</v>
      </c>
      <c r="E290" s="5">
        <v>0</v>
      </c>
    </row>
    <row r="291" spans="1:5" s="12" customFormat="1">
      <c r="A291" s="12" t="s">
        <v>307</v>
      </c>
      <c r="B291" s="12">
        <v>391671</v>
      </c>
      <c r="C291" s="12" t="s">
        <v>314</v>
      </c>
      <c r="D291" s="43" t="s">
        <v>478</v>
      </c>
      <c r="E291" s="5">
        <v>0</v>
      </c>
    </row>
    <row r="292" spans="1:5" s="12" customFormat="1">
      <c r="A292" s="12" t="s">
        <v>307</v>
      </c>
      <c r="B292" s="12">
        <v>391674</v>
      </c>
      <c r="C292" s="12" t="s">
        <v>315</v>
      </c>
      <c r="D292" s="43" t="s">
        <v>478</v>
      </c>
      <c r="E292" s="5">
        <v>0</v>
      </c>
    </row>
    <row r="293" spans="1:5" s="12" customFormat="1">
      <c r="A293" s="12" t="s">
        <v>307</v>
      </c>
      <c r="B293" s="12">
        <v>391676</v>
      </c>
      <c r="C293" s="12" t="s">
        <v>316</v>
      </c>
      <c r="D293" s="43" t="s">
        <v>478</v>
      </c>
      <c r="E293" s="5">
        <v>0</v>
      </c>
    </row>
    <row r="294" spans="1:5" s="12" customFormat="1">
      <c r="A294" s="12" t="s">
        <v>307</v>
      </c>
      <c r="B294" s="12">
        <v>391685</v>
      </c>
      <c r="C294" s="12" t="s">
        <v>317</v>
      </c>
      <c r="D294" s="43" t="s">
        <v>478</v>
      </c>
      <c r="E294" s="5">
        <v>0</v>
      </c>
    </row>
    <row r="295" spans="1:5" s="12" customFormat="1">
      <c r="A295" s="12" t="s">
        <v>318</v>
      </c>
      <c r="B295" s="12">
        <v>401697</v>
      </c>
      <c r="C295" s="12" t="s">
        <v>319</v>
      </c>
      <c r="D295" s="43" t="s">
        <v>478</v>
      </c>
      <c r="E295" s="5">
        <v>0</v>
      </c>
    </row>
    <row r="296" spans="1:5" s="12" customFormat="1">
      <c r="A296" s="12" t="s">
        <v>318</v>
      </c>
      <c r="B296" s="12">
        <v>401698</v>
      </c>
      <c r="C296" s="12" t="s">
        <v>320</v>
      </c>
      <c r="D296" s="43" t="s">
        <v>478</v>
      </c>
      <c r="E296" s="5">
        <v>0</v>
      </c>
    </row>
    <row r="297" spans="1:5" s="12" customFormat="1">
      <c r="A297" s="12" t="s">
        <v>318</v>
      </c>
      <c r="B297" s="12">
        <v>401699</v>
      </c>
      <c r="C297" s="12" t="s">
        <v>321</v>
      </c>
      <c r="D297" s="43" t="s">
        <v>478</v>
      </c>
      <c r="E297" s="5">
        <v>0</v>
      </c>
    </row>
    <row r="298" spans="1:5" s="12" customFormat="1">
      <c r="A298" s="12" t="s">
        <v>318</v>
      </c>
      <c r="B298" s="12">
        <v>401704</v>
      </c>
      <c r="C298" s="12" t="s">
        <v>322</v>
      </c>
      <c r="D298" s="43" t="s">
        <v>478</v>
      </c>
      <c r="E298" s="5">
        <v>0</v>
      </c>
    </row>
    <row r="299" spans="1:5" s="12" customFormat="1">
      <c r="A299" s="12" t="s">
        <v>318</v>
      </c>
      <c r="B299" s="12">
        <v>401709</v>
      </c>
      <c r="C299" s="12" t="s">
        <v>323</v>
      </c>
      <c r="D299" s="43" t="s">
        <v>478</v>
      </c>
      <c r="E299" s="5">
        <v>0</v>
      </c>
    </row>
    <row r="300" spans="1:5" s="12" customFormat="1">
      <c r="A300" s="12" t="s">
        <v>318</v>
      </c>
      <c r="B300" s="12">
        <v>401713</v>
      </c>
      <c r="C300" s="12" t="s">
        <v>324</v>
      </c>
      <c r="D300" s="43" t="s">
        <v>478</v>
      </c>
      <c r="E300" s="5">
        <v>0</v>
      </c>
    </row>
    <row r="301" spans="1:5" s="12" customFormat="1">
      <c r="A301" s="12" t="s">
        <v>318</v>
      </c>
      <c r="B301" s="12">
        <v>401718</v>
      </c>
      <c r="C301" s="12" t="s">
        <v>325</v>
      </c>
      <c r="D301" s="43" t="s">
        <v>478</v>
      </c>
      <c r="E301" s="5">
        <v>0</v>
      </c>
    </row>
    <row r="302" spans="1:5" s="12" customFormat="1">
      <c r="A302" s="12" t="s">
        <v>318</v>
      </c>
      <c r="B302" s="12">
        <v>401721</v>
      </c>
      <c r="C302" s="12" t="s">
        <v>326</v>
      </c>
      <c r="D302" s="43" t="s">
        <v>478</v>
      </c>
      <c r="E302" s="5">
        <v>0</v>
      </c>
    </row>
    <row r="303" spans="1:5" s="12" customFormat="1">
      <c r="A303" s="12" t="s">
        <v>318</v>
      </c>
      <c r="B303" s="12">
        <v>401724</v>
      </c>
      <c r="C303" s="12" t="s">
        <v>327</v>
      </c>
      <c r="D303" s="43" t="s">
        <v>478</v>
      </c>
      <c r="E303" s="5">
        <v>0</v>
      </c>
    </row>
    <row r="304" spans="1:5" s="12" customFormat="1">
      <c r="A304" s="12" t="s">
        <v>328</v>
      </c>
      <c r="B304" s="12">
        <v>411746</v>
      </c>
      <c r="C304" s="12" t="s">
        <v>329</v>
      </c>
      <c r="D304" s="43" t="s">
        <v>478</v>
      </c>
      <c r="E304" s="5">
        <v>232920</v>
      </c>
    </row>
    <row r="305" spans="1:5" s="12" customFormat="1">
      <c r="A305" s="12" t="s">
        <v>328</v>
      </c>
      <c r="B305" s="12">
        <v>411756</v>
      </c>
      <c r="C305" s="12" t="s">
        <v>330</v>
      </c>
      <c r="D305" s="43" t="s">
        <v>478</v>
      </c>
      <c r="E305" s="5">
        <v>0</v>
      </c>
    </row>
    <row r="306" spans="1:5" s="12" customFormat="1">
      <c r="A306" s="12" t="s">
        <v>328</v>
      </c>
      <c r="B306" s="12">
        <v>411758</v>
      </c>
      <c r="C306" s="12" t="s">
        <v>331</v>
      </c>
      <c r="D306" s="43" t="s">
        <v>478</v>
      </c>
      <c r="E306" s="5">
        <v>0</v>
      </c>
    </row>
    <row r="307" spans="1:5" s="12" customFormat="1">
      <c r="A307" s="12" t="s">
        <v>328</v>
      </c>
      <c r="B307" s="12">
        <v>411761</v>
      </c>
      <c r="C307" s="12" t="s">
        <v>332</v>
      </c>
      <c r="D307" s="43" t="s">
        <v>478</v>
      </c>
      <c r="E307" s="5">
        <v>0</v>
      </c>
    </row>
    <row r="308" spans="1:5" s="12" customFormat="1">
      <c r="A308" s="12" t="s">
        <v>328</v>
      </c>
      <c r="B308" s="12">
        <v>411764</v>
      </c>
      <c r="C308" s="12" t="s">
        <v>333</v>
      </c>
      <c r="D308" s="43" t="s">
        <v>478</v>
      </c>
      <c r="E308" s="5">
        <v>0</v>
      </c>
    </row>
    <row r="309" spans="1:5" s="12" customFormat="1">
      <c r="A309" s="12" t="s">
        <v>328</v>
      </c>
      <c r="B309" s="12">
        <v>411777</v>
      </c>
      <c r="C309" s="12" t="s">
        <v>334</v>
      </c>
      <c r="D309" s="43" t="s">
        <v>478</v>
      </c>
      <c r="E309" s="5">
        <v>0</v>
      </c>
    </row>
    <row r="310" spans="1:5" s="12" customFormat="1">
      <c r="A310" s="12" t="s">
        <v>328</v>
      </c>
      <c r="B310" s="12">
        <v>411778</v>
      </c>
      <c r="C310" s="12" t="s">
        <v>335</v>
      </c>
      <c r="D310" s="22" t="s">
        <v>478</v>
      </c>
      <c r="E310" s="5">
        <v>0</v>
      </c>
    </row>
    <row r="311" spans="1:5" s="12" customFormat="1">
      <c r="A311" s="12" t="s">
        <v>328</v>
      </c>
      <c r="B311" s="12">
        <v>411782</v>
      </c>
      <c r="C311" s="12" t="s">
        <v>87</v>
      </c>
      <c r="D311" s="43" t="s">
        <v>478</v>
      </c>
      <c r="E311" s="5">
        <v>0</v>
      </c>
    </row>
    <row r="312" spans="1:5" s="12" customFormat="1">
      <c r="A312" s="12" t="s">
        <v>328</v>
      </c>
      <c r="B312" s="12">
        <v>411788</v>
      </c>
      <c r="C312" s="12" t="s">
        <v>336</v>
      </c>
      <c r="D312" s="43" t="s">
        <v>478</v>
      </c>
      <c r="E312" s="5">
        <v>0</v>
      </c>
    </row>
    <row r="313" spans="1:5" s="12" customFormat="1">
      <c r="A313" s="12" t="s">
        <v>328</v>
      </c>
      <c r="B313" s="12">
        <v>411801</v>
      </c>
      <c r="C313" s="12" t="s">
        <v>337</v>
      </c>
      <c r="D313" s="43" t="s">
        <v>478</v>
      </c>
      <c r="E313" s="5">
        <v>0</v>
      </c>
    </row>
    <row r="314" spans="1:5" s="12" customFormat="1">
      <c r="A314" s="12" t="s">
        <v>328</v>
      </c>
      <c r="B314" s="12">
        <v>411809</v>
      </c>
      <c r="C314" s="12" t="s">
        <v>254</v>
      </c>
      <c r="D314" s="43" t="s">
        <v>478</v>
      </c>
      <c r="E314" s="5">
        <v>0</v>
      </c>
    </row>
    <row r="315" spans="1:5" s="12" customFormat="1">
      <c r="A315" s="12" t="s">
        <v>328</v>
      </c>
      <c r="B315" s="12">
        <v>411814</v>
      </c>
      <c r="C315" s="12" t="s">
        <v>338</v>
      </c>
      <c r="D315" s="43" t="s">
        <v>478</v>
      </c>
      <c r="E315" s="5">
        <v>0</v>
      </c>
    </row>
    <row r="316" spans="1:5" s="12" customFormat="1">
      <c r="A316" s="12" t="s">
        <v>328</v>
      </c>
      <c r="B316" s="12">
        <v>411817</v>
      </c>
      <c r="C316" s="12" t="s">
        <v>339</v>
      </c>
      <c r="D316" s="43" t="s">
        <v>478</v>
      </c>
      <c r="E316" s="5">
        <v>0</v>
      </c>
    </row>
    <row r="317" spans="1:5" s="12" customFormat="1">
      <c r="A317" s="12" t="s">
        <v>328</v>
      </c>
      <c r="B317" s="12">
        <v>411818</v>
      </c>
      <c r="C317" s="12" t="s">
        <v>340</v>
      </c>
      <c r="D317" s="43" t="s">
        <v>478</v>
      </c>
      <c r="E317" s="5">
        <v>0</v>
      </c>
    </row>
    <row r="318" spans="1:5" s="12" customFormat="1">
      <c r="A318" s="12" t="s">
        <v>328</v>
      </c>
      <c r="B318" s="12">
        <v>411820</v>
      </c>
      <c r="C318" s="12" t="s">
        <v>341</v>
      </c>
      <c r="D318" s="43" t="s">
        <v>478</v>
      </c>
      <c r="E318" s="5">
        <v>0</v>
      </c>
    </row>
    <row r="319" spans="1:5" s="12" customFormat="1">
      <c r="A319" s="12" t="s">
        <v>328</v>
      </c>
      <c r="B319" s="12">
        <v>411827</v>
      </c>
      <c r="C319" s="12" t="s">
        <v>342</v>
      </c>
      <c r="D319" s="43" t="s">
        <v>478</v>
      </c>
      <c r="E319" s="5">
        <v>0</v>
      </c>
    </row>
    <row r="320" spans="1:5" s="12" customFormat="1">
      <c r="A320" s="12" t="s">
        <v>328</v>
      </c>
      <c r="B320" s="12">
        <v>411831</v>
      </c>
      <c r="C320" s="12" t="s">
        <v>343</v>
      </c>
      <c r="D320" s="43" t="s">
        <v>478</v>
      </c>
      <c r="E320" s="5">
        <v>0</v>
      </c>
    </row>
    <row r="321" spans="1:5" s="12" customFormat="1">
      <c r="A321" s="12" t="s">
        <v>328</v>
      </c>
      <c r="B321" s="12">
        <v>411833</v>
      </c>
      <c r="C321" s="12" t="s">
        <v>344</v>
      </c>
      <c r="D321" s="43" t="s">
        <v>478</v>
      </c>
      <c r="E321" s="5">
        <v>0</v>
      </c>
    </row>
    <row r="322" spans="1:5" s="12" customFormat="1">
      <c r="A322" s="12" t="s">
        <v>328</v>
      </c>
      <c r="B322" s="12">
        <v>411839</v>
      </c>
      <c r="C322" s="12" t="s">
        <v>345</v>
      </c>
      <c r="D322" s="43" t="s">
        <v>478</v>
      </c>
      <c r="E322" s="5">
        <v>0</v>
      </c>
    </row>
    <row r="323" spans="1:5" s="12" customFormat="1">
      <c r="A323" s="12" t="s">
        <v>328</v>
      </c>
      <c r="B323" s="12">
        <v>411841</v>
      </c>
      <c r="C323" s="12" t="s">
        <v>346</v>
      </c>
      <c r="D323" s="43" t="s">
        <v>478</v>
      </c>
      <c r="E323" s="5">
        <v>0</v>
      </c>
    </row>
    <row r="324" spans="1:5" s="12" customFormat="1">
      <c r="A324" s="12" t="s">
        <v>328</v>
      </c>
      <c r="B324" s="12">
        <v>411845</v>
      </c>
      <c r="C324" s="12" t="s">
        <v>347</v>
      </c>
      <c r="D324" s="43" t="s">
        <v>478</v>
      </c>
      <c r="E324" s="5">
        <v>0</v>
      </c>
    </row>
    <row r="325" spans="1:5" s="12" customFormat="1">
      <c r="A325" s="12" t="s">
        <v>328</v>
      </c>
      <c r="B325" s="12">
        <v>411847</v>
      </c>
      <c r="C325" s="12" t="s">
        <v>348</v>
      </c>
      <c r="D325" s="43" t="s">
        <v>478</v>
      </c>
      <c r="E325" s="5">
        <v>0</v>
      </c>
    </row>
    <row r="326" spans="1:5" s="12" customFormat="1">
      <c r="A326" s="12" t="s">
        <v>328</v>
      </c>
      <c r="B326" s="12">
        <v>411849</v>
      </c>
      <c r="C326" s="12" t="s">
        <v>349</v>
      </c>
      <c r="D326" s="43" t="s">
        <v>478</v>
      </c>
      <c r="E326" s="5">
        <v>0</v>
      </c>
    </row>
    <row r="327" spans="1:5" s="12" customFormat="1">
      <c r="A327" s="12" t="s">
        <v>351</v>
      </c>
      <c r="B327" s="12">
        <v>420463</v>
      </c>
      <c r="C327" s="12" t="s">
        <v>352</v>
      </c>
      <c r="D327" s="43" t="s">
        <v>478</v>
      </c>
      <c r="E327" s="5">
        <v>0</v>
      </c>
    </row>
    <row r="328" spans="1:5" s="12" customFormat="1">
      <c r="A328" s="12" t="s">
        <v>351</v>
      </c>
      <c r="B328" s="12">
        <v>421206</v>
      </c>
      <c r="C328" s="12" t="s">
        <v>353</v>
      </c>
      <c r="D328" s="43" t="s">
        <v>478</v>
      </c>
      <c r="E328" s="5">
        <v>0</v>
      </c>
    </row>
    <row r="329" spans="1:5" s="12" customFormat="1">
      <c r="A329" s="12" t="s">
        <v>351</v>
      </c>
      <c r="B329" s="12">
        <v>421860</v>
      </c>
      <c r="C329" s="12" t="s">
        <v>354</v>
      </c>
      <c r="D329" s="43" t="s">
        <v>478</v>
      </c>
      <c r="E329" s="5">
        <v>0</v>
      </c>
    </row>
    <row r="330" spans="1:5" s="12" customFormat="1">
      <c r="A330" s="12" t="s">
        <v>351</v>
      </c>
      <c r="B330" s="12">
        <v>421866</v>
      </c>
      <c r="C330" s="12" t="s">
        <v>355</v>
      </c>
      <c r="D330" s="43" t="s">
        <v>478</v>
      </c>
      <c r="E330" s="5">
        <v>0</v>
      </c>
    </row>
    <row r="331" spans="1:5" s="12" customFormat="1">
      <c r="A331" s="12" t="s">
        <v>351</v>
      </c>
      <c r="B331" s="12">
        <v>421876</v>
      </c>
      <c r="C331" s="12" t="s">
        <v>356</v>
      </c>
      <c r="D331" s="43" t="s">
        <v>478</v>
      </c>
      <c r="E331" s="5">
        <v>0</v>
      </c>
    </row>
    <row r="332" spans="1:5" s="12" customFormat="1">
      <c r="A332" s="12" t="s">
        <v>351</v>
      </c>
      <c r="B332" s="12">
        <v>421886</v>
      </c>
      <c r="C332" s="12" t="s">
        <v>357</v>
      </c>
      <c r="D332" s="43" t="s">
        <v>478</v>
      </c>
      <c r="E332" s="5">
        <v>0</v>
      </c>
    </row>
    <row r="333" spans="1:5" s="12" customFormat="1">
      <c r="A333" s="12" t="s">
        <v>351</v>
      </c>
      <c r="B333" s="12">
        <v>421887</v>
      </c>
      <c r="C333" s="12" t="s">
        <v>358</v>
      </c>
      <c r="D333" s="43" t="s">
        <v>478</v>
      </c>
      <c r="E333" s="5">
        <v>0</v>
      </c>
    </row>
    <row r="334" spans="1:5" s="12" customFormat="1">
      <c r="A334" s="12" t="s">
        <v>351</v>
      </c>
      <c r="B334" s="12">
        <v>421901</v>
      </c>
      <c r="C334" s="12" t="s">
        <v>359</v>
      </c>
      <c r="D334" s="43" t="s">
        <v>478</v>
      </c>
      <c r="E334" s="5">
        <v>0</v>
      </c>
    </row>
    <row r="335" spans="1:5" s="12" customFormat="1">
      <c r="A335" s="12" t="s">
        <v>351</v>
      </c>
      <c r="B335" s="12">
        <v>421912</v>
      </c>
      <c r="C335" s="12" t="s">
        <v>360</v>
      </c>
      <c r="D335" s="43" t="s">
        <v>478</v>
      </c>
      <c r="E335" s="5">
        <v>0</v>
      </c>
    </row>
    <row r="336" spans="1:5" s="12" customFormat="1">
      <c r="A336" s="12" t="s">
        <v>351</v>
      </c>
      <c r="B336" s="12">
        <v>421920</v>
      </c>
      <c r="C336" s="12" t="s">
        <v>361</v>
      </c>
      <c r="D336" s="43" t="s">
        <v>478</v>
      </c>
      <c r="E336" s="5">
        <v>0</v>
      </c>
    </row>
    <row r="337" spans="1:5" s="12" customFormat="1">
      <c r="A337" s="12" t="s">
        <v>351</v>
      </c>
      <c r="B337" s="12">
        <v>421931</v>
      </c>
      <c r="C337" s="12" t="s">
        <v>362</v>
      </c>
      <c r="D337" s="43" t="s">
        <v>478</v>
      </c>
      <c r="E337" s="5">
        <v>0</v>
      </c>
    </row>
    <row r="338" spans="1:5" s="12" customFormat="1">
      <c r="A338" s="12" t="s">
        <v>351</v>
      </c>
      <c r="B338" s="12">
        <v>421945</v>
      </c>
      <c r="C338" s="12" t="s">
        <v>363</v>
      </c>
      <c r="D338" s="43" t="s">
        <v>478</v>
      </c>
      <c r="E338" s="5">
        <v>0</v>
      </c>
    </row>
    <row r="339" spans="1:5" s="12" customFormat="1">
      <c r="A339" s="12" t="s">
        <v>364</v>
      </c>
      <c r="B339" s="12">
        <v>431704</v>
      </c>
      <c r="C339" s="12" t="s">
        <v>365</v>
      </c>
      <c r="D339" s="43" t="s">
        <v>478</v>
      </c>
      <c r="E339" s="5">
        <v>0</v>
      </c>
    </row>
    <row r="340" spans="1:5" s="12" customFormat="1">
      <c r="A340" s="12" t="s">
        <v>364</v>
      </c>
      <c r="B340" s="12">
        <v>431788</v>
      </c>
      <c r="C340" s="12" t="s">
        <v>366</v>
      </c>
      <c r="D340" s="43" t="s">
        <v>478</v>
      </c>
      <c r="E340" s="5">
        <v>0</v>
      </c>
    </row>
    <row r="341" spans="1:5" s="12" customFormat="1">
      <c r="A341" s="12" t="s">
        <v>364</v>
      </c>
      <c r="B341" s="12">
        <v>431831</v>
      </c>
      <c r="C341" s="12" t="s">
        <v>367</v>
      </c>
      <c r="D341" s="43" t="s">
        <v>478</v>
      </c>
      <c r="E341" s="5">
        <v>0</v>
      </c>
    </row>
    <row r="342" spans="1:5" s="12" customFormat="1">
      <c r="A342" s="12" t="s">
        <v>364</v>
      </c>
      <c r="B342" s="12">
        <v>431968</v>
      </c>
      <c r="C342" s="12" t="s">
        <v>368</v>
      </c>
      <c r="D342" s="43" t="s">
        <v>478</v>
      </c>
      <c r="E342" s="5">
        <v>0</v>
      </c>
    </row>
    <row r="343" spans="1:5" s="12" customFormat="1">
      <c r="A343" s="12" t="s">
        <v>364</v>
      </c>
      <c r="B343" s="12">
        <v>431969</v>
      </c>
      <c r="C343" s="12" t="s">
        <v>369</v>
      </c>
      <c r="D343" s="43" t="s">
        <v>478</v>
      </c>
      <c r="E343" s="5">
        <v>0</v>
      </c>
    </row>
    <row r="344" spans="1:5" s="12" customFormat="1">
      <c r="A344" s="12" t="s">
        <v>364</v>
      </c>
      <c r="B344" s="12">
        <v>431974</v>
      </c>
      <c r="C344" s="12" t="s">
        <v>370</v>
      </c>
      <c r="D344" s="43" t="s">
        <v>478</v>
      </c>
      <c r="E344" s="5">
        <v>0</v>
      </c>
    </row>
    <row r="345" spans="1:5" s="12" customFormat="1">
      <c r="A345" s="12" t="s">
        <v>364</v>
      </c>
      <c r="B345" s="12">
        <v>431977</v>
      </c>
      <c r="C345" s="12" t="s">
        <v>371</v>
      </c>
      <c r="D345" s="43" t="s">
        <v>478</v>
      </c>
      <c r="E345" s="5">
        <v>0</v>
      </c>
    </row>
    <row r="346" spans="1:5" s="12" customFormat="1">
      <c r="A346" s="12" t="s">
        <v>364</v>
      </c>
      <c r="B346" s="12">
        <v>431980</v>
      </c>
      <c r="C346" s="12" t="s">
        <v>372</v>
      </c>
      <c r="D346" s="43" t="s">
        <v>478</v>
      </c>
      <c r="E346" s="5">
        <v>0</v>
      </c>
    </row>
    <row r="347" spans="1:5" s="12" customFormat="1">
      <c r="A347" s="12" t="s">
        <v>364</v>
      </c>
      <c r="B347" s="12">
        <v>431994</v>
      </c>
      <c r="C347" s="12" t="s">
        <v>373</v>
      </c>
      <c r="D347" s="43" t="s">
        <v>478</v>
      </c>
      <c r="E347" s="5">
        <v>0</v>
      </c>
    </row>
    <row r="348" spans="1:5" s="12" customFormat="1">
      <c r="A348" s="12" t="s">
        <v>364</v>
      </c>
      <c r="B348" s="12">
        <v>432008</v>
      </c>
      <c r="C348" s="12" t="s">
        <v>374</v>
      </c>
      <c r="D348" s="43" t="s">
        <v>478</v>
      </c>
      <c r="E348" s="5">
        <v>0</v>
      </c>
    </row>
    <row r="349" spans="1:5" s="12" customFormat="1">
      <c r="A349" s="12" t="s">
        <v>364</v>
      </c>
      <c r="B349" s="12">
        <v>432016</v>
      </c>
      <c r="C349" s="12" t="s">
        <v>375</v>
      </c>
      <c r="D349" s="43" t="s">
        <v>478</v>
      </c>
      <c r="E349" s="5">
        <v>0</v>
      </c>
    </row>
    <row r="350" spans="1:5" s="12" customFormat="1">
      <c r="A350" s="12" t="s">
        <v>364</v>
      </c>
      <c r="B350" s="12">
        <v>432017</v>
      </c>
      <c r="C350" s="12" t="s">
        <v>376</v>
      </c>
      <c r="D350" s="43" t="s">
        <v>478</v>
      </c>
      <c r="E350" s="5">
        <v>0</v>
      </c>
    </row>
    <row r="351" spans="1:5" s="12" customFormat="1">
      <c r="A351" s="12" t="s">
        <v>364</v>
      </c>
      <c r="B351" s="12">
        <v>432023</v>
      </c>
      <c r="C351" s="12" t="s">
        <v>377</v>
      </c>
      <c r="D351" s="43" t="s">
        <v>478</v>
      </c>
      <c r="E351" s="5">
        <v>0</v>
      </c>
    </row>
    <row r="352" spans="1:5" s="12" customFormat="1">
      <c r="A352" s="12" t="s">
        <v>364</v>
      </c>
      <c r="B352" s="12">
        <v>432029</v>
      </c>
      <c r="C352" s="12" t="s">
        <v>378</v>
      </c>
      <c r="D352" s="43" t="s">
        <v>478</v>
      </c>
      <c r="E352" s="5">
        <v>0</v>
      </c>
    </row>
    <row r="353" spans="1:5" s="12" customFormat="1">
      <c r="A353" s="12" t="s">
        <v>364</v>
      </c>
      <c r="B353" s="12">
        <v>432030</v>
      </c>
      <c r="C353" s="12" t="s">
        <v>350</v>
      </c>
      <c r="D353" s="43" t="s">
        <v>478</v>
      </c>
      <c r="E353" s="5">
        <v>0</v>
      </c>
    </row>
    <row r="354" spans="1:5" s="12" customFormat="1">
      <c r="A354" s="12" t="s">
        <v>364</v>
      </c>
      <c r="B354" s="12">
        <v>432034</v>
      </c>
      <c r="C354" s="12" t="s">
        <v>379</v>
      </c>
      <c r="D354" s="43" t="s">
        <v>478</v>
      </c>
      <c r="E354" s="5">
        <v>0</v>
      </c>
    </row>
    <row r="355" spans="1:5" s="12" customFormat="1">
      <c r="A355" s="12" t="s">
        <v>380</v>
      </c>
      <c r="B355" s="12">
        <v>442038</v>
      </c>
      <c r="C355" s="12" t="s">
        <v>381</v>
      </c>
      <c r="D355" s="43" t="s">
        <v>478</v>
      </c>
      <c r="E355" s="5">
        <v>0</v>
      </c>
    </row>
    <row r="356" spans="1:5" s="12" customFormat="1">
      <c r="A356" s="12" t="s">
        <v>380</v>
      </c>
      <c r="B356" s="12">
        <v>442039</v>
      </c>
      <c r="C356" s="12" t="s">
        <v>382</v>
      </c>
      <c r="D356" s="43" t="s">
        <v>478</v>
      </c>
      <c r="E356" s="5">
        <v>0</v>
      </c>
    </row>
    <row r="357" spans="1:5" s="12" customFormat="1">
      <c r="A357" s="12" t="s">
        <v>380</v>
      </c>
      <c r="B357" s="12">
        <v>442040</v>
      </c>
      <c r="C357" s="12" t="s">
        <v>383</v>
      </c>
      <c r="D357" s="43" t="s">
        <v>478</v>
      </c>
      <c r="E357" s="5">
        <v>0</v>
      </c>
    </row>
    <row r="358" spans="1:5" s="12" customFormat="1">
      <c r="A358" s="12" t="s">
        <v>380</v>
      </c>
      <c r="B358" s="12">
        <v>442061</v>
      </c>
      <c r="C358" s="12" t="s">
        <v>384</v>
      </c>
      <c r="D358" s="43" t="s">
        <v>478</v>
      </c>
      <c r="E358" s="5">
        <v>0</v>
      </c>
    </row>
    <row r="359" spans="1:5" s="12" customFormat="1">
      <c r="A359" s="12" t="s">
        <v>380</v>
      </c>
      <c r="B359" s="12">
        <v>442066</v>
      </c>
      <c r="C359" s="12" t="s">
        <v>385</v>
      </c>
      <c r="D359" s="43" t="s">
        <v>478</v>
      </c>
      <c r="E359" s="5">
        <v>0</v>
      </c>
    </row>
    <row r="360" spans="1:5" s="12" customFormat="1">
      <c r="A360" s="12" t="s">
        <v>380</v>
      </c>
      <c r="B360" s="12">
        <v>442068</v>
      </c>
      <c r="C360" s="12" t="s">
        <v>386</v>
      </c>
      <c r="D360" s="43" t="s">
        <v>478</v>
      </c>
      <c r="E360" s="5">
        <v>0</v>
      </c>
    </row>
    <row r="361" spans="1:5" s="12" customFormat="1">
      <c r="A361" s="12" t="s">
        <v>380</v>
      </c>
      <c r="B361" s="12">
        <v>442069</v>
      </c>
      <c r="C361" s="12" t="s">
        <v>387</v>
      </c>
      <c r="D361" s="43" t="s">
        <v>478</v>
      </c>
      <c r="E361" s="5">
        <v>0</v>
      </c>
    </row>
    <row r="362" spans="1:5" s="12" customFormat="1">
      <c r="A362" s="12" t="s">
        <v>380</v>
      </c>
      <c r="B362" s="12">
        <v>442073</v>
      </c>
      <c r="C362" s="12" t="s">
        <v>388</v>
      </c>
      <c r="D362" s="43" t="s">
        <v>478</v>
      </c>
      <c r="E362" s="5">
        <v>0</v>
      </c>
    </row>
    <row r="363" spans="1:5" s="12" customFormat="1">
      <c r="A363" s="12" t="s">
        <v>380</v>
      </c>
      <c r="B363" s="12">
        <v>442076</v>
      </c>
      <c r="C363" s="12" t="s">
        <v>389</v>
      </c>
      <c r="D363" s="43" t="s">
        <v>478</v>
      </c>
      <c r="E363" s="5">
        <v>0</v>
      </c>
    </row>
    <row r="364" spans="1:5" s="12" customFormat="1">
      <c r="A364" s="12" t="s">
        <v>380</v>
      </c>
      <c r="B364" s="12">
        <v>442083</v>
      </c>
      <c r="C364" s="12" t="s">
        <v>390</v>
      </c>
      <c r="D364" s="43" t="s">
        <v>478</v>
      </c>
      <c r="E364" s="5">
        <v>0</v>
      </c>
    </row>
    <row r="365" spans="1:5" s="12" customFormat="1">
      <c r="A365" s="12" t="s">
        <v>380</v>
      </c>
      <c r="B365" s="12">
        <v>442090</v>
      </c>
      <c r="C365" s="12" t="s">
        <v>391</v>
      </c>
      <c r="D365" s="43" t="s">
        <v>478</v>
      </c>
      <c r="E365" s="5">
        <v>0</v>
      </c>
    </row>
    <row r="366" spans="1:5" s="12" customFormat="1">
      <c r="A366" s="12" t="s">
        <v>380</v>
      </c>
      <c r="B366" s="12">
        <v>442091</v>
      </c>
      <c r="C366" s="12" t="s">
        <v>392</v>
      </c>
      <c r="D366" s="43" t="s">
        <v>478</v>
      </c>
      <c r="E366" s="5">
        <v>0</v>
      </c>
    </row>
    <row r="367" spans="1:5" s="12" customFormat="1">
      <c r="A367" s="12" t="s">
        <v>380</v>
      </c>
      <c r="B367" s="12">
        <v>442103</v>
      </c>
      <c r="C367" s="12" t="s">
        <v>393</v>
      </c>
      <c r="D367" s="43" t="s">
        <v>478</v>
      </c>
      <c r="E367" s="5">
        <v>0</v>
      </c>
    </row>
    <row r="368" spans="1:5" s="12" customFormat="1">
      <c r="A368" s="12" t="s">
        <v>380</v>
      </c>
      <c r="B368" s="12">
        <v>442104</v>
      </c>
      <c r="C368" s="12" t="s">
        <v>394</v>
      </c>
      <c r="D368" s="43" t="s">
        <v>478</v>
      </c>
      <c r="E368" s="5">
        <v>0</v>
      </c>
    </row>
    <row r="369" spans="1:5" s="12" customFormat="1">
      <c r="A369" s="12" t="s">
        <v>380</v>
      </c>
      <c r="B369" s="12">
        <v>442105</v>
      </c>
      <c r="C369" s="12" t="s">
        <v>395</v>
      </c>
      <c r="D369" s="43" t="s">
        <v>478</v>
      </c>
      <c r="E369" s="5">
        <v>0</v>
      </c>
    </row>
    <row r="370" spans="1:5" s="12" customFormat="1">
      <c r="A370" s="12" t="s">
        <v>380</v>
      </c>
      <c r="B370" s="12">
        <v>442107</v>
      </c>
      <c r="C370" s="12" t="s">
        <v>396</v>
      </c>
      <c r="D370" s="43" t="s">
        <v>478</v>
      </c>
      <c r="E370" s="5">
        <v>0</v>
      </c>
    </row>
    <row r="371" spans="1:5" s="12" customFormat="1">
      <c r="A371" s="12" t="s">
        <v>380</v>
      </c>
      <c r="B371" s="12">
        <v>442116</v>
      </c>
      <c r="C371" s="12" t="s">
        <v>397</v>
      </c>
      <c r="D371" s="43" t="s">
        <v>478</v>
      </c>
      <c r="E371" s="5">
        <v>0</v>
      </c>
    </row>
    <row r="372" spans="1:5" s="12" customFormat="1">
      <c r="A372" s="12" t="s">
        <v>380</v>
      </c>
      <c r="B372" s="12">
        <v>442130</v>
      </c>
      <c r="C372" s="12" t="s">
        <v>398</v>
      </c>
      <c r="D372" s="43" t="s">
        <v>478</v>
      </c>
      <c r="E372" s="5">
        <v>0</v>
      </c>
    </row>
    <row r="373" spans="1:5" s="12" customFormat="1">
      <c r="A373" s="12" t="s">
        <v>380</v>
      </c>
      <c r="B373" s="12">
        <v>442135</v>
      </c>
      <c r="C373" s="12" t="s">
        <v>399</v>
      </c>
      <c r="D373" s="43" t="s">
        <v>478</v>
      </c>
      <c r="E373" s="5">
        <v>0</v>
      </c>
    </row>
    <row r="374" spans="1:5" s="12" customFormat="1">
      <c r="A374" s="12" t="s">
        <v>380</v>
      </c>
      <c r="B374" s="12">
        <v>442150</v>
      </c>
      <c r="C374" s="12" t="s">
        <v>400</v>
      </c>
      <c r="D374" s="43" t="s">
        <v>478</v>
      </c>
      <c r="E374" s="5">
        <v>0</v>
      </c>
    </row>
    <row r="375" spans="1:5" s="12" customFormat="1">
      <c r="A375" s="12" t="s">
        <v>380</v>
      </c>
      <c r="B375" s="12">
        <v>442159</v>
      </c>
      <c r="C375" s="12" t="s">
        <v>401</v>
      </c>
      <c r="D375" s="43" t="s">
        <v>478</v>
      </c>
      <c r="E375" s="5">
        <v>0</v>
      </c>
    </row>
    <row r="376" spans="1:5" s="12" customFormat="1">
      <c r="A376" s="12" t="s">
        <v>402</v>
      </c>
      <c r="B376" s="12">
        <v>452169</v>
      </c>
      <c r="C376" s="12" t="s">
        <v>403</v>
      </c>
      <c r="D376" s="43" t="s">
        <v>478</v>
      </c>
      <c r="E376" s="5">
        <v>0</v>
      </c>
    </row>
    <row r="377" spans="1:5" s="12" customFormat="1">
      <c r="A377" s="12" t="s">
        <v>402</v>
      </c>
      <c r="B377" s="12">
        <v>452179</v>
      </c>
      <c r="C377" s="12" t="s">
        <v>404</v>
      </c>
      <c r="D377" s="43" t="s">
        <v>478</v>
      </c>
      <c r="E377" s="5">
        <v>0</v>
      </c>
    </row>
    <row r="378" spans="1:5" s="12" customFormat="1">
      <c r="A378" s="12" t="s">
        <v>402</v>
      </c>
      <c r="B378" s="12">
        <v>452200</v>
      </c>
      <c r="C378" s="12" t="s">
        <v>405</v>
      </c>
      <c r="D378" s="43" t="s">
        <v>478</v>
      </c>
      <c r="E378" s="5">
        <v>0</v>
      </c>
    </row>
    <row r="379" spans="1:5" s="12" customFormat="1">
      <c r="A379" s="12" t="s">
        <v>402</v>
      </c>
      <c r="B379" s="12">
        <v>452226</v>
      </c>
      <c r="C379" s="12" t="s">
        <v>406</v>
      </c>
      <c r="D379" s="43" t="s">
        <v>478</v>
      </c>
      <c r="E379" s="5">
        <v>0</v>
      </c>
    </row>
    <row r="380" spans="1:5" s="12" customFormat="1">
      <c r="A380" s="12" t="s">
        <v>407</v>
      </c>
      <c r="B380" s="12">
        <v>462182</v>
      </c>
      <c r="C380" s="12" t="s">
        <v>408</v>
      </c>
      <c r="D380" s="43" t="s">
        <v>478</v>
      </c>
      <c r="E380" s="5">
        <v>0</v>
      </c>
    </row>
    <row r="381" spans="1:5" s="12" customFormat="1">
      <c r="A381" s="12" t="s">
        <v>407</v>
      </c>
      <c r="B381" s="12">
        <v>462194</v>
      </c>
      <c r="C381" s="12" t="s">
        <v>409</v>
      </c>
      <c r="D381" s="43" t="s">
        <v>478</v>
      </c>
      <c r="E381" s="5">
        <v>0</v>
      </c>
    </row>
    <row r="382" spans="1:5" s="12" customFormat="1">
      <c r="A382" s="12" t="s">
        <v>410</v>
      </c>
      <c r="B382" s="12">
        <v>472213</v>
      </c>
      <c r="C382" s="12" t="s">
        <v>411</v>
      </c>
      <c r="D382" s="43" t="s">
        <v>478</v>
      </c>
      <c r="E382" s="5">
        <v>0</v>
      </c>
    </row>
    <row r="383" spans="1:5" s="12" customFormat="1">
      <c r="A383" s="12" t="s">
        <v>410</v>
      </c>
      <c r="B383" s="12">
        <v>472218</v>
      </c>
      <c r="C383" s="12" t="s">
        <v>412</v>
      </c>
      <c r="D383" s="43" t="s">
        <v>478</v>
      </c>
      <c r="E383" s="5">
        <v>0</v>
      </c>
    </row>
    <row r="384" spans="1:5" s="12" customFormat="1">
      <c r="A384" s="12" t="s">
        <v>410</v>
      </c>
      <c r="B384" s="12">
        <v>472220</v>
      </c>
      <c r="C384" s="12" t="s">
        <v>413</v>
      </c>
      <c r="D384" s="43" t="s">
        <v>478</v>
      </c>
      <c r="E384" s="5">
        <v>0</v>
      </c>
    </row>
    <row r="385" spans="1:5" s="12" customFormat="1">
      <c r="A385" s="12" t="s">
        <v>410</v>
      </c>
      <c r="B385" s="12">
        <v>472221</v>
      </c>
      <c r="C385" s="12" t="s">
        <v>149</v>
      </c>
      <c r="D385" s="43" t="s">
        <v>478</v>
      </c>
      <c r="E385" s="5">
        <v>0</v>
      </c>
    </row>
    <row r="386" spans="1:5" s="12" customFormat="1">
      <c r="A386" s="12" t="s">
        <v>410</v>
      </c>
      <c r="B386" s="12">
        <v>472226</v>
      </c>
      <c r="C386" s="12" t="s">
        <v>414</v>
      </c>
      <c r="D386" s="43" t="s">
        <v>478</v>
      </c>
      <c r="E386" s="5">
        <v>0</v>
      </c>
    </row>
    <row r="387" spans="1:5" s="12" customFormat="1">
      <c r="A387" s="12" t="s">
        <v>410</v>
      </c>
      <c r="B387" s="12">
        <v>472232</v>
      </c>
      <c r="C387" s="12" t="s">
        <v>415</v>
      </c>
      <c r="D387" s="43" t="s">
        <v>478</v>
      </c>
      <c r="E387" s="5">
        <v>0</v>
      </c>
    </row>
    <row r="388" spans="1:5" s="12" customFormat="1">
      <c r="A388" s="12" t="s">
        <v>416</v>
      </c>
      <c r="B388" s="12">
        <v>482242</v>
      </c>
      <c r="C388" s="12" t="s">
        <v>417</v>
      </c>
      <c r="D388" s="43" t="s">
        <v>478</v>
      </c>
      <c r="E388" s="5">
        <v>0</v>
      </c>
    </row>
    <row r="389" spans="1:5" s="12" customFormat="1">
      <c r="A389" s="12" t="s">
        <v>416</v>
      </c>
      <c r="B389" s="12">
        <v>482255</v>
      </c>
      <c r="C389" s="12" t="s">
        <v>418</v>
      </c>
      <c r="D389" s="43" t="s">
        <v>478</v>
      </c>
      <c r="E389" s="5">
        <v>0</v>
      </c>
    </row>
    <row r="390" spans="1:5" s="12" customFormat="1">
      <c r="A390" s="12" t="s">
        <v>416</v>
      </c>
      <c r="B390" s="12">
        <v>482257</v>
      </c>
      <c r="C390" s="12" t="s">
        <v>419</v>
      </c>
      <c r="D390" s="43" t="s">
        <v>478</v>
      </c>
      <c r="E390" s="5">
        <v>0</v>
      </c>
    </row>
    <row r="391" spans="1:5" s="12" customFormat="1">
      <c r="A391" s="12" t="s">
        <v>416</v>
      </c>
      <c r="B391" s="12">
        <v>483310</v>
      </c>
      <c r="C391" s="12" t="s">
        <v>420</v>
      </c>
      <c r="D391" s="43" t="s">
        <v>478</v>
      </c>
      <c r="E391" s="5">
        <v>0</v>
      </c>
    </row>
    <row r="392" spans="1:5" s="12" customFormat="1">
      <c r="A392" s="12" t="s">
        <v>421</v>
      </c>
      <c r="B392" s="12">
        <v>491231</v>
      </c>
      <c r="C392" s="12" t="s">
        <v>422</v>
      </c>
      <c r="D392" s="43" t="s">
        <v>478</v>
      </c>
      <c r="E392" s="5">
        <v>0</v>
      </c>
    </row>
    <row r="393" spans="1:5" s="12" customFormat="1">
      <c r="A393" s="12" t="s">
        <v>421</v>
      </c>
      <c r="B393" s="12">
        <v>492066</v>
      </c>
      <c r="C393" s="12" t="s">
        <v>423</v>
      </c>
      <c r="D393" s="43" t="s">
        <v>478</v>
      </c>
      <c r="E393" s="5">
        <v>0</v>
      </c>
    </row>
    <row r="394" spans="1:5" s="12" customFormat="1">
      <c r="A394" s="12" t="s">
        <v>421</v>
      </c>
      <c r="B394" s="12">
        <v>492259</v>
      </c>
      <c r="C394" s="12" t="s">
        <v>424</v>
      </c>
      <c r="D394" s="43" t="s">
        <v>478</v>
      </c>
      <c r="E394" s="5">
        <v>0</v>
      </c>
    </row>
    <row r="395" spans="1:5" s="12" customFormat="1">
      <c r="A395" s="12" t="s">
        <v>421</v>
      </c>
      <c r="B395" s="12">
        <v>492262</v>
      </c>
      <c r="C395" s="12" t="s">
        <v>425</v>
      </c>
      <c r="D395" s="43" t="s">
        <v>478</v>
      </c>
      <c r="E395" s="5">
        <v>0</v>
      </c>
    </row>
    <row r="396" spans="1:5" s="12" customFormat="1">
      <c r="A396" s="12" t="s">
        <v>421</v>
      </c>
      <c r="B396" s="12">
        <v>492263</v>
      </c>
      <c r="C396" s="12" t="s">
        <v>426</v>
      </c>
      <c r="D396" s="43" t="s">
        <v>478</v>
      </c>
      <c r="E396" s="5">
        <v>0</v>
      </c>
    </row>
    <row r="397" spans="1:5" s="12" customFormat="1">
      <c r="A397" s="12" t="s">
        <v>421</v>
      </c>
      <c r="B397" s="12">
        <v>492264</v>
      </c>
      <c r="C397" s="12" t="s">
        <v>427</v>
      </c>
      <c r="D397" s="43" t="s">
        <v>478</v>
      </c>
      <c r="E397" s="5">
        <v>0</v>
      </c>
    </row>
    <row r="398" spans="1:5" s="12" customFormat="1">
      <c r="A398" s="12" t="s">
        <v>421</v>
      </c>
      <c r="B398" s="12">
        <v>492265</v>
      </c>
      <c r="C398" s="12" t="s">
        <v>428</v>
      </c>
      <c r="D398" s="43" t="s">
        <v>478</v>
      </c>
      <c r="E398" s="5">
        <v>0</v>
      </c>
    </row>
    <row r="399" spans="1:5" s="12" customFormat="1">
      <c r="A399" s="12" t="s">
        <v>421</v>
      </c>
      <c r="B399" s="12">
        <v>492270</v>
      </c>
      <c r="C399" s="12" t="s">
        <v>429</v>
      </c>
      <c r="D399" s="43" t="s">
        <v>478</v>
      </c>
      <c r="E399" s="5">
        <v>0</v>
      </c>
    </row>
    <row r="400" spans="1:5" s="12" customFormat="1">
      <c r="A400" s="12" t="s">
        <v>421</v>
      </c>
      <c r="B400" s="12">
        <v>493403</v>
      </c>
      <c r="C400" s="12" t="s">
        <v>430</v>
      </c>
      <c r="D400" s="43" t="s">
        <v>478</v>
      </c>
      <c r="E400" s="5">
        <v>0</v>
      </c>
    </row>
    <row r="401" spans="1:5" s="12" customFormat="1">
      <c r="A401" s="12" t="s">
        <v>431</v>
      </c>
      <c r="B401" s="12">
        <v>500758</v>
      </c>
      <c r="C401" s="12" t="s">
        <v>432</v>
      </c>
      <c r="D401" s="43" t="s">
        <v>478</v>
      </c>
      <c r="E401" s="5">
        <v>0</v>
      </c>
    </row>
    <row r="402" spans="1:5" s="12" customFormat="1">
      <c r="A402" s="12" t="s">
        <v>431</v>
      </c>
      <c r="B402" s="12">
        <v>502278</v>
      </c>
      <c r="C402" s="12" t="s">
        <v>433</v>
      </c>
      <c r="D402" s="22" t="s">
        <v>478</v>
      </c>
      <c r="E402" s="5">
        <v>0</v>
      </c>
    </row>
    <row r="403" spans="1:5" s="12" customFormat="1">
      <c r="A403" s="12" t="s">
        <v>431</v>
      </c>
      <c r="B403" s="12">
        <v>502282</v>
      </c>
      <c r="C403" s="12" t="s">
        <v>434</v>
      </c>
      <c r="D403" s="22" t="s">
        <v>478</v>
      </c>
      <c r="E403" s="5">
        <v>0</v>
      </c>
    </row>
    <row r="404" spans="1:5" s="12" customFormat="1">
      <c r="A404" s="12" t="s">
        <v>431</v>
      </c>
      <c r="B404" s="12">
        <v>502286</v>
      </c>
      <c r="C404" s="12" t="s">
        <v>435</v>
      </c>
      <c r="D404" s="43" t="s">
        <v>478</v>
      </c>
      <c r="E404" s="5">
        <v>0</v>
      </c>
    </row>
    <row r="405" spans="1:5" s="12" customFormat="1">
      <c r="A405" s="12" t="s">
        <v>436</v>
      </c>
      <c r="B405" s="12">
        <v>512296</v>
      </c>
      <c r="C405" s="12" t="s">
        <v>437</v>
      </c>
      <c r="D405" s="43" t="s">
        <v>478</v>
      </c>
      <c r="E405" s="5">
        <v>0</v>
      </c>
    </row>
    <row r="406" spans="1:5" s="12" customFormat="1">
      <c r="A406" s="12" t="s">
        <v>438</v>
      </c>
      <c r="B406" s="12">
        <v>520581</v>
      </c>
      <c r="C406" s="12" t="s">
        <v>439</v>
      </c>
      <c r="D406" s="43" t="s">
        <v>478</v>
      </c>
      <c r="E406" s="5">
        <v>0</v>
      </c>
    </row>
    <row r="407" spans="1:5" s="12" customFormat="1">
      <c r="A407" s="12" t="s">
        <v>438</v>
      </c>
      <c r="B407" s="12">
        <v>522417</v>
      </c>
      <c r="C407" s="12" t="s">
        <v>440</v>
      </c>
      <c r="D407" s="43" t="s">
        <v>478</v>
      </c>
      <c r="E407" s="5">
        <v>0</v>
      </c>
    </row>
    <row r="408" spans="1:5" s="12" customFormat="1">
      <c r="A408" s="12" t="s">
        <v>438</v>
      </c>
      <c r="B408" s="12">
        <v>522419</v>
      </c>
      <c r="C408" s="12" t="s">
        <v>441</v>
      </c>
      <c r="D408" s="43" t="s">
        <v>478</v>
      </c>
      <c r="E408" s="5">
        <v>0</v>
      </c>
    </row>
    <row r="409" spans="1:5" s="12" customFormat="1">
      <c r="A409" s="12" t="s">
        <v>438</v>
      </c>
      <c r="B409" s="12">
        <v>522426</v>
      </c>
      <c r="C409" s="12" t="s">
        <v>442</v>
      </c>
      <c r="D409" s="43" t="s">
        <v>478</v>
      </c>
      <c r="E409" s="5">
        <v>0</v>
      </c>
    </row>
    <row r="410" spans="1:5" s="12" customFormat="1">
      <c r="A410" s="12" t="s">
        <v>438</v>
      </c>
      <c r="B410" s="12">
        <v>522431</v>
      </c>
      <c r="C410" s="12" t="s">
        <v>443</v>
      </c>
      <c r="D410" s="43" t="s">
        <v>478</v>
      </c>
      <c r="E410" s="5">
        <v>0</v>
      </c>
    </row>
    <row r="411" spans="1:5" s="12" customFormat="1">
      <c r="A411" s="12" t="s">
        <v>438</v>
      </c>
      <c r="B411" s="12">
        <v>522442</v>
      </c>
      <c r="C411" s="12" t="s">
        <v>444</v>
      </c>
      <c r="D411" s="43" t="s">
        <v>478</v>
      </c>
      <c r="E411" s="5">
        <v>0</v>
      </c>
    </row>
    <row r="412" spans="1:5" s="12" customFormat="1">
      <c r="A412" s="12" t="s">
        <v>438</v>
      </c>
      <c r="B412" s="12">
        <v>522446</v>
      </c>
      <c r="C412" s="12" t="s">
        <v>445</v>
      </c>
      <c r="D412" s="43" t="s">
        <v>478</v>
      </c>
      <c r="E412" s="5">
        <v>0</v>
      </c>
    </row>
    <row r="413" spans="1:5" s="12" customFormat="1">
      <c r="A413" s="12" t="s">
        <v>438</v>
      </c>
      <c r="B413" s="12">
        <v>522447</v>
      </c>
      <c r="C413" s="12" t="s">
        <v>446</v>
      </c>
      <c r="D413" s="43" t="s">
        <v>478</v>
      </c>
      <c r="E413" s="5">
        <v>0</v>
      </c>
    </row>
    <row r="414" spans="1:5" s="12" customFormat="1">
      <c r="A414" s="12" t="s">
        <v>438</v>
      </c>
      <c r="B414" s="12">
        <v>522451</v>
      </c>
      <c r="C414" s="12" t="s">
        <v>447</v>
      </c>
      <c r="D414" s="43" t="s">
        <v>478</v>
      </c>
      <c r="E414" s="5">
        <v>0</v>
      </c>
    </row>
    <row r="415" spans="1:5" s="12" customFormat="1">
      <c r="A415" s="12" t="s">
        <v>438</v>
      </c>
      <c r="B415" s="12">
        <v>522452</v>
      </c>
      <c r="C415" s="12" t="s">
        <v>448</v>
      </c>
      <c r="D415" s="43" t="s">
        <v>478</v>
      </c>
      <c r="E415" s="5">
        <v>0</v>
      </c>
    </row>
    <row r="416" spans="1:5" s="12" customFormat="1">
      <c r="A416" s="12" t="s">
        <v>449</v>
      </c>
      <c r="B416" s="12">
        <v>532359</v>
      </c>
      <c r="C416" s="12" t="s">
        <v>450</v>
      </c>
      <c r="D416" s="43" t="s">
        <v>478</v>
      </c>
      <c r="E416" s="5">
        <v>0</v>
      </c>
    </row>
    <row r="417" spans="1:5" s="12" customFormat="1">
      <c r="A417" s="12" t="s">
        <v>449</v>
      </c>
      <c r="B417" s="12">
        <v>532362</v>
      </c>
      <c r="C417" s="12" t="s">
        <v>451</v>
      </c>
      <c r="D417" s="43" t="s">
        <v>478</v>
      </c>
      <c r="E417" s="5">
        <v>0</v>
      </c>
    </row>
    <row r="418" spans="1:5" s="12" customFormat="1">
      <c r="A418" s="12" t="s">
        <v>449</v>
      </c>
      <c r="B418" s="12">
        <v>532363</v>
      </c>
      <c r="C418" s="12" t="s">
        <v>452</v>
      </c>
      <c r="D418" s="43" t="s">
        <v>478</v>
      </c>
      <c r="E418" s="5">
        <v>0</v>
      </c>
    </row>
    <row r="419" spans="1:5" s="12" customFormat="1">
      <c r="A419" s="12" t="s">
        <v>449</v>
      </c>
      <c r="B419" s="12">
        <v>532364</v>
      </c>
      <c r="C419" s="12" t="s">
        <v>453</v>
      </c>
      <c r="D419" s="43" t="s">
        <v>478</v>
      </c>
      <c r="E419" s="5">
        <v>0</v>
      </c>
    </row>
    <row r="420" spans="1:5" s="12" customFormat="1">
      <c r="A420" s="12" t="s">
        <v>449</v>
      </c>
      <c r="B420" s="12">
        <v>532369</v>
      </c>
      <c r="C420" s="12" t="s">
        <v>454</v>
      </c>
      <c r="D420" s="43" t="s">
        <v>478</v>
      </c>
      <c r="E420" s="5">
        <v>0</v>
      </c>
    </row>
    <row r="421" spans="1:5" s="12" customFormat="1">
      <c r="A421" s="12" t="s">
        <v>449</v>
      </c>
      <c r="B421" s="12">
        <v>532373</v>
      </c>
      <c r="C421" s="12" t="s">
        <v>455</v>
      </c>
      <c r="D421" s="43" t="s">
        <v>478</v>
      </c>
      <c r="E421" s="5">
        <v>0</v>
      </c>
    </row>
    <row r="422" spans="1:5" s="12" customFormat="1">
      <c r="A422" s="12" t="s">
        <v>449</v>
      </c>
      <c r="B422" s="12">
        <v>532383</v>
      </c>
      <c r="C422" s="12" t="s">
        <v>456</v>
      </c>
      <c r="D422" s="43" t="s">
        <v>478</v>
      </c>
      <c r="E422" s="5">
        <v>0</v>
      </c>
    </row>
    <row r="423" spans="1:5" s="12" customFormat="1">
      <c r="A423" s="12" t="s">
        <v>449</v>
      </c>
      <c r="B423" s="12">
        <v>532384</v>
      </c>
      <c r="C423" s="12" t="s">
        <v>457</v>
      </c>
      <c r="D423" s="43" t="s">
        <v>478</v>
      </c>
      <c r="E423" s="5">
        <v>0</v>
      </c>
    </row>
    <row r="424" spans="1:5" s="12" customFormat="1">
      <c r="A424" s="12" t="s">
        <v>449</v>
      </c>
      <c r="B424" s="12">
        <v>532386</v>
      </c>
      <c r="C424" s="12" t="s">
        <v>458</v>
      </c>
      <c r="D424" s="43" t="s">
        <v>478</v>
      </c>
      <c r="E424" s="5">
        <v>0</v>
      </c>
    </row>
    <row r="425" spans="1:5" s="12" customFormat="1">
      <c r="A425" s="12" t="s">
        <v>449</v>
      </c>
      <c r="B425" s="12">
        <v>532387</v>
      </c>
      <c r="C425" s="12" t="s">
        <v>459</v>
      </c>
      <c r="D425" s="43" t="s">
        <v>478</v>
      </c>
      <c r="E425" s="5">
        <v>0</v>
      </c>
    </row>
    <row r="426" spans="1:5" s="12" customFormat="1">
      <c r="A426" s="12" t="s">
        <v>449</v>
      </c>
      <c r="B426" s="12">
        <v>532390</v>
      </c>
      <c r="C426" s="12" t="s">
        <v>460</v>
      </c>
      <c r="D426" s="43" t="s">
        <v>478</v>
      </c>
      <c r="E426" s="5">
        <v>0</v>
      </c>
    </row>
    <row r="427" spans="1:5" s="12" customFormat="1">
      <c r="A427" s="12" t="s">
        <v>449</v>
      </c>
      <c r="B427" s="12">
        <v>532391</v>
      </c>
      <c r="C427" s="12" t="s">
        <v>461</v>
      </c>
      <c r="D427" s="43" t="s">
        <v>478</v>
      </c>
      <c r="E427" s="5">
        <v>0</v>
      </c>
    </row>
    <row r="428" spans="1:5" s="12" customFormat="1">
      <c r="A428" s="12" t="s">
        <v>449</v>
      </c>
      <c r="B428" s="12">
        <v>532397</v>
      </c>
      <c r="C428" s="12" t="s">
        <v>462</v>
      </c>
      <c r="D428" s="43" t="s">
        <v>478</v>
      </c>
      <c r="E428" s="5">
        <v>0</v>
      </c>
    </row>
    <row r="429" spans="1:5" s="12" customFormat="1">
      <c r="A429" s="12" t="s">
        <v>449</v>
      </c>
      <c r="B429" s="12">
        <v>532399</v>
      </c>
      <c r="C429" s="12" t="s">
        <v>463</v>
      </c>
      <c r="D429" s="43" t="s">
        <v>478</v>
      </c>
      <c r="E429" s="5">
        <v>0</v>
      </c>
    </row>
    <row r="430" spans="1:5" s="12" customFormat="1">
      <c r="A430" s="12" t="s">
        <v>464</v>
      </c>
      <c r="B430" s="12">
        <v>542301</v>
      </c>
      <c r="C430" s="12" t="s">
        <v>465</v>
      </c>
      <c r="D430" s="43" t="s">
        <v>478</v>
      </c>
      <c r="E430" s="5">
        <v>0</v>
      </c>
    </row>
    <row r="431" spans="1:5" s="12" customFormat="1">
      <c r="A431" s="12" t="s">
        <v>464</v>
      </c>
      <c r="B431" s="12">
        <v>542318</v>
      </c>
      <c r="C431" s="12" t="s">
        <v>466</v>
      </c>
      <c r="D431" s="43" t="s">
        <v>478</v>
      </c>
      <c r="E431" s="5">
        <v>0</v>
      </c>
    </row>
    <row r="432" spans="1:5" s="12" customFormat="1">
      <c r="A432" s="12" t="s">
        <v>464</v>
      </c>
      <c r="B432" s="12">
        <v>542324</v>
      </c>
      <c r="C432" s="12" t="s">
        <v>467</v>
      </c>
      <c r="D432" s="43" t="s">
        <v>478</v>
      </c>
      <c r="E432" s="5">
        <v>0</v>
      </c>
    </row>
    <row r="433" spans="1:5" s="12" customFormat="1">
      <c r="A433" s="12" t="s">
        <v>464</v>
      </c>
      <c r="B433" s="12">
        <v>542332</v>
      </c>
      <c r="C433" s="12" t="s">
        <v>468</v>
      </c>
      <c r="D433" s="43" t="s">
        <v>478</v>
      </c>
      <c r="E433" s="5">
        <v>0</v>
      </c>
    </row>
    <row r="434" spans="1:5" s="12" customFormat="1">
      <c r="A434" s="12" t="s">
        <v>464</v>
      </c>
      <c r="B434" s="12">
        <v>542338</v>
      </c>
      <c r="C434" s="12" t="s">
        <v>469</v>
      </c>
      <c r="D434" s="43" t="s">
        <v>478</v>
      </c>
      <c r="E434" s="5">
        <v>0</v>
      </c>
    </row>
    <row r="435" spans="1:5" s="12" customFormat="1">
      <c r="A435" s="12" t="s">
        <v>464</v>
      </c>
      <c r="B435" s="12">
        <v>542339</v>
      </c>
      <c r="C435" s="12" t="s">
        <v>470</v>
      </c>
      <c r="D435" s="43" t="s">
        <v>478</v>
      </c>
      <c r="E435" s="5">
        <v>0</v>
      </c>
    </row>
    <row r="436" spans="1:5" s="12" customFormat="1">
      <c r="A436" s="12" t="s">
        <v>464</v>
      </c>
      <c r="B436" s="12">
        <v>542343</v>
      </c>
      <c r="C436" s="12" t="s">
        <v>471</v>
      </c>
      <c r="D436" s="43" t="s">
        <v>478</v>
      </c>
      <c r="E436" s="5">
        <v>0</v>
      </c>
    </row>
    <row r="437" spans="1:5" s="12" customFormat="1">
      <c r="A437" s="12" t="s">
        <v>472</v>
      </c>
      <c r="B437" s="12">
        <v>552349</v>
      </c>
      <c r="C437" s="12" t="s">
        <v>473</v>
      </c>
      <c r="D437" s="43" t="s">
        <v>478</v>
      </c>
      <c r="E437" s="5">
        <v>0</v>
      </c>
    </row>
    <row r="438" spans="1:5" s="12" customFormat="1">
      <c r="A438" s="12" t="s">
        <v>472</v>
      </c>
      <c r="B438" s="12">
        <v>553304</v>
      </c>
      <c r="C438" s="12" t="s">
        <v>474</v>
      </c>
      <c r="D438" s="43" t="s">
        <v>478</v>
      </c>
      <c r="E438" s="5">
        <v>0</v>
      </c>
    </row>
    <row r="439" spans="1:5" s="12" customFormat="1">
      <c r="A439" s="12" t="s">
        <v>475</v>
      </c>
      <c r="B439" s="12">
        <v>663800</v>
      </c>
      <c r="C439" s="12" t="s">
        <v>476</v>
      </c>
      <c r="D439" s="43" t="s">
        <v>478</v>
      </c>
      <c r="E439" s="5">
        <v>0</v>
      </c>
    </row>
    <row r="440" spans="1:5" s="12" customFormat="1">
      <c r="A440"/>
      <c r="B440"/>
      <c r="C440"/>
      <c r="D440"/>
      <c r="E440"/>
    </row>
    <row r="441" spans="1:5" s="12" customFormat="1">
      <c r="A441" s="10" t="s">
        <v>480</v>
      </c>
      <c r="B441"/>
      <c r="C441"/>
      <c r="D441"/>
      <c r="E441" s="3">
        <f>SUM(E3:E440)</f>
        <v>598824</v>
      </c>
    </row>
    <row r="442" spans="1:5" s="12" customFormat="1">
      <c r="A442"/>
      <c r="B442"/>
      <c r="C442"/>
      <c r="D442"/>
      <c r="E442"/>
    </row>
    <row r="443" spans="1:5">
      <c r="D443" s="10"/>
    </row>
    <row r="444" spans="1:5" s="12" customFormat="1">
      <c r="A444"/>
      <c r="B444"/>
      <c r="C444"/>
      <c r="D444"/>
      <c r="E444"/>
    </row>
    <row r="445" spans="1:5" s="12" customFormat="1">
      <c r="A445"/>
      <c r="B445"/>
      <c r="C445"/>
      <c r="D445"/>
      <c r="E445"/>
    </row>
    <row r="446" spans="1:5" s="12" customFormat="1">
      <c r="A446"/>
      <c r="B446"/>
      <c r="C446"/>
      <c r="D446"/>
      <c r="E446"/>
    </row>
    <row r="447" spans="1:5" s="12" customFormat="1">
      <c r="A447"/>
      <c r="B447"/>
      <c r="C447"/>
      <c r="D447"/>
      <c r="E447"/>
    </row>
    <row r="448" spans="1:5" s="12" customFormat="1">
      <c r="A448"/>
      <c r="B448"/>
      <c r="C448"/>
      <c r="D448"/>
      <c r="E448"/>
    </row>
    <row r="449" spans="1:5" s="12" customFormat="1">
      <c r="A449"/>
      <c r="B449"/>
      <c r="C449"/>
      <c r="D449"/>
      <c r="E449"/>
    </row>
    <row r="450" spans="1:5" s="12" customFormat="1">
      <c r="A450"/>
      <c r="B450"/>
      <c r="C450"/>
      <c r="D450"/>
      <c r="E450"/>
    </row>
    <row r="451" spans="1:5" s="12" customFormat="1">
      <c r="A451"/>
      <c r="B451"/>
      <c r="C451"/>
      <c r="D451"/>
      <c r="E451"/>
    </row>
    <row r="452" spans="1:5" s="12" customFormat="1">
      <c r="A452"/>
      <c r="B452"/>
      <c r="C452"/>
      <c r="D452"/>
      <c r="E452"/>
    </row>
    <row r="453" spans="1:5" s="12" customFormat="1">
      <c r="A453" s="22"/>
      <c r="B453" s="26"/>
      <c r="D453" s="22"/>
      <c r="E453" s="5"/>
    </row>
    <row r="454" spans="1:5" s="12" customFormat="1">
      <c r="A454" s="22"/>
      <c r="B454" s="22"/>
      <c r="D454" s="22"/>
      <c r="E454" s="5"/>
    </row>
    <row r="455" spans="1:5" s="12" customFormat="1">
      <c r="A455" s="22"/>
      <c r="B455" s="22"/>
      <c r="D455" s="22"/>
      <c r="E455" s="5"/>
    </row>
    <row r="456" spans="1:5" s="12" customFormat="1">
      <c r="A456" s="22"/>
      <c r="B456" s="26"/>
      <c r="D456" s="22"/>
      <c r="E456" s="5"/>
    </row>
    <row r="457" spans="1:5" s="12" customFormat="1">
      <c r="A457" s="22"/>
      <c r="B457" s="22"/>
      <c r="D457" s="22"/>
      <c r="E457" s="5"/>
    </row>
    <row r="458" spans="1:5" s="12" customFormat="1">
      <c r="A458" s="22"/>
      <c r="B458" s="26"/>
      <c r="D458" s="22"/>
      <c r="E458" s="5"/>
    </row>
    <row r="459" spans="1:5" s="12" customFormat="1">
      <c r="A459" s="22"/>
      <c r="B459" s="26"/>
      <c r="D459" s="22"/>
      <c r="E459" s="5"/>
    </row>
    <row r="460" spans="1:5" s="12" customFormat="1">
      <c r="A460" s="22"/>
      <c r="B460" s="26"/>
      <c r="D460" s="22"/>
      <c r="E460" s="5"/>
    </row>
    <row r="461" spans="1:5" s="12" customFormat="1">
      <c r="A461" s="22"/>
      <c r="B461" s="26"/>
      <c r="D461" s="22"/>
      <c r="E461" s="5"/>
    </row>
    <row r="462" spans="1:5" s="12" customFormat="1">
      <c r="A462" s="22"/>
      <c r="B462" s="26"/>
      <c r="D462" s="22"/>
      <c r="E462" s="5"/>
    </row>
    <row r="463" spans="1:5" s="12" customFormat="1">
      <c r="A463" s="22"/>
      <c r="B463" s="26"/>
      <c r="D463" s="22"/>
      <c r="E463" s="5"/>
    </row>
    <row r="464" spans="1:5" s="12" customFormat="1">
      <c r="A464" s="22"/>
      <c r="B464" s="26"/>
      <c r="D464" s="22"/>
      <c r="E464" s="5"/>
    </row>
    <row r="465" spans="1:5" s="12" customFormat="1">
      <c r="A465" s="22"/>
      <c r="B465" s="22"/>
      <c r="D465" s="22"/>
      <c r="E465" s="5"/>
    </row>
    <row r="466" spans="1:5" s="12" customFormat="1">
      <c r="A466" s="22"/>
      <c r="B466" s="22"/>
      <c r="D466" s="22"/>
      <c r="E466" s="5"/>
    </row>
    <row r="467" spans="1:5" s="12" customFormat="1">
      <c r="A467" s="22"/>
      <c r="B467" s="22"/>
      <c r="D467" s="22"/>
      <c r="E467" s="5"/>
    </row>
    <row r="468" spans="1:5" s="12" customFormat="1">
      <c r="A468" s="22"/>
      <c r="B468" s="26"/>
      <c r="D468" s="22"/>
      <c r="E468" s="5"/>
    </row>
    <row r="469" spans="1:5" s="12" customFormat="1">
      <c r="A469" s="22"/>
      <c r="B469" s="22"/>
      <c r="D469" s="22"/>
      <c r="E469" s="5"/>
    </row>
    <row r="470" spans="1:5" s="12" customFormat="1">
      <c r="A470" s="22"/>
      <c r="B470" s="26"/>
      <c r="D470" s="22"/>
      <c r="E470" s="5"/>
    </row>
    <row r="471" spans="1:5" s="12" customFormat="1">
      <c r="A471" s="22"/>
      <c r="B471" s="22"/>
      <c r="D471" s="22"/>
      <c r="E471" s="5"/>
    </row>
    <row r="472" spans="1:5" s="12" customFormat="1">
      <c r="A472" s="22"/>
      <c r="B472" s="22"/>
      <c r="D472" s="22"/>
      <c r="E472" s="5"/>
    </row>
    <row r="473" spans="1:5" s="12" customFormat="1">
      <c r="A473" s="22"/>
      <c r="B473" s="26"/>
      <c r="D473" s="22"/>
      <c r="E473" s="5"/>
    </row>
    <row r="474" spans="1:5" s="12" customFormat="1">
      <c r="A474" s="22"/>
      <c r="B474" s="22"/>
      <c r="D474" s="22"/>
      <c r="E474" s="5"/>
    </row>
    <row r="475" spans="1:5" s="12" customFormat="1">
      <c r="A475" s="22"/>
      <c r="B475" s="26"/>
      <c r="D475" s="22"/>
      <c r="E475" s="5"/>
    </row>
    <row r="476" spans="1:5" s="12" customFormat="1">
      <c r="A476" s="22"/>
      <c r="B476" s="26"/>
      <c r="D476" s="22"/>
      <c r="E476" s="5"/>
    </row>
    <row r="477" spans="1:5" s="12" customFormat="1">
      <c r="A477" s="22"/>
      <c r="B477" s="26"/>
      <c r="D477" s="22"/>
      <c r="E477" s="5"/>
    </row>
    <row r="478" spans="1:5" s="12" customFormat="1">
      <c r="A478" s="22"/>
      <c r="B478" s="26"/>
      <c r="D478" s="22"/>
      <c r="E478" s="5"/>
    </row>
    <row r="479" spans="1:5" s="12" customFormat="1">
      <c r="A479" s="22"/>
      <c r="B479" s="26"/>
      <c r="D479" s="22"/>
      <c r="E479" s="5"/>
    </row>
    <row r="480" spans="1:5" s="12" customFormat="1">
      <c r="A480" s="22"/>
      <c r="B480" s="26"/>
      <c r="D480" s="22"/>
      <c r="E480" s="5"/>
    </row>
    <row r="481" spans="1:5" s="12" customFormat="1">
      <c r="A481" s="22"/>
      <c r="B481" s="26"/>
      <c r="D481" s="22"/>
      <c r="E481" s="5"/>
    </row>
    <row r="482" spans="1:5" s="12" customFormat="1">
      <c r="A482" s="22"/>
      <c r="B482" s="22"/>
      <c r="D482" s="22"/>
      <c r="E482" s="5"/>
    </row>
    <row r="483" spans="1:5" s="12" customFormat="1">
      <c r="A483" s="22"/>
      <c r="B483" s="26"/>
      <c r="D483" s="22"/>
      <c r="E483" s="5"/>
    </row>
    <row r="484" spans="1:5" s="12" customFormat="1">
      <c r="A484" s="22"/>
      <c r="B484" s="26"/>
      <c r="D484" s="22"/>
      <c r="E484" s="5"/>
    </row>
    <row r="485" spans="1:5" s="12" customFormat="1">
      <c r="A485" s="22"/>
      <c r="B485" s="26"/>
      <c r="D485" s="22"/>
      <c r="E485" s="5"/>
    </row>
    <row r="486" spans="1:5" s="12" customFormat="1">
      <c r="A486" s="22"/>
      <c r="B486" s="27"/>
      <c r="D486" s="22"/>
      <c r="E486" s="5"/>
    </row>
    <row r="487" spans="1:5" s="12" customFormat="1">
      <c r="A487" s="22"/>
      <c r="B487" s="26"/>
      <c r="D487" s="22"/>
      <c r="E487" s="5"/>
    </row>
    <row r="488" spans="1:5" s="12" customFormat="1">
      <c r="A488" s="22"/>
      <c r="B488" s="26"/>
      <c r="D488" s="22"/>
      <c r="E488" s="5"/>
    </row>
    <row r="489" spans="1:5" s="12" customFormat="1">
      <c r="A489" s="22"/>
      <c r="B489" s="22"/>
      <c r="D489" s="22"/>
      <c r="E489" s="5"/>
    </row>
    <row r="490" spans="1:5" s="12" customFormat="1">
      <c r="A490" s="22"/>
      <c r="B490" s="26"/>
      <c r="D490" s="22"/>
      <c r="E490" s="5"/>
    </row>
    <row r="491" spans="1:5" s="12" customFormat="1">
      <c r="A491" s="22"/>
      <c r="B491" s="26"/>
      <c r="D491" s="22"/>
      <c r="E491" s="5"/>
    </row>
    <row r="492" spans="1:5" s="12" customFormat="1">
      <c r="A492" s="22"/>
      <c r="B492" s="27"/>
      <c r="D492" s="22"/>
      <c r="E492" s="5"/>
    </row>
    <row r="493" spans="1:5" s="12" customFormat="1">
      <c r="A493" s="22"/>
      <c r="B493" s="26"/>
      <c r="D493" s="22"/>
      <c r="E493" s="5"/>
    </row>
    <row r="494" spans="1:5" s="12" customFormat="1">
      <c r="A494" s="22"/>
      <c r="B494" s="26"/>
      <c r="D494" s="22"/>
      <c r="E494" s="5"/>
    </row>
    <row r="495" spans="1:5" s="12" customFormat="1">
      <c r="A495" s="22"/>
      <c r="B495" s="27"/>
      <c r="D495" s="22"/>
      <c r="E495" s="5"/>
    </row>
    <row r="496" spans="1:5" s="12" customFormat="1">
      <c r="A496" s="22"/>
      <c r="B496" s="26"/>
      <c r="D496" s="22"/>
      <c r="E496" s="5"/>
    </row>
    <row r="497" spans="1:5" s="12" customFormat="1">
      <c r="A497" s="22"/>
      <c r="B497" s="26"/>
      <c r="D497" s="22"/>
      <c r="E497" s="5"/>
    </row>
    <row r="498" spans="1:5" s="12" customFormat="1">
      <c r="A498" s="22"/>
      <c r="B498" s="26"/>
      <c r="D498" s="22"/>
      <c r="E498" s="5"/>
    </row>
    <row r="499" spans="1:5" s="12" customFormat="1">
      <c r="A499" s="22"/>
      <c r="B499" s="26"/>
      <c r="D499" s="22"/>
      <c r="E499" s="5"/>
    </row>
    <row r="500" spans="1:5" s="12" customFormat="1">
      <c r="A500" s="22"/>
      <c r="B500" s="27"/>
      <c r="D500" s="22"/>
      <c r="E500" s="5"/>
    </row>
    <row r="501" spans="1:5" s="12" customFormat="1">
      <c r="A501" s="22"/>
      <c r="B501" s="27"/>
      <c r="D501" s="22"/>
      <c r="E501" s="5"/>
    </row>
    <row r="502" spans="1:5" s="12" customFormat="1">
      <c r="A502" s="22"/>
      <c r="B502" s="26"/>
      <c r="D502" s="22"/>
      <c r="E502" s="5"/>
    </row>
    <row r="503" spans="1:5" s="12" customFormat="1">
      <c r="A503" s="22"/>
      <c r="B503" s="26"/>
      <c r="D503" s="22"/>
      <c r="E503" s="5"/>
    </row>
    <row r="504" spans="1:5" s="12" customFormat="1">
      <c r="A504" s="22"/>
      <c r="B504" s="26"/>
      <c r="D504" s="22"/>
      <c r="E504" s="5"/>
    </row>
    <row r="505" spans="1:5" s="12" customFormat="1">
      <c r="A505" s="22"/>
      <c r="B505" s="26"/>
      <c r="D505" s="22"/>
      <c r="E505" s="5"/>
    </row>
    <row r="506" spans="1:5" s="12" customFormat="1">
      <c r="A506" s="22"/>
      <c r="B506" s="26"/>
      <c r="D506" s="22"/>
      <c r="E506" s="5"/>
    </row>
    <row r="507" spans="1:5" s="12" customFormat="1">
      <c r="A507" s="22"/>
      <c r="B507" s="22"/>
      <c r="D507" s="22"/>
      <c r="E507" s="5"/>
    </row>
    <row r="508" spans="1:5" s="12" customFormat="1">
      <c r="A508" s="22"/>
      <c r="B508" s="26"/>
      <c r="D508" s="22"/>
      <c r="E508" s="5"/>
    </row>
    <row r="509" spans="1:5" s="12" customFormat="1">
      <c r="A509" s="22"/>
      <c r="B509" s="26"/>
      <c r="D509" s="22"/>
      <c r="E509" s="5"/>
    </row>
    <row r="510" spans="1:5" s="12" customFormat="1">
      <c r="A510" s="22"/>
      <c r="B510" s="26"/>
      <c r="D510" s="22"/>
      <c r="E510" s="5"/>
    </row>
    <row r="511" spans="1:5" s="12" customFormat="1">
      <c r="A511" s="22"/>
      <c r="B511" s="26"/>
      <c r="D511" s="22"/>
      <c r="E511" s="5"/>
    </row>
    <row r="512" spans="1:5" s="12" customFormat="1">
      <c r="A512" s="22"/>
      <c r="B512" s="22"/>
      <c r="D512" s="22"/>
      <c r="E512" s="5"/>
    </row>
    <row r="513" spans="1:5" s="12" customFormat="1">
      <c r="A513" s="22"/>
      <c r="B513" s="22"/>
      <c r="D513" s="22"/>
      <c r="E513" s="5"/>
    </row>
    <row r="514" spans="1:5" s="12" customFormat="1">
      <c r="A514" s="22"/>
      <c r="B514" s="26"/>
      <c r="D514" s="22"/>
      <c r="E514" s="5"/>
    </row>
    <row r="515" spans="1:5" s="12" customFormat="1">
      <c r="A515" s="22"/>
      <c r="B515" s="26"/>
      <c r="D515" s="22"/>
      <c r="E515" s="5"/>
    </row>
    <row r="516" spans="1:5" s="12" customFormat="1">
      <c r="A516" s="22"/>
      <c r="B516" s="26"/>
      <c r="D516" s="22"/>
      <c r="E516" s="5"/>
    </row>
    <row r="517" spans="1:5" s="12" customFormat="1">
      <c r="A517" s="22"/>
      <c r="B517" s="26"/>
      <c r="D517" s="22"/>
      <c r="E517" s="5"/>
    </row>
    <row r="518" spans="1:5" s="12" customFormat="1">
      <c r="A518" s="22"/>
      <c r="B518" s="26"/>
      <c r="D518" s="22"/>
      <c r="E518" s="5"/>
    </row>
    <row r="519" spans="1:5" s="12" customFormat="1">
      <c r="A519" s="22"/>
      <c r="B519" s="26"/>
      <c r="D519" s="22"/>
      <c r="E519" s="5"/>
    </row>
    <row r="520" spans="1:5" s="12" customFormat="1">
      <c r="A520" s="22"/>
      <c r="B520" s="26"/>
      <c r="D520" s="22"/>
      <c r="E520" s="5"/>
    </row>
    <row r="521" spans="1:5" s="12" customFormat="1">
      <c r="A521" s="22"/>
      <c r="B521" s="26"/>
      <c r="D521" s="22"/>
      <c r="E521" s="5"/>
    </row>
    <row r="522" spans="1:5" s="12" customFormat="1">
      <c r="A522" s="22"/>
      <c r="B522" s="26"/>
      <c r="D522" s="22"/>
      <c r="E522" s="5"/>
    </row>
    <row r="523" spans="1:5" s="12" customFormat="1">
      <c r="A523" s="22"/>
      <c r="B523" s="26"/>
      <c r="D523" s="22"/>
      <c r="E523" s="5"/>
    </row>
    <row r="524" spans="1:5" s="12" customFormat="1">
      <c r="A524" s="22"/>
      <c r="B524" s="27"/>
      <c r="D524" s="22"/>
      <c r="E524" s="5"/>
    </row>
    <row r="525" spans="1:5" s="12" customFormat="1">
      <c r="A525" s="22"/>
      <c r="B525" s="26"/>
      <c r="D525" s="22"/>
      <c r="E525" s="5"/>
    </row>
    <row r="526" spans="1:5" s="12" customFormat="1">
      <c r="A526" s="22"/>
      <c r="B526" s="26"/>
      <c r="D526" s="22"/>
      <c r="E526" s="5"/>
    </row>
    <row r="527" spans="1:5" s="12" customFormat="1">
      <c r="A527" s="22"/>
      <c r="B527" s="26"/>
      <c r="D527" s="22"/>
      <c r="E527" s="5"/>
    </row>
    <row r="528" spans="1:5" s="12" customFormat="1">
      <c r="A528" s="22"/>
      <c r="B528" s="26"/>
      <c r="D528" s="22"/>
      <c r="E528" s="5"/>
    </row>
    <row r="529" spans="1:5" s="12" customFormat="1">
      <c r="A529" s="22"/>
      <c r="B529" s="26"/>
      <c r="D529" s="22"/>
      <c r="E529" s="5"/>
    </row>
    <row r="530" spans="1:5" s="12" customFormat="1">
      <c r="A530" s="22"/>
      <c r="B530" s="26"/>
      <c r="D530" s="22"/>
      <c r="E530" s="5"/>
    </row>
    <row r="531" spans="1:5" s="12" customFormat="1">
      <c r="A531" s="22"/>
      <c r="B531" s="22"/>
      <c r="D531" s="22"/>
      <c r="E531" s="5"/>
    </row>
    <row r="532" spans="1:5" s="12" customFormat="1">
      <c r="A532" s="22"/>
      <c r="B532" s="26"/>
      <c r="D532" s="22"/>
      <c r="E532" s="5"/>
    </row>
    <row r="533" spans="1:5" s="12" customFormat="1">
      <c r="A533" s="22"/>
      <c r="B533" s="26"/>
      <c r="D533" s="22"/>
      <c r="E533" s="5"/>
    </row>
    <row r="534" spans="1:5" s="12" customFormat="1">
      <c r="A534" s="22"/>
      <c r="B534" s="26"/>
      <c r="D534" s="22"/>
      <c r="E534" s="5"/>
    </row>
    <row r="535" spans="1:5" s="12" customFormat="1">
      <c r="A535" s="22"/>
      <c r="B535" s="26"/>
      <c r="D535" s="22"/>
      <c r="E535" s="5"/>
    </row>
    <row r="536" spans="1:5" s="12" customFormat="1">
      <c r="A536" s="22"/>
      <c r="B536" s="26"/>
      <c r="D536" s="22"/>
      <c r="E536" s="5"/>
    </row>
    <row r="537" spans="1:5" s="12" customFormat="1">
      <c r="A537" s="22"/>
      <c r="B537" s="26"/>
      <c r="D537" s="22"/>
      <c r="E537" s="5"/>
    </row>
    <row r="538" spans="1:5" s="12" customFormat="1">
      <c r="A538" s="22"/>
      <c r="B538" s="26"/>
      <c r="D538" s="22"/>
      <c r="E538" s="5"/>
    </row>
    <row r="539" spans="1:5" s="12" customFormat="1">
      <c r="A539" s="22"/>
      <c r="B539" s="22"/>
      <c r="D539" s="22"/>
      <c r="E539" s="5"/>
    </row>
    <row r="540" spans="1:5" s="12" customFormat="1">
      <c r="A540" s="22"/>
      <c r="B540" s="26"/>
      <c r="D540" s="22"/>
      <c r="E540" s="5"/>
    </row>
    <row r="541" spans="1:5" s="12" customFormat="1">
      <c r="A541" s="22"/>
      <c r="B541" s="26"/>
      <c r="D541" s="22"/>
      <c r="E541" s="5"/>
    </row>
    <row r="542" spans="1:5" s="12" customFormat="1">
      <c r="A542" s="22"/>
      <c r="B542" s="26"/>
      <c r="D542" s="22"/>
      <c r="E542" s="5"/>
    </row>
    <row r="543" spans="1:5" s="12" customFormat="1">
      <c r="A543" s="22"/>
      <c r="B543" s="22"/>
      <c r="D543" s="22"/>
      <c r="E543" s="5"/>
    </row>
    <row r="544" spans="1:5" s="12" customFormat="1">
      <c r="A544" s="22"/>
      <c r="B544" s="26"/>
      <c r="D544" s="22"/>
      <c r="E544" s="5"/>
    </row>
    <row r="545" spans="1:5" s="12" customFormat="1">
      <c r="A545" s="22"/>
      <c r="B545" s="22"/>
      <c r="D545" s="22"/>
      <c r="E545" s="5"/>
    </row>
    <row r="546" spans="1:5" s="12" customFormat="1">
      <c r="A546" s="22"/>
      <c r="B546" s="22"/>
      <c r="D546" s="22"/>
      <c r="E546" s="5"/>
    </row>
    <row r="547" spans="1:5" s="12" customFormat="1">
      <c r="A547" s="22"/>
      <c r="B547" s="22"/>
      <c r="D547" s="22"/>
      <c r="E547" s="5"/>
    </row>
    <row r="548" spans="1:5" s="12" customFormat="1">
      <c r="A548" s="22"/>
      <c r="B548" s="26"/>
      <c r="D548" s="22"/>
      <c r="E548" s="5"/>
    </row>
    <row r="549" spans="1:5" s="12" customFormat="1">
      <c r="A549" s="22"/>
      <c r="B549" s="22"/>
      <c r="D549" s="22"/>
      <c r="E549" s="5"/>
    </row>
    <row r="550" spans="1:5" s="12" customFormat="1">
      <c r="A550" s="22"/>
      <c r="B550" s="27"/>
      <c r="D550" s="22"/>
      <c r="E550" s="5"/>
    </row>
    <row r="551" spans="1:5" s="12" customFormat="1">
      <c r="A551" s="22"/>
      <c r="B551" s="26"/>
      <c r="D551" s="22"/>
      <c r="E551" s="5"/>
    </row>
    <row r="552" spans="1:5" s="12" customFormat="1">
      <c r="A552" s="22"/>
      <c r="B552" s="26"/>
      <c r="D552" s="22"/>
      <c r="E552" s="5"/>
    </row>
    <row r="553" spans="1:5" s="12" customFormat="1">
      <c r="A553" s="22"/>
      <c r="B553" s="26"/>
      <c r="D553" s="22"/>
      <c r="E553" s="5"/>
    </row>
    <row r="554" spans="1:5" s="12" customFormat="1">
      <c r="A554" s="22"/>
      <c r="B554" s="26"/>
      <c r="D554" s="22"/>
      <c r="E554" s="5"/>
    </row>
    <row r="555" spans="1:5" s="12" customFormat="1">
      <c r="A555" s="22"/>
      <c r="B555" s="26"/>
      <c r="D555" s="22"/>
      <c r="E555" s="5"/>
    </row>
    <row r="556" spans="1:5" s="12" customFormat="1">
      <c r="A556" s="22"/>
      <c r="B556" s="27"/>
      <c r="D556" s="22"/>
      <c r="E556" s="5"/>
    </row>
    <row r="557" spans="1:5" s="12" customFormat="1">
      <c r="A557" s="22"/>
      <c r="B557" s="22"/>
      <c r="D557" s="22"/>
      <c r="E557" s="5"/>
    </row>
    <row r="558" spans="1:5" s="12" customFormat="1">
      <c r="A558" s="22"/>
      <c r="B558" s="26"/>
      <c r="D558" s="22"/>
      <c r="E558" s="5"/>
    </row>
    <row r="559" spans="1:5" s="12" customFormat="1">
      <c r="A559" s="22"/>
      <c r="B559" s="26"/>
      <c r="D559" s="22"/>
      <c r="E559" s="5"/>
    </row>
    <row r="560" spans="1:5" s="12" customFormat="1">
      <c r="A560" s="22"/>
      <c r="B560" s="22"/>
      <c r="D560" s="22"/>
      <c r="E560" s="5"/>
    </row>
    <row r="561" spans="1:5" s="12" customFormat="1">
      <c r="A561" s="22"/>
      <c r="B561" s="26"/>
      <c r="D561" s="22"/>
      <c r="E561" s="5"/>
    </row>
    <row r="562" spans="1:5" s="12" customFormat="1">
      <c r="A562" s="22"/>
      <c r="B562" s="26"/>
      <c r="D562" s="22"/>
      <c r="E562" s="5"/>
    </row>
    <row r="563" spans="1:5" s="12" customFormat="1">
      <c r="A563" s="22"/>
      <c r="B563" s="26"/>
      <c r="D563" s="22"/>
      <c r="E563" s="5"/>
    </row>
    <row r="564" spans="1:5" s="12" customFormat="1">
      <c r="A564" s="22"/>
      <c r="B564" s="26"/>
      <c r="D564" s="22"/>
      <c r="E564" s="5"/>
    </row>
    <row r="565" spans="1:5" s="12" customFormat="1">
      <c r="A565" s="22"/>
      <c r="B565" s="22"/>
      <c r="D565" s="22"/>
      <c r="E565" s="5"/>
    </row>
    <row r="566" spans="1:5" s="12" customFormat="1">
      <c r="A566" s="22"/>
      <c r="B566" s="26"/>
      <c r="D566" s="22"/>
      <c r="E566" s="5"/>
    </row>
    <row r="567" spans="1:5" s="12" customFormat="1">
      <c r="A567" s="22"/>
      <c r="B567" s="26"/>
      <c r="D567" s="22"/>
      <c r="E567" s="5"/>
    </row>
    <row r="568" spans="1:5" s="12" customFormat="1">
      <c r="A568" s="22"/>
      <c r="B568" s="26"/>
      <c r="D568" s="22"/>
      <c r="E568" s="5"/>
    </row>
    <row r="569" spans="1:5" s="12" customFormat="1">
      <c r="A569" s="22"/>
      <c r="B569" s="26"/>
      <c r="D569" s="22"/>
      <c r="E569" s="5"/>
    </row>
    <row r="570" spans="1:5" s="12" customFormat="1">
      <c r="A570" s="22"/>
      <c r="B570" s="26"/>
      <c r="D570" s="22"/>
      <c r="E570" s="5"/>
    </row>
    <row r="571" spans="1:5" s="12" customFormat="1">
      <c r="A571" s="22"/>
      <c r="B571" s="27"/>
      <c r="D571" s="22"/>
      <c r="E571" s="5"/>
    </row>
    <row r="572" spans="1:5" s="12" customFormat="1">
      <c r="A572" s="22"/>
      <c r="B572" s="26"/>
      <c r="D572" s="22"/>
      <c r="E572" s="5"/>
    </row>
    <row r="573" spans="1:5" s="12" customFormat="1">
      <c r="A573" s="22"/>
      <c r="B573" s="22"/>
      <c r="D573" s="22"/>
      <c r="E573" s="5"/>
    </row>
    <row r="574" spans="1:5" s="12" customFormat="1">
      <c r="A574" s="22"/>
      <c r="B574" s="26"/>
      <c r="D574" s="22"/>
      <c r="E574" s="5"/>
    </row>
    <row r="575" spans="1:5" s="12" customFormat="1">
      <c r="A575" s="22"/>
      <c r="B575" s="26"/>
      <c r="D575" s="22"/>
      <c r="E575" s="5"/>
    </row>
    <row r="576" spans="1:5" s="12" customFormat="1">
      <c r="A576" s="22"/>
      <c r="B576" s="26"/>
      <c r="D576" s="22"/>
      <c r="E576" s="5"/>
    </row>
    <row r="577" spans="1:5" s="12" customFormat="1">
      <c r="A577" s="22"/>
      <c r="B577" s="27"/>
      <c r="D577" s="22"/>
      <c r="E577" s="5"/>
    </row>
    <row r="578" spans="1:5" s="12" customFormat="1">
      <c r="A578" s="22"/>
      <c r="B578" s="26"/>
      <c r="D578" s="22"/>
      <c r="E578" s="5"/>
    </row>
    <row r="579" spans="1:5" s="12" customFormat="1">
      <c r="A579" s="22"/>
      <c r="B579" s="26"/>
      <c r="D579" s="22"/>
      <c r="E579" s="5"/>
    </row>
    <row r="580" spans="1:5" s="12" customFormat="1">
      <c r="A580" s="22"/>
      <c r="B580" s="26"/>
      <c r="D580" s="22"/>
      <c r="E580" s="5"/>
    </row>
    <row r="581" spans="1:5" s="12" customFormat="1">
      <c r="A581" s="22"/>
      <c r="B581" s="26"/>
      <c r="D581" s="22"/>
      <c r="E581" s="5"/>
    </row>
    <row r="582" spans="1:5" s="12" customFormat="1">
      <c r="A582" s="22"/>
      <c r="B582" s="22"/>
      <c r="D582" s="22"/>
      <c r="E582" s="5"/>
    </row>
    <row r="583" spans="1:5" s="12" customFormat="1">
      <c r="A583" s="22"/>
      <c r="B583" s="22"/>
      <c r="D583" s="22"/>
      <c r="E583" s="5"/>
    </row>
    <row r="584" spans="1:5" s="12" customFormat="1">
      <c r="A584" s="22"/>
      <c r="B584" s="26"/>
      <c r="D584" s="22"/>
      <c r="E584" s="5"/>
    </row>
    <row r="585" spans="1:5" s="12" customFormat="1">
      <c r="A585" s="22"/>
      <c r="B585" s="26"/>
      <c r="D585" s="22"/>
      <c r="E585" s="5"/>
    </row>
    <row r="586" spans="1:5" s="12" customFormat="1">
      <c r="A586" s="22"/>
      <c r="B586" s="26"/>
      <c r="D586" s="22"/>
      <c r="E586" s="5"/>
    </row>
    <row r="587" spans="1:5" s="12" customFormat="1">
      <c r="A587" s="22"/>
      <c r="B587" s="26"/>
      <c r="D587" s="22"/>
      <c r="E587" s="5"/>
    </row>
    <row r="588" spans="1:5" s="12" customFormat="1">
      <c r="A588" s="22"/>
      <c r="B588" s="26"/>
      <c r="D588" s="22"/>
      <c r="E588" s="5"/>
    </row>
    <row r="589" spans="1:5" s="12" customFormat="1">
      <c r="A589" s="22"/>
      <c r="B589" s="26"/>
      <c r="D589" s="22"/>
      <c r="E589" s="5"/>
    </row>
    <row r="590" spans="1:5" s="12" customFormat="1">
      <c r="A590" s="22"/>
      <c r="B590" s="26"/>
      <c r="D590" s="22"/>
      <c r="E590" s="5"/>
    </row>
    <row r="591" spans="1:5" s="12" customFormat="1">
      <c r="A591" s="22"/>
      <c r="B591" s="26"/>
      <c r="D591" s="22"/>
      <c r="E591" s="5"/>
    </row>
    <row r="592" spans="1:5" s="12" customFormat="1">
      <c r="A592" s="22"/>
      <c r="B592" s="22"/>
      <c r="D592" s="22"/>
      <c r="E592" s="5"/>
    </row>
    <row r="593" spans="1:5" s="12" customFormat="1">
      <c r="A593" s="22"/>
      <c r="B593" s="26"/>
      <c r="D593" s="22"/>
      <c r="E593" s="5"/>
    </row>
    <row r="594" spans="1:5" s="12" customFormat="1">
      <c r="A594" s="22"/>
      <c r="B594" s="26"/>
      <c r="D594" s="22"/>
      <c r="E594" s="5"/>
    </row>
    <row r="595" spans="1:5" s="12" customFormat="1">
      <c r="A595" s="22"/>
      <c r="B595" s="26"/>
      <c r="D595" s="22"/>
      <c r="E595" s="5"/>
    </row>
    <row r="596" spans="1:5" s="12" customFormat="1">
      <c r="A596" s="22"/>
      <c r="B596" s="26"/>
      <c r="D596" s="22"/>
      <c r="E596" s="5"/>
    </row>
    <row r="597" spans="1:5" s="12" customFormat="1">
      <c r="A597" s="22"/>
      <c r="B597" s="22"/>
      <c r="D597" s="22"/>
      <c r="E597" s="5"/>
    </row>
    <row r="598" spans="1:5" s="12" customFormat="1">
      <c r="A598" s="22"/>
      <c r="B598" s="26"/>
      <c r="D598" s="22"/>
      <c r="E598" s="5"/>
    </row>
    <row r="599" spans="1:5" s="12" customFormat="1">
      <c r="A599" s="22"/>
      <c r="B599" s="26"/>
      <c r="D599" s="22"/>
      <c r="E599" s="5"/>
    </row>
    <row r="600" spans="1:5" s="12" customFormat="1">
      <c r="A600" s="22"/>
      <c r="B600" s="22"/>
      <c r="D600" s="22"/>
      <c r="E600" s="5"/>
    </row>
    <row r="601" spans="1:5" s="12" customFormat="1">
      <c r="A601" s="22"/>
      <c r="B601" s="26"/>
      <c r="D601" s="22"/>
      <c r="E601" s="5"/>
    </row>
    <row r="602" spans="1:5" s="12" customFormat="1">
      <c r="A602" s="22"/>
      <c r="B602" s="22"/>
      <c r="D602" s="22"/>
      <c r="E602" s="5"/>
    </row>
    <row r="603" spans="1:5" s="12" customFormat="1">
      <c r="A603" s="22"/>
      <c r="B603" s="26"/>
      <c r="D603" s="22"/>
      <c r="E603" s="5"/>
    </row>
    <row r="604" spans="1:5" s="12" customFormat="1">
      <c r="A604" s="22"/>
      <c r="B604" s="22"/>
      <c r="D604" s="22"/>
      <c r="E604" s="5"/>
    </row>
    <row r="605" spans="1:5" s="12" customFormat="1">
      <c r="A605" s="22"/>
      <c r="B605" s="22"/>
      <c r="D605" s="22"/>
      <c r="E605" s="5"/>
    </row>
    <row r="606" spans="1:5" s="12" customFormat="1">
      <c r="A606" s="22"/>
      <c r="B606" s="26"/>
      <c r="D606" s="22"/>
      <c r="E606" s="5"/>
    </row>
    <row r="607" spans="1:5" s="12" customFormat="1">
      <c r="A607" s="22"/>
      <c r="B607" s="22"/>
      <c r="D607" s="22"/>
      <c r="E607" s="5"/>
    </row>
    <row r="608" spans="1:5" s="12" customFormat="1">
      <c r="A608" s="22"/>
      <c r="B608" s="22"/>
      <c r="D608" s="22"/>
      <c r="E608" s="5"/>
    </row>
    <row r="609" spans="1:5" s="12" customFormat="1">
      <c r="A609" s="22"/>
      <c r="B609" s="22"/>
      <c r="D609" s="22"/>
      <c r="E609" s="5"/>
    </row>
    <row r="610" spans="1:5" s="12" customFormat="1">
      <c r="A610" s="22"/>
      <c r="B610" s="26"/>
      <c r="D610" s="22"/>
      <c r="E610" s="5"/>
    </row>
    <row r="611" spans="1:5" s="12" customFormat="1">
      <c r="A611" s="22"/>
      <c r="B611" s="22"/>
      <c r="D611" s="22"/>
      <c r="E611" s="5"/>
    </row>
    <row r="612" spans="1:5" s="12" customFormat="1">
      <c r="A612" s="22"/>
      <c r="B612" s="22"/>
      <c r="D612" s="22"/>
      <c r="E612" s="5"/>
    </row>
    <row r="613" spans="1:5" s="12" customFormat="1">
      <c r="A613" s="22"/>
      <c r="B613" s="26"/>
      <c r="D613" s="22"/>
      <c r="E613" s="5"/>
    </row>
    <row r="614" spans="1:5" s="12" customFormat="1">
      <c r="A614" s="22"/>
      <c r="B614" s="22"/>
      <c r="D614" s="22"/>
      <c r="E614" s="5"/>
    </row>
    <row r="615" spans="1:5" s="12" customFormat="1">
      <c r="A615" s="22"/>
      <c r="B615" s="26"/>
      <c r="D615" s="22"/>
      <c r="E615" s="5"/>
    </row>
    <row r="616" spans="1:5" s="12" customFormat="1">
      <c r="A616" s="22"/>
      <c r="B616" s="26"/>
      <c r="D616" s="22"/>
      <c r="E616" s="5"/>
    </row>
    <row r="617" spans="1:5" s="12" customFormat="1">
      <c r="A617" s="22"/>
      <c r="B617" s="26"/>
      <c r="D617" s="22"/>
      <c r="E617" s="5"/>
    </row>
    <row r="618" spans="1:5" s="12" customFormat="1">
      <c r="A618" s="22"/>
      <c r="B618" s="22"/>
      <c r="D618" s="22"/>
      <c r="E618" s="5"/>
    </row>
    <row r="619" spans="1:5" s="12" customFormat="1">
      <c r="A619" s="22"/>
      <c r="B619" s="26"/>
      <c r="D619" s="22"/>
      <c r="E619" s="5"/>
    </row>
    <row r="620" spans="1:5" s="12" customFormat="1">
      <c r="A620" s="22"/>
      <c r="B620" s="26"/>
      <c r="D620" s="22"/>
      <c r="E620" s="5"/>
    </row>
    <row r="621" spans="1:5" s="12" customFormat="1">
      <c r="A621" s="22"/>
      <c r="B621" s="26"/>
      <c r="D621" s="22"/>
      <c r="E621" s="5"/>
    </row>
    <row r="622" spans="1:5" s="12" customFormat="1">
      <c r="A622" s="22"/>
      <c r="B622" s="26"/>
      <c r="D622" s="22"/>
      <c r="E622" s="5"/>
    </row>
    <row r="623" spans="1:5" s="12" customFormat="1">
      <c r="A623" s="22"/>
      <c r="B623" s="26"/>
      <c r="D623" s="22"/>
      <c r="E623" s="5"/>
    </row>
    <row r="624" spans="1:5" s="12" customFormat="1">
      <c r="A624" s="22"/>
      <c r="B624" s="26"/>
      <c r="D624" s="22"/>
      <c r="E624" s="5"/>
    </row>
    <row r="625" spans="1:5" s="12" customFormat="1">
      <c r="A625" s="22"/>
      <c r="B625" s="26"/>
      <c r="D625" s="22"/>
      <c r="E625" s="5"/>
    </row>
    <row r="626" spans="1:5" s="12" customFormat="1">
      <c r="A626" s="22"/>
      <c r="B626" s="22"/>
      <c r="D626" s="22"/>
      <c r="E626" s="5"/>
    </row>
    <row r="627" spans="1:5" s="12" customFormat="1">
      <c r="A627" s="22"/>
      <c r="B627" s="26"/>
      <c r="D627" s="22"/>
      <c r="E627" s="5"/>
    </row>
    <row r="628" spans="1:5" s="12" customFormat="1">
      <c r="A628" s="22"/>
      <c r="B628" s="26"/>
      <c r="D628" s="22"/>
      <c r="E628" s="5"/>
    </row>
    <row r="629" spans="1:5" s="12" customFormat="1">
      <c r="A629" s="22"/>
      <c r="B629" s="26"/>
      <c r="D629" s="22"/>
      <c r="E629" s="5"/>
    </row>
    <row r="630" spans="1:5" s="12" customFormat="1">
      <c r="A630" s="22"/>
      <c r="B630" s="22"/>
      <c r="D630" s="22"/>
      <c r="E630" s="5"/>
    </row>
    <row r="631" spans="1:5" s="12" customFormat="1">
      <c r="A631" s="22"/>
      <c r="B631" s="22"/>
      <c r="D631" s="22"/>
      <c r="E631" s="5"/>
    </row>
    <row r="632" spans="1:5" s="12" customFormat="1">
      <c r="A632" s="22"/>
      <c r="B632" s="22"/>
      <c r="D632" s="22"/>
      <c r="E632" s="5"/>
    </row>
    <row r="633" spans="1:5" s="12" customFormat="1">
      <c r="A633" s="22"/>
      <c r="B633" s="22"/>
      <c r="D633" s="22"/>
      <c r="E633" s="5"/>
    </row>
    <row r="634" spans="1:5" s="12" customFormat="1">
      <c r="A634" s="22"/>
      <c r="B634" s="26"/>
      <c r="D634" s="22"/>
      <c r="E634" s="5"/>
    </row>
    <row r="635" spans="1:5" s="12" customFormat="1">
      <c r="A635" s="22"/>
      <c r="B635" s="26"/>
      <c r="D635" s="22"/>
      <c r="E635" s="5"/>
    </row>
    <row r="636" spans="1:5" s="12" customFormat="1">
      <c r="A636" s="22"/>
      <c r="B636" s="22"/>
      <c r="D636" s="22"/>
      <c r="E636" s="5"/>
    </row>
    <row r="637" spans="1:5" s="12" customFormat="1">
      <c r="A637" s="22"/>
      <c r="B637" s="26"/>
      <c r="D637" s="22"/>
      <c r="E637" s="5"/>
    </row>
    <row r="638" spans="1:5" s="12" customFormat="1">
      <c r="A638" s="22"/>
      <c r="B638" s="22"/>
      <c r="D638" s="22"/>
      <c r="E638" s="5"/>
    </row>
    <row r="639" spans="1:5" s="12" customFormat="1">
      <c r="A639" s="22"/>
      <c r="B639" s="26"/>
      <c r="D639" s="22"/>
      <c r="E639" s="5"/>
    </row>
    <row r="640" spans="1:5" s="12" customFormat="1">
      <c r="A640" s="22"/>
      <c r="B640" s="22"/>
      <c r="D640" s="22"/>
      <c r="E640" s="5"/>
    </row>
    <row r="641" spans="1:5" s="12" customFormat="1">
      <c r="A641" s="22"/>
      <c r="B641" s="26"/>
      <c r="D641" s="22"/>
      <c r="E641" s="5"/>
    </row>
    <row r="642" spans="1:5" s="12" customFormat="1">
      <c r="A642" s="22"/>
      <c r="B642" s="26"/>
      <c r="D642" s="22"/>
      <c r="E642" s="5"/>
    </row>
    <row r="643" spans="1:5" s="12" customFormat="1">
      <c r="A643" s="22"/>
      <c r="B643" s="22"/>
      <c r="D643" s="22"/>
      <c r="E643" s="5"/>
    </row>
    <row r="644" spans="1:5" s="12" customFormat="1">
      <c r="A644" s="22"/>
      <c r="B644" s="22"/>
      <c r="D644" s="22"/>
      <c r="E644" s="5"/>
    </row>
    <row r="645" spans="1:5" s="12" customFormat="1">
      <c r="A645" s="22"/>
      <c r="B645" s="22"/>
      <c r="D645" s="22"/>
      <c r="E645" s="5"/>
    </row>
    <row r="646" spans="1:5" s="12" customFormat="1">
      <c r="A646" s="22"/>
      <c r="B646" s="26"/>
      <c r="D646" s="22"/>
      <c r="E646" s="5"/>
    </row>
    <row r="647" spans="1:5" s="12" customFormat="1">
      <c r="A647" s="22"/>
      <c r="B647" s="22"/>
      <c r="D647" s="22"/>
      <c r="E647" s="5"/>
    </row>
    <row r="648" spans="1:5" s="12" customFormat="1">
      <c r="A648" s="22"/>
      <c r="B648" s="26"/>
      <c r="D648" s="22"/>
      <c r="E648" s="5"/>
    </row>
    <row r="649" spans="1:5" s="12" customFormat="1">
      <c r="A649" s="22"/>
      <c r="B649" s="26"/>
      <c r="D649" s="22"/>
      <c r="E649" s="5"/>
    </row>
    <row r="650" spans="1:5" s="12" customFormat="1">
      <c r="A650" s="22"/>
      <c r="B650" s="22"/>
      <c r="D650" s="22"/>
      <c r="E650" s="5"/>
    </row>
    <row r="651" spans="1:5" s="12" customFormat="1">
      <c r="A651" s="22"/>
      <c r="B651" s="26"/>
      <c r="D651" s="22"/>
      <c r="E651" s="5"/>
    </row>
    <row r="652" spans="1:5" s="12" customFormat="1">
      <c r="A652" s="22"/>
      <c r="B652" s="26"/>
      <c r="D652" s="22"/>
      <c r="E652" s="5"/>
    </row>
    <row r="653" spans="1:5" s="12" customFormat="1">
      <c r="A653" s="22"/>
      <c r="B653" s="26"/>
      <c r="D653" s="22"/>
      <c r="E653" s="5"/>
    </row>
    <row r="654" spans="1:5" s="12" customFormat="1">
      <c r="A654" s="22"/>
      <c r="B654" s="26"/>
      <c r="D654" s="22"/>
      <c r="E654" s="5"/>
    </row>
    <row r="655" spans="1:5" s="12" customFormat="1">
      <c r="A655" s="22"/>
      <c r="B655" s="26"/>
      <c r="D655" s="22"/>
      <c r="E655" s="5"/>
    </row>
    <row r="656" spans="1:5" s="12" customFormat="1">
      <c r="A656" s="22"/>
      <c r="B656" s="26"/>
      <c r="D656" s="22"/>
      <c r="E656" s="5"/>
    </row>
    <row r="657" spans="1:5" s="12" customFormat="1">
      <c r="A657" s="22"/>
      <c r="B657" s="22"/>
      <c r="D657" s="22"/>
      <c r="E657" s="5"/>
    </row>
    <row r="658" spans="1:5" s="12" customFormat="1">
      <c r="A658" s="22"/>
      <c r="B658" s="22"/>
      <c r="D658" s="22"/>
      <c r="E658" s="5"/>
    </row>
    <row r="659" spans="1:5" s="12" customFormat="1">
      <c r="A659" s="22"/>
      <c r="B659" s="26"/>
      <c r="D659" s="22"/>
      <c r="E659" s="5"/>
    </row>
    <row r="660" spans="1:5" s="12" customFormat="1">
      <c r="A660" s="22"/>
      <c r="B660" s="22"/>
      <c r="D660" s="22"/>
      <c r="E660" s="5"/>
    </row>
    <row r="661" spans="1:5" s="12" customFormat="1">
      <c r="A661" s="22"/>
      <c r="B661" s="26"/>
      <c r="D661" s="22"/>
      <c r="E661" s="5"/>
    </row>
    <row r="662" spans="1:5" s="12" customFormat="1">
      <c r="A662" s="22"/>
      <c r="B662" s="22"/>
      <c r="D662" s="22"/>
      <c r="E662" s="5"/>
    </row>
    <row r="663" spans="1:5" s="12" customFormat="1">
      <c r="A663" s="22"/>
      <c r="B663" s="22"/>
      <c r="D663" s="22"/>
      <c r="E663" s="5"/>
    </row>
    <row r="664" spans="1:5" s="12" customFormat="1">
      <c r="A664" s="22"/>
      <c r="B664" s="26"/>
      <c r="D664" s="22"/>
      <c r="E664" s="5"/>
    </row>
    <row r="665" spans="1:5" s="12" customFormat="1">
      <c r="A665" s="22"/>
      <c r="B665" s="26"/>
      <c r="D665" s="22"/>
      <c r="E665" s="5"/>
    </row>
    <row r="666" spans="1:5" s="12" customFormat="1">
      <c r="A666" s="22"/>
      <c r="B666" s="26"/>
      <c r="D666" s="22"/>
      <c r="E666" s="5"/>
    </row>
    <row r="667" spans="1:5" s="12" customFormat="1">
      <c r="A667" s="22"/>
      <c r="B667" s="26"/>
      <c r="D667" s="22"/>
      <c r="E667" s="5"/>
    </row>
    <row r="668" spans="1:5" s="12" customFormat="1">
      <c r="A668" s="22"/>
      <c r="B668" s="26"/>
      <c r="D668" s="22"/>
      <c r="E668" s="5"/>
    </row>
    <row r="669" spans="1:5" s="12" customFormat="1">
      <c r="A669" s="22"/>
      <c r="B669" s="22"/>
      <c r="D669" s="22"/>
      <c r="E669" s="5"/>
    </row>
    <row r="670" spans="1:5" s="12" customFormat="1">
      <c r="A670" s="22"/>
      <c r="B670" s="22"/>
      <c r="D670" s="22"/>
      <c r="E670" s="5"/>
    </row>
    <row r="671" spans="1:5" s="12" customFormat="1">
      <c r="A671" s="22"/>
      <c r="B671" s="26"/>
      <c r="D671" s="22"/>
      <c r="E671" s="5"/>
    </row>
    <row r="672" spans="1:5" s="12" customFormat="1">
      <c r="A672" s="22"/>
      <c r="B672" s="26"/>
      <c r="D672" s="22"/>
      <c r="E672" s="5"/>
    </row>
    <row r="673" spans="1:5" s="12" customFormat="1">
      <c r="A673" s="22"/>
      <c r="B673" s="26"/>
      <c r="D673" s="22"/>
      <c r="E673" s="5"/>
    </row>
    <row r="674" spans="1:5" s="12" customFormat="1">
      <c r="A674" s="22"/>
      <c r="B674" s="26"/>
      <c r="D674" s="22"/>
      <c r="E674" s="5"/>
    </row>
    <row r="675" spans="1:5" s="12" customFormat="1">
      <c r="A675" s="22"/>
      <c r="B675" s="26"/>
      <c r="D675" s="22"/>
      <c r="E675" s="5"/>
    </row>
    <row r="676" spans="1:5" s="12" customFormat="1">
      <c r="A676" s="22"/>
      <c r="B676" s="26"/>
      <c r="D676" s="22"/>
      <c r="E676" s="5"/>
    </row>
    <row r="677" spans="1:5" s="12" customFormat="1">
      <c r="A677" s="22"/>
      <c r="B677" s="22"/>
      <c r="D677" s="22"/>
      <c r="E677" s="5"/>
    </row>
    <row r="678" spans="1:5" s="12" customFormat="1">
      <c r="A678" s="22"/>
      <c r="B678" s="26"/>
      <c r="D678" s="22"/>
      <c r="E678" s="5"/>
    </row>
    <row r="679" spans="1:5" s="12" customFormat="1">
      <c r="A679" s="22"/>
      <c r="B679" s="26"/>
      <c r="D679" s="22"/>
      <c r="E679" s="5"/>
    </row>
    <row r="680" spans="1:5" s="12" customFormat="1">
      <c r="A680" s="22"/>
      <c r="B680" s="26"/>
      <c r="D680" s="22"/>
      <c r="E680" s="5"/>
    </row>
    <row r="681" spans="1:5" s="12" customFormat="1">
      <c r="A681" s="22"/>
      <c r="B681" s="26"/>
      <c r="D681" s="22"/>
      <c r="E681" s="5"/>
    </row>
    <row r="682" spans="1:5" s="12" customFormat="1">
      <c r="A682" s="22"/>
      <c r="B682" s="22"/>
      <c r="D682" s="22"/>
      <c r="E682" s="5"/>
    </row>
    <row r="683" spans="1:5" s="12" customFormat="1">
      <c r="A683" s="22"/>
      <c r="B683" s="26"/>
      <c r="D683" s="22"/>
      <c r="E683" s="5"/>
    </row>
    <row r="684" spans="1:5" s="12" customFormat="1">
      <c r="A684" s="22"/>
      <c r="B684" s="26"/>
      <c r="D684" s="22"/>
      <c r="E684" s="5"/>
    </row>
    <row r="685" spans="1:5" s="12" customFormat="1">
      <c r="A685" s="22"/>
      <c r="B685" s="22"/>
      <c r="D685" s="22"/>
      <c r="E685" s="5"/>
    </row>
    <row r="686" spans="1:5" s="12" customFormat="1">
      <c r="A686" s="22"/>
      <c r="B686" s="22"/>
      <c r="D686" s="22"/>
      <c r="E686" s="5"/>
    </row>
    <row r="687" spans="1:5" s="12" customFormat="1">
      <c r="A687" s="22"/>
      <c r="B687" s="26"/>
      <c r="D687" s="22"/>
      <c r="E687" s="5"/>
    </row>
    <row r="688" spans="1:5" s="12" customFormat="1">
      <c r="A688" s="22"/>
      <c r="B688" s="26"/>
      <c r="D688" s="22"/>
      <c r="E688" s="5"/>
    </row>
    <row r="689" spans="1:5" s="12" customFormat="1">
      <c r="A689" s="22"/>
      <c r="B689" s="26"/>
      <c r="D689" s="22"/>
      <c r="E689" s="5"/>
    </row>
    <row r="690" spans="1:5" s="12" customFormat="1">
      <c r="A690" s="22"/>
      <c r="B690" s="26"/>
      <c r="D690" s="22"/>
      <c r="E690" s="5"/>
    </row>
    <row r="691" spans="1:5" s="12" customFormat="1">
      <c r="A691" s="22"/>
      <c r="B691" s="22"/>
      <c r="D691" s="22"/>
      <c r="E691" s="5"/>
    </row>
    <row r="692" spans="1:5" s="12" customFormat="1">
      <c r="A692" s="22"/>
      <c r="B692" s="26"/>
      <c r="D692" s="22"/>
      <c r="E692" s="5"/>
    </row>
    <row r="693" spans="1:5" s="12" customFormat="1">
      <c r="A693" s="22"/>
      <c r="B693" s="22"/>
      <c r="D693" s="22"/>
      <c r="E693" s="5"/>
    </row>
    <row r="694" spans="1:5" s="12" customFormat="1">
      <c r="A694" s="22"/>
      <c r="B694" s="22"/>
      <c r="D694" s="22"/>
      <c r="E694" s="5"/>
    </row>
    <row r="695" spans="1:5" s="12" customFormat="1">
      <c r="A695" s="22"/>
      <c r="B695" s="26"/>
      <c r="D695" s="22"/>
      <c r="E695" s="5"/>
    </row>
    <row r="696" spans="1:5" s="12" customFormat="1">
      <c r="A696" s="22"/>
      <c r="B696" s="22"/>
      <c r="D696" s="22"/>
      <c r="E696" s="5"/>
    </row>
    <row r="697" spans="1:5" s="12" customFormat="1">
      <c r="A697" s="22"/>
      <c r="B697" s="22"/>
      <c r="D697" s="22"/>
      <c r="E697" s="5"/>
    </row>
    <row r="698" spans="1:5" s="12" customFormat="1">
      <c r="A698" s="22"/>
      <c r="B698" s="26"/>
      <c r="D698" s="22"/>
      <c r="E698" s="5"/>
    </row>
    <row r="699" spans="1:5" s="12" customFormat="1">
      <c r="A699" s="22"/>
      <c r="B699" s="22"/>
      <c r="D699" s="22"/>
      <c r="E699" s="5"/>
    </row>
    <row r="700" spans="1:5" s="12" customFormat="1">
      <c r="A700" s="22"/>
      <c r="B700" s="26"/>
      <c r="D700" s="22"/>
      <c r="E700" s="5"/>
    </row>
    <row r="701" spans="1:5" s="12" customFormat="1">
      <c r="A701" s="22"/>
      <c r="B701" s="22"/>
      <c r="D701" s="22"/>
      <c r="E701" s="5"/>
    </row>
    <row r="702" spans="1:5" s="12" customFormat="1">
      <c r="A702" s="22"/>
      <c r="B702" s="26"/>
      <c r="D702" s="22"/>
      <c r="E702" s="5"/>
    </row>
    <row r="703" spans="1:5" s="12" customFormat="1">
      <c r="A703" s="22"/>
      <c r="B703" s="26"/>
      <c r="D703" s="22"/>
      <c r="E703" s="5"/>
    </row>
    <row r="704" spans="1:5" s="12" customFormat="1">
      <c r="A704" s="22"/>
      <c r="B704" s="22"/>
      <c r="D704" s="22"/>
      <c r="E704" s="5"/>
    </row>
    <row r="705" spans="1:5" s="12" customFormat="1">
      <c r="A705" s="22"/>
      <c r="B705" s="26"/>
      <c r="D705" s="22"/>
      <c r="E705" s="5"/>
    </row>
    <row r="706" spans="1:5" s="12" customFormat="1">
      <c r="A706" s="22"/>
      <c r="B706" s="26"/>
      <c r="D706" s="22"/>
      <c r="E706" s="5"/>
    </row>
    <row r="707" spans="1:5" s="12" customFormat="1">
      <c r="A707" s="22"/>
      <c r="B707" s="26"/>
      <c r="D707" s="22"/>
      <c r="E707" s="5"/>
    </row>
    <row r="708" spans="1:5" s="12" customFormat="1">
      <c r="A708" s="22"/>
      <c r="B708" s="27"/>
      <c r="D708" s="22"/>
      <c r="E708" s="5"/>
    </row>
    <row r="709" spans="1:5" s="12" customFormat="1">
      <c r="A709" s="22"/>
      <c r="B709" s="26"/>
      <c r="D709" s="22"/>
      <c r="E709" s="5"/>
    </row>
    <row r="710" spans="1:5" s="12" customFormat="1">
      <c r="A710" s="22"/>
      <c r="B710" s="22"/>
      <c r="D710" s="22"/>
      <c r="E710" s="5"/>
    </row>
    <row r="711" spans="1:5" s="12" customFormat="1">
      <c r="A711" s="22"/>
      <c r="B711" s="26"/>
      <c r="D711" s="22"/>
      <c r="E711" s="5"/>
    </row>
    <row r="712" spans="1:5" s="12" customFormat="1">
      <c r="A712" s="22"/>
      <c r="B712" s="22"/>
      <c r="D712" s="22"/>
      <c r="E712" s="5"/>
    </row>
    <row r="713" spans="1:5" s="12" customFormat="1">
      <c r="A713" s="22"/>
      <c r="B713" s="26"/>
      <c r="D713" s="22"/>
      <c r="E713" s="5"/>
    </row>
    <row r="714" spans="1:5" s="12" customFormat="1">
      <c r="A714" s="22"/>
      <c r="B714" s="26"/>
      <c r="D714" s="22"/>
      <c r="E714" s="5"/>
    </row>
    <row r="715" spans="1:5" s="12" customFormat="1">
      <c r="A715" s="22"/>
      <c r="B715" s="22"/>
      <c r="D715" s="22"/>
      <c r="E715" s="5"/>
    </row>
    <row r="716" spans="1:5" s="12" customFormat="1">
      <c r="A716" s="22"/>
      <c r="B716" s="22"/>
      <c r="D716" s="22"/>
      <c r="E716" s="5"/>
    </row>
    <row r="717" spans="1:5" s="12" customFormat="1">
      <c r="A717" s="22"/>
      <c r="B717" s="26"/>
      <c r="D717" s="22"/>
      <c r="E717" s="5"/>
    </row>
    <row r="718" spans="1:5" s="12" customFormat="1">
      <c r="A718" s="22"/>
      <c r="B718" s="26"/>
      <c r="D718" s="22"/>
      <c r="E718" s="5"/>
    </row>
    <row r="719" spans="1:5" s="12" customFormat="1">
      <c r="A719" s="22"/>
      <c r="B719" s="26"/>
      <c r="D719" s="22"/>
      <c r="E719" s="5"/>
    </row>
    <row r="720" spans="1:5" s="12" customFormat="1">
      <c r="A720" s="22"/>
      <c r="B720" s="26"/>
      <c r="D720" s="22"/>
      <c r="E720" s="5"/>
    </row>
    <row r="721" spans="1:5" s="12" customFormat="1">
      <c r="A721" s="22"/>
      <c r="B721" s="22"/>
      <c r="D721" s="22"/>
      <c r="E721" s="5"/>
    </row>
    <row r="722" spans="1:5" s="12" customFormat="1">
      <c r="A722" s="22"/>
      <c r="B722" s="26"/>
      <c r="D722" s="22"/>
      <c r="E722" s="5"/>
    </row>
    <row r="723" spans="1:5" s="12" customFormat="1">
      <c r="A723" s="22"/>
      <c r="B723" s="22"/>
      <c r="D723" s="22"/>
      <c r="E723" s="5"/>
    </row>
    <row r="724" spans="1:5" s="12" customFormat="1">
      <c r="A724" s="22"/>
      <c r="B724" s="26"/>
      <c r="D724" s="22"/>
      <c r="E724" s="5"/>
    </row>
    <row r="725" spans="1:5" s="12" customFormat="1">
      <c r="A725" s="22"/>
      <c r="B725" s="26"/>
      <c r="D725" s="22"/>
      <c r="E725" s="5"/>
    </row>
    <row r="726" spans="1:5" s="12" customFormat="1">
      <c r="A726" s="22"/>
      <c r="B726" s="26"/>
      <c r="D726" s="22"/>
      <c r="E726" s="5"/>
    </row>
    <row r="727" spans="1:5" s="12" customFormat="1">
      <c r="A727" s="22"/>
      <c r="B727" s="22"/>
      <c r="D727" s="22"/>
      <c r="E727" s="5"/>
    </row>
    <row r="728" spans="1:5" s="12" customFormat="1">
      <c r="A728" s="22"/>
      <c r="B728" s="26"/>
      <c r="D728" s="22"/>
      <c r="E728" s="5"/>
    </row>
    <row r="729" spans="1:5" s="12" customFormat="1">
      <c r="A729" s="22"/>
      <c r="B729" s="26"/>
      <c r="D729" s="22"/>
      <c r="E729" s="5"/>
    </row>
    <row r="730" spans="1:5" s="12" customFormat="1">
      <c r="A730" s="22"/>
      <c r="B730" s="26"/>
      <c r="D730" s="22"/>
      <c r="E730" s="5"/>
    </row>
    <row r="731" spans="1:5" s="12" customFormat="1">
      <c r="A731" s="22"/>
      <c r="B731" s="22"/>
      <c r="D731" s="22"/>
      <c r="E731" s="5"/>
    </row>
    <row r="732" spans="1:5" s="12" customFormat="1">
      <c r="A732" s="22"/>
      <c r="B732" s="26"/>
      <c r="D732" s="22"/>
      <c r="E732" s="5"/>
    </row>
    <row r="733" spans="1:5" s="12" customFormat="1">
      <c r="A733" s="22"/>
      <c r="B733" s="26"/>
      <c r="D733" s="22"/>
      <c r="E733" s="5"/>
    </row>
    <row r="734" spans="1:5" s="12" customFormat="1">
      <c r="A734" s="22"/>
      <c r="B734" s="26"/>
      <c r="D734" s="22"/>
      <c r="E734" s="5"/>
    </row>
    <row r="735" spans="1:5" s="12" customFormat="1">
      <c r="A735" s="22"/>
      <c r="B735" s="26"/>
      <c r="D735" s="22"/>
      <c r="E735" s="5"/>
    </row>
    <row r="736" spans="1:5" s="12" customFormat="1">
      <c r="A736" s="22"/>
      <c r="B736" s="22"/>
      <c r="D736" s="22"/>
      <c r="E736" s="5"/>
    </row>
    <row r="737" spans="1:5" s="12" customFormat="1">
      <c r="A737" s="22"/>
      <c r="B737" s="22"/>
      <c r="D737" s="22"/>
      <c r="E737" s="5"/>
    </row>
    <row r="738" spans="1:5" s="12" customFormat="1">
      <c r="A738" s="22"/>
      <c r="B738" s="22"/>
      <c r="D738" s="22"/>
      <c r="E738" s="5"/>
    </row>
    <row r="739" spans="1:5" s="12" customFormat="1">
      <c r="A739" s="22"/>
      <c r="B739" s="26"/>
      <c r="D739" s="22"/>
      <c r="E739" s="5"/>
    </row>
    <row r="740" spans="1:5" s="12" customFormat="1">
      <c r="A740" s="22"/>
      <c r="B740" s="22"/>
      <c r="D740" s="22"/>
      <c r="E740" s="5"/>
    </row>
    <row r="741" spans="1:5" s="12" customFormat="1">
      <c r="A741" s="22"/>
      <c r="B741" s="26"/>
      <c r="D741" s="22"/>
      <c r="E741" s="5"/>
    </row>
    <row r="742" spans="1:5" s="12" customFormat="1">
      <c r="A742" s="22"/>
      <c r="B742" s="22"/>
      <c r="D742" s="22"/>
      <c r="E742" s="5"/>
    </row>
    <row r="743" spans="1:5" s="12" customFormat="1">
      <c r="A743" s="22"/>
      <c r="B743" s="22"/>
      <c r="D743" s="22"/>
      <c r="E743" s="5"/>
    </row>
    <row r="744" spans="1:5" s="12" customFormat="1">
      <c r="A744" s="22"/>
      <c r="B744" s="22"/>
      <c r="D744" s="22"/>
      <c r="E744" s="5"/>
    </row>
    <row r="745" spans="1:5" s="12" customFormat="1">
      <c r="A745" s="22"/>
      <c r="B745" s="22"/>
      <c r="D745" s="22"/>
      <c r="E745" s="5"/>
    </row>
    <row r="746" spans="1:5" s="12" customFormat="1">
      <c r="A746" s="22"/>
      <c r="B746" s="26"/>
      <c r="D746" s="22"/>
      <c r="E746" s="5"/>
    </row>
    <row r="747" spans="1:5" s="12" customFormat="1">
      <c r="A747" s="22"/>
      <c r="B747" s="22"/>
      <c r="D747" s="22"/>
      <c r="E747" s="5"/>
    </row>
    <row r="748" spans="1:5" s="12" customFormat="1">
      <c r="A748" s="22"/>
      <c r="B748" s="22"/>
      <c r="D748" s="22"/>
      <c r="E748" s="5"/>
    </row>
    <row r="749" spans="1:5" s="12" customFormat="1">
      <c r="A749" s="22"/>
      <c r="B749" s="26"/>
      <c r="D749" s="22"/>
      <c r="E749" s="5"/>
    </row>
    <row r="750" spans="1:5" s="12" customFormat="1">
      <c r="A750" s="22"/>
      <c r="B750" s="26"/>
      <c r="D750" s="22"/>
      <c r="E750" s="5"/>
    </row>
    <row r="751" spans="1:5" s="12" customFormat="1">
      <c r="A751" s="22"/>
      <c r="B751" s="26"/>
      <c r="D751" s="22"/>
      <c r="E751" s="5"/>
    </row>
    <row r="752" spans="1:5" s="12" customFormat="1">
      <c r="A752" s="22"/>
      <c r="B752" s="22"/>
      <c r="D752" s="22"/>
      <c r="E752" s="5"/>
    </row>
    <row r="753" spans="1:5" s="12" customFormat="1">
      <c r="A753" s="22"/>
      <c r="B753" s="22"/>
      <c r="D753" s="22"/>
      <c r="E753" s="5"/>
    </row>
    <row r="754" spans="1:5" s="12" customFormat="1">
      <c r="A754" s="22"/>
      <c r="B754" s="22"/>
      <c r="D754" s="22"/>
      <c r="E754" s="5"/>
    </row>
    <row r="755" spans="1:5" s="12" customFormat="1">
      <c r="A755" s="22"/>
      <c r="B755" s="26"/>
      <c r="D755" s="22"/>
      <c r="E755" s="5"/>
    </row>
    <row r="756" spans="1:5" s="12" customFormat="1">
      <c r="A756" s="22"/>
      <c r="B756" s="26"/>
      <c r="D756" s="22"/>
      <c r="E756" s="5"/>
    </row>
    <row r="757" spans="1:5" s="12" customFormat="1">
      <c r="A757" s="22"/>
      <c r="B757" s="22"/>
      <c r="D757" s="22"/>
      <c r="E757" s="5"/>
    </row>
    <row r="758" spans="1:5" s="12" customFormat="1">
      <c r="A758" s="22"/>
      <c r="B758" s="26"/>
      <c r="D758" s="22"/>
      <c r="E758" s="5"/>
    </row>
    <row r="759" spans="1:5" s="12" customFormat="1">
      <c r="A759" s="22"/>
      <c r="B759" s="26"/>
      <c r="D759" s="22"/>
      <c r="E759" s="5"/>
    </row>
    <row r="760" spans="1:5" s="12" customFormat="1">
      <c r="A760" s="22"/>
      <c r="B760" s="26"/>
      <c r="D760" s="22"/>
      <c r="E760" s="5"/>
    </row>
    <row r="761" spans="1:5" s="12" customFormat="1">
      <c r="A761" s="22"/>
      <c r="B761" s="26"/>
      <c r="D761" s="22"/>
      <c r="E761" s="5"/>
    </row>
    <row r="762" spans="1:5" s="12" customFormat="1">
      <c r="A762" s="22"/>
      <c r="B762" s="26"/>
      <c r="D762" s="22"/>
      <c r="E762" s="5"/>
    </row>
    <row r="763" spans="1:5" s="12" customFormat="1">
      <c r="A763" s="22"/>
      <c r="B763" s="26"/>
      <c r="D763" s="22"/>
      <c r="E763" s="5"/>
    </row>
    <row r="764" spans="1:5" s="12" customFormat="1">
      <c r="A764" s="22"/>
      <c r="B764" s="26"/>
      <c r="D764" s="22"/>
      <c r="E764" s="5"/>
    </row>
    <row r="765" spans="1:5" s="12" customFormat="1">
      <c r="A765" s="22"/>
      <c r="B765" s="26"/>
      <c r="D765" s="22"/>
      <c r="E765" s="5"/>
    </row>
    <row r="766" spans="1:5" s="12" customFormat="1">
      <c r="A766" s="22"/>
      <c r="B766" s="26"/>
      <c r="D766" s="22"/>
      <c r="E766" s="5"/>
    </row>
    <row r="767" spans="1:5" s="12" customFormat="1">
      <c r="A767" s="22"/>
      <c r="B767" s="22"/>
      <c r="D767" s="22"/>
      <c r="E767" s="5"/>
    </row>
    <row r="768" spans="1:5" s="12" customFormat="1">
      <c r="A768" s="22"/>
      <c r="B768" s="26"/>
      <c r="D768" s="22"/>
      <c r="E768" s="5"/>
    </row>
    <row r="769" spans="1:5" s="12" customFormat="1">
      <c r="A769" s="22"/>
      <c r="B769" s="22"/>
      <c r="D769" s="22"/>
      <c r="E769" s="5"/>
    </row>
    <row r="770" spans="1:5" s="12" customFormat="1">
      <c r="A770" s="22"/>
      <c r="B770" s="26"/>
      <c r="D770" s="22"/>
      <c r="E770" s="5"/>
    </row>
    <row r="771" spans="1:5" s="12" customFormat="1">
      <c r="A771" s="22"/>
      <c r="B771" s="26"/>
      <c r="D771" s="22"/>
      <c r="E771" s="5"/>
    </row>
    <row r="772" spans="1:5" s="12" customFormat="1">
      <c r="A772" s="22"/>
      <c r="B772" s="22"/>
      <c r="D772" s="22"/>
      <c r="E772" s="5"/>
    </row>
    <row r="773" spans="1:5" s="12" customFormat="1">
      <c r="A773" s="22"/>
      <c r="B773" s="27"/>
      <c r="D773" s="22"/>
      <c r="E773" s="5"/>
    </row>
    <row r="774" spans="1:5" s="12" customFormat="1">
      <c r="A774" s="22"/>
      <c r="B774" s="22"/>
      <c r="D774" s="22"/>
      <c r="E774" s="5"/>
    </row>
    <row r="775" spans="1:5" s="12" customFormat="1">
      <c r="A775" s="22"/>
      <c r="B775" s="27"/>
      <c r="D775" s="22"/>
      <c r="E775" s="5"/>
    </row>
    <row r="776" spans="1:5" s="12" customFormat="1">
      <c r="A776" s="22"/>
      <c r="B776" s="22"/>
      <c r="D776" s="22"/>
      <c r="E776" s="5"/>
    </row>
    <row r="777" spans="1:5" s="12" customFormat="1">
      <c r="A777" s="22"/>
      <c r="B777" s="26"/>
      <c r="D777" s="22"/>
      <c r="E777" s="5"/>
    </row>
    <row r="778" spans="1:5" s="12" customFormat="1">
      <c r="A778" s="22"/>
      <c r="B778" s="26"/>
      <c r="D778" s="22"/>
      <c r="E778" s="5"/>
    </row>
    <row r="779" spans="1:5" s="12" customFormat="1">
      <c r="A779" s="22"/>
      <c r="B779" s="22"/>
      <c r="D779" s="22"/>
      <c r="E779" s="5"/>
    </row>
    <row r="780" spans="1:5" s="12" customFormat="1">
      <c r="A780" s="22"/>
      <c r="B780" s="27"/>
      <c r="D780" s="22"/>
      <c r="E780" s="5"/>
    </row>
    <row r="781" spans="1:5" s="12" customFormat="1">
      <c r="A781" s="22"/>
      <c r="B781" s="22"/>
      <c r="D781" s="22"/>
      <c r="E781" s="5"/>
    </row>
    <row r="782" spans="1:5" s="12" customFormat="1">
      <c r="A782" s="22"/>
      <c r="B782" s="26"/>
      <c r="D782" s="22"/>
      <c r="E782" s="5"/>
    </row>
    <row r="783" spans="1:5" s="12" customFormat="1">
      <c r="A783" s="22"/>
      <c r="B783" s="22"/>
      <c r="D783" s="22"/>
      <c r="E783" s="5"/>
    </row>
    <row r="784" spans="1:5" s="12" customFormat="1">
      <c r="A784" s="22"/>
      <c r="B784" s="26"/>
      <c r="D784" s="22"/>
      <c r="E784" s="5"/>
    </row>
    <row r="785" spans="1:5" s="12" customFormat="1">
      <c r="A785" s="22"/>
      <c r="B785" s="26"/>
      <c r="D785" s="22"/>
      <c r="E785" s="5"/>
    </row>
    <row r="786" spans="1:5" s="12" customFormat="1">
      <c r="A786" s="22"/>
      <c r="B786" s="26"/>
      <c r="D786" s="22"/>
      <c r="E786" s="5"/>
    </row>
    <row r="787" spans="1:5" s="12" customFormat="1">
      <c r="A787" s="22"/>
      <c r="B787" s="26"/>
      <c r="D787" s="22"/>
      <c r="E787" s="5"/>
    </row>
    <row r="788" spans="1:5" s="12" customFormat="1">
      <c r="A788" s="22"/>
      <c r="B788" s="22"/>
      <c r="D788" s="22"/>
      <c r="E788" s="5"/>
    </row>
    <row r="789" spans="1:5" s="12" customFormat="1">
      <c r="A789" s="22"/>
      <c r="B789" s="26"/>
      <c r="D789" s="22"/>
      <c r="E789" s="5"/>
    </row>
    <row r="790" spans="1:5" s="12" customFormat="1">
      <c r="A790" s="22"/>
      <c r="B790" s="26"/>
      <c r="D790" s="22"/>
      <c r="E790" s="5"/>
    </row>
    <row r="791" spans="1:5" s="12" customFormat="1">
      <c r="A791" s="22"/>
      <c r="B791" s="22"/>
      <c r="D791" s="22"/>
      <c r="E791" s="5"/>
    </row>
    <row r="792" spans="1:5" s="12" customFormat="1">
      <c r="A792" s="22"/>
      <c r="B792" s="26"/>
      <c r="D792" s="22"/>
      <c r="E792" s="5"/>
    </row>
    <row r="793" spans="1:5" s="12" customFormat="1">
      <c r="A793" s="22"/>
      <c r="B793" s="22"/>
      <c r="D793" s="22"/>
      <c r="E793" s="5"/>
    </row>
    <row r="794" spans="1:5" s="12" customFormat="1">
      <c r="A794" s="22"/>
      <c r="B794" s="26"/>
      <c r="D794" s="22"/>
      <c r="E794" s="5"/>
    </row>
    <row r="795" spans="1:5" s="12" customFormat="1">
      <c r="A795" s="22"/>
      <c r="B795" s="26"/>
      <c r="D795" s="22"/>
      <c r="E795" s="5"/>
    </row>
    <row r="796" spans="1:5" s="12" customFormat="1">
      <c r="A796" s="22"/>
      <c r="B796" s="26"/>
      <c r="D796" s="22"/>
      <c r="E796" s="5"/>
    </row>
    <row r="797" spans="1:5" s="12" customFormat="1">
      <c r="A797" s="22"/>
      <c r="B797" s="22"/>
      <c r="D797" s="22"/>
      <c r="E797" s="5"/>
    </row>
    <row r="798" spans="1:5" s="12" customFormat="1">
      <c r="A798" s="22"/>
      <c r="B798" s="22"/>
      <c r="D798" s="22"/>
      <c r="E798" s="5"/>
    </row>
    <row r="799" spans="1:5" s="12" customFormat="1">
      <c r="A799" s="22"/>
      <c r="B799" s="26"/>
      <c r="D799" s="22"/>
      <c r="E799" s="5"/>
    </row>
    <row r="800" spans="1:5" s="12" customFormat="1">
      <c r="A800" s="22"/>
      <c r="B800" s="22"/>
      <c r="D800" s="22"/>
      <c r="E800" s="5"/>
    </row>
    <row r="801" spans="1:5" s="12" customFormat="1">
      <c r="A801" s="22"/>
      <c r="B801" s="26"/>
      <c r="D801" s="22"/>
      <c r="E801" s="5"/>
    </row>
    <row r="802" spans="1:5" s="12" customFormat="1">
      <c r="A802" s="22"/>
      <c r="B802" s="26"/>
      <c r="D802" s="22"/>
      <c r="E802" s="5"/>
    </row>
    <row r="803" spans="1:5" s="12" customFormat="1">
      <c r="A803" s="22"/>
      <c r="B803" s="26"/>
      <c r="D803" s="22"/>
      <c r="E803" s="5"/>
    </row>
    <row r="804" spans="1:5" s="12" customFormat="1">
      <c r="A804" s="22"/>
      <c r="B804" s="26"/>
      <c r="D804" s="22"/>
      <c r="E804" s="5"/>
    </row>
    <row r="805" spans="1:5" s="12" customFormat="1">
      <c r="A805" s="22"/>
      <c r="B805" s="26"/>
      <c r="D805" s="22"/>
      <c r="E805" s="5"/>
    </row>
    <row r="806" spans="1:5" s="12" customFormat="1">
      <c r="A806" s="22"/>
      <c r="B806" s="26"/>
      <c r="D806" s="22"/>
      <c r="E806" s="5"/>
    </row>
    <row r="807" spans="1:5" s="12" customFormat="1">
      <c r="A807" s="22"/>
      <c r="B807" s="26"/>
      <c r="D807" s="22"/>
      <c r="E807" s="5"/>
    </row>
    <row r="808" spans="1:5" s="12" customFormat="1">
      <c r="A808" s="22"/>
      <c r="B808" s="26"/>
      <c r="D808" s="22"/>
      <c r="E808" s="5"/>
    </row>
    <row r="809" spans="1:5" s="12" customFormat="1">
      <c r="A809" s="22"/>
      <c r="B809" s="26"/>
      <c r="D809" s="22"/>
      <c r="E809" s="5"/>
    </row>
    <row r="810" spans="1:5" s="12" customFormat="1">
      <c r="A810" s="22"/>
      <c r="B810" s="26"/>
      <c r="D810" s="22"/>
      <c r="E810" s="5"/>
    </row>
    <row r="811" spans="1:5" s="12" customFormat="1">
      <c r="A811" s="22"/>
      <c r="B811" s="22"/>
      <c r="D811" s="22"/>
      <c r="E811" s="5"/>
    </row>
    <row r="812" spans="1:5" s="12" customFormat="1">
      <c r="A812" s="22"/>
      <c r="B812" s="26"/>
      <c r="D812" s="22"/>
      <c r="E812" s="5"/>
    </row>
    <row r="813" spans="1:5" s="12" customFormat="1">
      <c r="A813" s="22"/>
      <c r="B813" s="22"/>
      <c r="D813" s="22"/>
      <c r="E813" s="5"/>
    </row>
    <row r="814" spans="1:5" s="12" customFormat="1">
      <c r="A814" s="22"/>
      <c r="B814" s="22"/>
      <c r="D814" s="22"/>
      <c r="E814" s="5"/>
    </row>
    <row r="815" spans="1:5" s="12" customFormat="1">
      <c r="A815" s="22"/>
      <c r="B815" s="26"/>
      <c r="D815" s="22"/>
      <c r="E815" s="5"/>
    </row>
    <row r="816" spans="1:5" s="12" customFormat="1">
      <c r="A816" s="22"/>
      <c r="B816" s="22"/>
      <c r="D816" s="22"/>
      <c r="E816" s="5"/>
    </row>
    <row r="817" spans="1:5" s="12" customFormat="1">
      <c r="A817" s="22"/>
      <c r="B817" s="26"/>
      <c r="D817" s="22"/>
      <c r="E817" s="5"/>
    </row>
    <row r="818" spans="1:5" s="12" customFormat="1">
      <c r="A818" s="22"/>
      <c r="B818" s="26"/>
      <c r="D818" s="22"/>
      <c r="E818" s="5"/>
    </row>
    <row r="819" spans="1:5" s="12" customFormat="1">
      <c r="A819" s="22"/>
      <c r="B819" s="22"/>
      <c r="D819" s="22"/>
      <c r="E819" s="5"/>
    </row>
    <row r="820" spans="1:5" s="12" customFormat="1">
      <c r="A820" s="22"/>
      <c r="B820" s="26"/>
      <c r="D820" s="22"/>
      <c r="E820" s="5"/>
    </row>
    <row r="821" spans="1:5" s="12" customFormat="1">
      <c r="A821" s="22"/>
      <c r="B821" s="26"/>
      <c r="D821" s="22"/>
      <c r="E821" s="5"/>
    </row>
    <row r="822" spans="1:5" s="12" customFormat="1">
      <c r="A822" s="22"/>
      <c r="B822" s="26"/>
      <c r="D822" s="22"/>
      <c r="E822" s="5"/>
    </row>
    <row r="823" spans="1:5" s="12" customFormat="1">
      <c r="A823" s="22"/>
      <c r="B823" s="26"/>
      <c r="D823" s="22"/>
      <c r="E823" s="5"/>
    </row>
    <row r="824" spans="1:5" s="12" customFormat="1">
      <c r="A824" s="22"/>
      <c r="B824" s="26"/>
      <c r="D824" s="22"/>
      <c r="E824" s="5"/>
    </row>
    <row r="825" spans="1:5" s="12" customFormat="1">
      <c r="A825" s="22"/>
      <c r="B825" s="26"/>
      <c r="D825" s="22"/>
      <c r="E825" s="5"/>
    </row>
    <row r="826" spans="1:5" s="12" customFormat="1">
      <c r="A826" s="22"/>
      <c r="B826" s="26"/>
      <c r="D826" s="22"/>
      <c r="E826" s="5"/>
    </row>
    <row r="827" spans="1:5" s="12" customFormat="1">
      <c r="A827" s="22"/>
      <c r="B827" s="22"/>
      <c r="D827" s="22"/>
      <c r="E827" s="5"/>
    </row>
    <row r="828" spans="1:5" s="12" customFormat="1">
      <c r="A828" s="22"/>
      <c r="B828" s="26"/>
      <c r="D828" s="22"/>
      <c r="E828" s="5"/>
    </row>
    <row r="829" spans="1:5" s="12" customFormat="1">
      <c r="A829" s="22"/>
      <c r="B829" s="26"/>
      <c r="D829" s="22"/>
      <c r="E829" s="5"/>
    </row>
    <row r="830" spans="1:5" s="12" customFormat="1">
      <c r="A830" s="22"/>
      <c r="B830" s="26"/>
      <c r="D830" s="22"/>
      <c r="E830" s="5"/>
    </row>
    <row r="831" spans="1:5" s="12" customFormat="1">
      <c r="A831" s="22"/>
      <c r="B831" s="22"/>
      <c r="D831" s="22"/>
      <c r="E831" s="5"/>
    </row>
    <row r="832" spans="1:5" s="12" customFormat="1">
      <c r="A832" s="22"/>
      <c r="B832" s="26"/>
      <c r="D832" s="22"/>
      <c r="E832" s="5"/>
    </row>
    <row r="833" spans="1:5" s="12" customFormat="1">
      <c r="A833" s="22"/>
      <c r="B833" s="26"/>
      <c r="D833" s="22"/>
      <c r="E833" s="5"/>
    </row>
    <row r="834" spans="1:5" s="12" customFormat="1">
      <c r="A834" s="22"/>
      <c r="B834" s="22"/>
      <c r="D834" s="22"/>
      <c r="E834" s="5"/>
    </row>
    <row r="835" spans="1:5" s="12" customFormat="1">
      <c r="A835" s="22"/>
      <c r="B835" s="26"/>
      <c r="D835" s="22"/>
      <c r="E835" s="5"/>
    </row>
    <row r="836" spans="1:5" s="12" customFormat="1">
      <c r="A836" s="22"/>
      <c r="B836" s="26"/>
      <c r="D836" s="22"/>
      <c r="E836" s="5"/>
    </row>
    <row r="837" spans="1:5" s="12" customFormat="1">
      <c r="A837" s="22"/>
      <c r="B837" s="22"/>
      <c r="D837" s="22"/>
      <c r="E837" s="5"/>
    </row>
    <row r="838" spans="1:5" s="12" customFormat="1">
      <c r="A838" s="22"/>
      <c r="B838" s="22"/>
      <c r="D838" s="22"/>
      <c r="E838" s="5"/>
    </row>
    <row r="839" spans="1:5" s="12" customFormat="1">
      <c r="A839" s="22"/>
      <c r="B839" s="22"/>
      <c r="D839" s="22"/>
      <c r="E839" s="5"/>
    </row>
    <row r="840" spans="1:5" s="12" customFormat="1">
      <c r="A840" s="22"/>
      <c r="B840" s="26"/>
      <c r="D840" s="22"/>
      <c r="E840" s="5"/>
    </row>
    <row r="841" spans="1:5" s="12" customFormat="1">
      <c r="A841" s="22"/>
      <c r="B841" s="26"/>
      <c r="D841" s="22"/>
      <c r="E841" s="5"/>
    </row>
    <row r="842" spans="1:5" s="12" customFormat="1">
      <c r="A842" s="22"/>
      <c r="B842" s="26"/>
      <c r="D842" s="22"/>
      <c r="E842" s="5"/>
    </row>
    <row r="843" spans="1:5" s="12" customFormat="1">
      <c r="A843" s="22"/>
      <c r="B843" s="26"/>
      <c r="D843" s="22"/>
      <c r="E843" s="5"/>
    </row>
    <row r="844" spans="1:5" s="12" customFormat="1">
      <c r="A844" s="22"/>
      <c r="B844" s="26"/>
      <c r="D844" s="22"/>
      <c r="E844" s="5"/>
    </row>
    <row r="845" spans="1:5" s="12" customFormat="1">
      <c r="A845" s="22"/>
      <c r="B845" s="22"/>
      <c r="D845" s="22"/>
      <c r="E845" s="5"/>
    </row>
    <row r="846" spans="1:5" s="12" customFormat="1">
      <c r="A846" s="22"/>
      <c r="B846" s="26"/>
      <c r="D846" s="22"/>
      <c r="E846" s="5"/>
    </row>
    <row r="847" spans="1:5" s="12" customFormat="1">
      <c r="A847" s="22"/>
      <c r="B847" s="22"/>
      <c r="D847" s="22"/>
      <c r="E847" s="5"/>
    </row>
    <row r="848" spans="1:5" s="12" customFormat="1">
      <c r="A848" s="22"/>
      <c r="B848" s="22"/>
      <c r="D848" s="22"/>
      <c r="E848" s="5"/>
    </row>
    <row r="849" spans="1:5" s="12" customFormat="1">
      <c r="A849" s="22"/>
      <c r="B849" s="26"/>
      <c r="D849" s="22"/>
      <c r="E849" s="5"/>
    </row>
    <row r="850" spans="1:5" s="12" customFormat="1">
      <c r="A850" s="22"/>
      <c r="B850" s="22"/>
      <c r="D850" s="22"/>
      <c r="E850" s="5"/>
    </row>
    <row r="851" spans="1:5" s="12" customFormat="1">
      <c r="A851" s="22"/>
      <c r="B851" s="22"/>
      <c r="D851" s="22"/>
      <c r="E851" s="5"/>
    </row>
    <row r="852" spans="1:5" s="12" customFormat="1">
      <c r="A852" s="22"/>
      <c r="B852" s="22"/>
      <c r="D852" s="22"/>
      <c r="E852" s="5"/>
    </row>
    <row r="853" spans="1:5" s="12" customFormat="1">
      <c r="A853" s="22"/>
      <c r="B853" s="26"/>
      <c r="D853" s="22"/>
      <c r="E853" s="5"/>
    </row>
    <row r="854" spans="1:5" s="12" customFormat="1">
      <c r="A854" s="22"/>
      <c r="B854" s="22"/>
      <c r="D854" s="22"/>
      <c r="E854" s="5"/>
    </row>
    <row r="855" spans="1:5" s="12" customFormat="1">
      <c r="A855" s="22"/>
      <c r="B855" s="22"/>
      <c r="D855" s="22"/>
      <c r="E855" s="5"/>
    </row>
    <row r="856" spans="1:5" s="12" customFormat="1">
      <c r="A856" s="22"/>
      <c r="B856" s="22"/>
      <c r="D856" s="22"/>
      <c r="E856" s="5"/>
    </row>
    <row r="857" spans="1:5" s="12" customFormat="1">
      <c r="A857" s="22"/>
      <c r="B857" s="22"/>
      <c r="D857" s="22"/>
      <c r="E857" s="5"/>
    </row>
    <row r="858" spans="1:5" s="12" customFormat="1">
      <c r="A858" s="22"/>
      <c r="B858" s="22"/>
      <c r="D858" s="22"/>
      <c r="E858" s="5"/>
    </row>
    <row r="859" spans="1:5" s="12" customFormat="1">
      <c r="A859" s="22"/>
      <c r="B859" s="22"/>
      <c r="D859" s="22"/>
      <c r="E859" s="5"/>
    </row>
    <row r="860" spans="1:5" s="12" customFormat="1">
      <c r="A860" s="22"/>
      <c r="B860" s="22"/>
      <c r="D860" s="22"/>
      <c r="E860" s="5"/>
    </row>
    <row r="861" spans="1:5" s="12" customFormat="1">
      <c r="A861" s="22"/>
      <c r="B861" s="22"/>
      <c r="D861" s="22"/>
      <c r="E861" s="5"/>
    </row>
    <row r="862" spans="1:5" s="12" customFormat="1">
      <c r="A862" s="22"/>
      <c r="B862" s="22"/>
      <c r="D862" s="22"/>
      <c r="E862" s="5"/>
    </row>
    <row r="863" spans="1:5" s="12" customFormat="1">
      <c r="A863" s="22"/>
      <c r="B863" s="22"/>
      <c r="D863" s="22"/>
      <c r="E863" s="5"/>
    </row>
    <row r="864" spans="1:5" s="12" customFormat="1">
      <c r="A864" s="22"/>
      <c r="B864" s="22"/>
      <c r="D864" s="22"/>
      <c r="E864" s="5"/>
    </row>
    <row r="865" spans="1:5" s="12" customFormat="1">
      <c r="A865" s="22"/>
      <c r="B865" s="22"/>
      <c r="D865" s="22"/>
      <c r="E865" s="5"/>
    </row>
    <row r="866" spans="1:5" s="12" customFormat="1">
      <c r="A866" s="22"/>
      <c r="B866" s="22"/>
      <c r="D866" s="22"/>
      <c r="E866" s="5"/>
    </row>
    <row r="867" spans="1:5" s="12" customFormat="1">
      <c r="A867" s="22"/>
      <c r="B867" s="22"/>
      <c r="D867" s="22"/>
      <c r="E867" s="5"/>
    </row>
    <row r="868" spans="1:5" s="12" customFormat="1">
      <c r="A868" s="22"/>
      <c r="B868" s="22"/>
      <c r="D868" s="22"/>
      <c r="E868" s="5"/>
    </row>
    <row r="869" spans="1:5" s="12" customFormat="1">
      <c r="A869" s="22"/>
      <c r="B869" s="22"/>
      <c r="D869" s="22"/>
      <c r="E869" s="5"/>
    </row>
    <row r="870" spans="1:5" s="12" customFormat="1">
      <c r="A870" s="22"/>
      <c r="B870" s="22"/>
      <c r="D870" s="22"/>
      <c r="E870" s="5"/>
    </row>
    <row r="871" spans="1:5" s="12" customFormat="1">
      <c r="A871" s="22"/>
      <c r="B871" s="22"/>
      <c r="D871" s="22"/>
      <c r="E871" s="5"/>
    </row>
    <row r="872" spans="1:5" s="12" customFormat="1">
      <c r="A872" s="22"/>
      <c r="B872" s="22"/>
      <c r="D872" s="22"/>
      <c r="E872" s="5"/>
    </row>
    <row r="873" spans="1:5" s="12" customFormat="1">
      <c r="A873" s="22"/>
      <c r="B873" s="26"/>
      <c r="D873" s="22"/>
      <c r="E873" s="5"/>
    </row>
    <row r="874" spans="1:5" s="12" customFormat="1">
      <c r="A874" s="22"/>
      <c r="B874" s="25"/>
      <c r="D874" s="22"/>
      <c r="E874" s="5"/>
    </row>
    <row r="875" spans="1:5" s="12" customFormat="1">
      <c r="B875" s="18"/>
      <c r="E875" s="1"/>
    </row>
    <row r="877" spans="1:5" s="12" customFormat="1">
      <c r="E877" s="1"/>
    </row>
  </sheetData>
  <sortState ref="B3:I675">
    <sortCondition ref="B3:B675"/>
  </sortState>
  <mergeCells count="1">
    <mergeCell ref="A1:E1"/>
  </mergeCells>
  <conditionalFormatting sqref="B453:B875 B1:B439 B877:B1048576 B443">
    <cfRule type="duplicateValues" dxfId="0" priority="1"/>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7"/>
  <sheetViews>
    <sheetView workbookViewId="0">
      <pane ySplit="2" topLeftCell="A3" activePane="bottomLeft" state="frozen"/>
      <selection pane="bottomLeft" activeCell="A2" sqref="A2"/>
    </sheetView>
  </sheetViews>
  <sheetFormatPr defaultRowHeight="15"/>
  <cols>
    <col min="1" max="1" width="9.140625" style="43"/>
    <col min="2" max="2" width="30.5703125" style="15" customWidth="1"/>
    <col min="3" max="5" width="18.140625" bestFit="1" customWidth="1"/>
    <col min="6" max="8" width="10.140625" bestFit="1" customWidth="1"/>
  </cols>
  <sheetData>
    <row r="1" spans="1:5" ht="43.5" customHeight="1">
      <c r="A1" s="21"/>
      <c r="B1" s="97"/>
      <c r="C1" s="118" t="s">
        <v>556</v>
      </c>
      <c r="D1" s="118"/>
      <c r="E1" s="118"/>
    </row>
    <row r="2" spans="1:5" ht="17.25">
      <c r="A2" s="56" t="s">
        <v>1</v>
      </c>
      <c r="B2" s="98" t="s">
        <v>2</v>
      </c>
      <c r="C2" s="56" t="s">
        <v>585</v>
      </c>
      <c r="D2" s="56" t="s">
        <v>586</v>
      </c>
      <c r="E2" s="56" t="s">
        <v>587</v>
      </c>
    </row>
    <row r="3" spans="1:5">
      <c r="A3" s="43">
        <v>100002</v>
      </c>
      <c r="B3" s="15" t="s">
        <v>4</v>
      </c>
      <c r="C3" s="54">
        <v>530881.98003968899</v>
      </c>
      <c r="D3" s="54">
        <v>568983.13907936402</v>
      </c>
      <c r="E3" s="54">
        <v>611419.11082427006</v>
      </c>
    </row>
    <row r="4" spans="1:5">
      <c r="A4" s="43">
        <v>100019</v>
      </c>
      <c r="B4" s="15" t="s">
        <v>5</v>
      </c>
      <c r="C4" s="54">
        <v>1650483.47560912</v>
      </c>
      <c r="D4" s="54">
        <v>1700570.2371268501</v>
      </c>
      <c r="E4" s="54">
        <v>1745959.6747775399</v>
      </c>
    </row>
    <row r="5" spans="1:5">
      <c r="A5" s="43">
        <v>100029</v>
      </c>
      <c r="B5" s="15" t="s">
        <v>501</v>
      </c>
      <c r="C5" s="54">
        <v>949981.67776895501</v>
      </c>
      <c r="D5" s="54">
        <v>991943.07152722904</v>
      </c>
      <c r="E5" s="54">
        <v>1034372.11389852</v>
      </c>
    </row>
    <row r="6" spans="1:5">
      <c r="A6" s="43">
        <v>120039</v>
      </c>
      <c r="B6" s="15" t="s">
        <v>8</v>
      </c>
      <c r="C6" s="54">
        <v>730731.351188245</v>
      </c>
      <c r="D6" s="54">
        <v>742959.82723734097</v>
      </c>
      <c r="E6" s="54">
        <v>759382.52382088499</v>
      </c>
    </row>
    <row r="7" spans="1:5">
      <c r="A7" s="43">
        <v>120043</v>
      </c>
      <c r="B7" s="15" t="s">
        <v>10</v>
      </c>
      <c r="C7" s="54">
        <v>361898.475563363</v>
      </c>
      <c r="D7" s="54">
        <v>377220.44085422199</v>
      </c>
      <c r="E7" s="54">
        <v>391707.65309028002</v>
      </c>
    </row>
    <row r="8" spans="1:5">
      <c r="A8" s="43">
        <v>140053</v>
      </c>
      <c r="B8" s="15" t="s">
        <v>12</v>
      </c>
      <c r="C8" s="54">
        <v>225938.201744714</v>
      </c>
      <c r="D8" s="54">
        <v>236290.918422952</v>
      </c>
      <c r="E8" s="54">
        <v>245761.91983609699</v>
      </c>
    </row>
    <row r="9" spans="1:5">
      <c r="A9" s="43">
        <v>140068</v>
      </c>
      <c r="B9" s="15" t="s">
        <v>13</v>
      </c>
      <c r="C9" s="54">
        <v>581296.033216557</v>
      </c>
      <c r="D9" s="54">
        <v>613641.22198298003</v>
      </c>
      <c r="E9" s="54">
        <v>518812.42530295899</v>
      </c>
    </row>
    <row r="10" spans="1:5">
      <c r="A10" s="43">
        <v>140069</v>
      </c>
      <c r="B10" s="15" t="s">
        <v>14</v>
      </c>
      <c r="C10" s="54">
        <v>2479814.5755620701</v>
      </c>
      <c r="D10" s="54">
        <v>2579091.50671606</v>
      </c>
      <c r="E10" s="54">
        <v>2682472.4062448698</v>
      </c>
    </row>
    <row r="11" spans="1:5">
      <c r="A11" s="43">
        <v>147332</v>
      </c>
      <c r="B11" s="15" t="s">
        <v>15</v>
      </c>
      <c r="C11" s="54">
        <v>2801952.5432265899</v>
      </c>
      <c r="D11" s="54">
        <v>2960628.4757795702</v>
      </c>
      <c r="E11" s="54">
        <v>3131284.7432628302</v>
      </c>
    </row>
    <row r="12" spans="1:5">
      <c r="A12" s="43">
        <v>150076</v>
      </c>
      <c r="B12" s="15" t="s">
        <v>17</v>
      </c>
      <c r="C12" s="54">
        <v>205282.62524121499</v>
      </c>
      <c r="D12" s="54">
        <v>215224.893125884</v>
      </c>
      <c r="E12" s="54">
        <v>224923.286642394</v>
      </c>
    </row>
    <row r="13" spans="1:5">
      <c r="A13" s="43">
        <v>150077</v>
      </c>
      <c r="B13" s="15" t="s">
        <v>18</v>
      </c>
      <c r="C13" s="54">
        <v>582068.61733799696</v>
      </c>
      <c r="D13" s="54">
        <v>610530.95376506296</v>
      </c>
      <c r="E13" s="54">
        <v>641666.96538466495</v>
      </c>
    </row>
    <row r="14" spans="1:5">
      <c r="A14" s="43">
        <v>150085</v>
      </c>
      <c r="B14" s="15" t="s">
        <v>19</v>
      </c>
      <c r="C14" s="54">
        <v>229315.900700253</v>
      </c>
      <c r="D14" s="54">
        <v>245852.220331135</v>
      </c>
      <c r="E14" s="54">
        <v>263406.83348296199</v>
      </c>
    </row>
    <row r="15" spans="1:5">
      <c r="A15" s="43">
        <v>150091</v>
      </c>
      <c r="B15" s="15" t="s">
        <v>20</v>
      </c>
      <c r="C15" s="54">
        <v>565998.04636844795</v>
      </c>
      <c r="D15" s="54">
        <v>595520.03991337598</v>
      </c>
      <c r="E15" s="54">
        <v>628349.64583989303</v>
      </c>
    </row>
    <row r="16" spans="1:5">
      <c r="A16" s="43">
        <v>150097</v>
      </c>
      <c r="B16" s="15" t="s">
        <v>21</v>
      </c>
      <c r="C16" s="54">
        <v>515934.39151919202</v>
      </c>
      <c r="D16" s="54">
        <v>539658.22771827399</v>
      </c>
      <c r="E16" s="54">
        <v>564767.80048777803</v>
      </c>
    </row>
    <row r="17" spans="1:5">
      <c r="A17" s="43">
        <v>150111</v>
      </c>
      <c r="B17" s="15" t="s">
        <v>22</v>
      </c>
      <c r="C17" s="54">
        <v>587575.80769672</v>
      </c>
      <c r="D17" s="54">
        <v>605003.01150223997</v>
      </c>
      <c r="E17" s="54">
        <v>624002.92860900203</v>
      </c>
    </row>
    <row r="18" spans="1:5">
      <c r="A18" s="43">
        <v>150112</v>
      </c>
      <c r="B18" s="15" t="s">
        <v>23</v>
      </c>
      <c r="C18" s="54">
        <v>837928.771145729</v>
      </c>
      <c r="D18" s="54">
        <v>870959.06942154805</v>
      </c>
      <c r="E18" s="54">
        <v>904893.31372902996</v>
      </c>
    </row>
    <row r="19" spans="1:5">
      <c r="A19" s="43">
        <v>150125</v>
      </c>
      <c r="B19" s="15" t="s">
        <v>24</v>
      </c>
      <c r="C19" s="54">
        <v>1414842.2536999399</v>
      </c>
      <c r="D19" s="54">
        <v>1460311.96854795</v>
      </c>
      <c r="E19" s="54">
        <v>1501732.7276288799</v>
      </c>
    </row>
    <row r="20" spans="1:5">
      <c r="A20" s="43">
        <v>150131</v>
      </c>
      <c r="B20" s="15" t="s">
        <v>25</v>
      </c>
      <c r="C20" s="54">
        <v>1236042.89267952</v>
      </c>
      <c r="D20" s="54">
        <v>1287918.3014851001</v>
      </c>
      <c r="E20" s="54">
        <v>1341538.27204621</v>
      </c>
    </row>
    <row r="21" spans="1:5">
      <c r="A21" s="43">
        <v>160135</v>
      </c>
      <c r="B21" s="15" t="s">
        <v>502</v>
      </c>
      <c r="C21" s="54">
        <v>211908</v>
      </c>
      <c r="D21" s="54">
        <v>206487</v>
      </c>
      <c r="E21" s="54">
        <v>201148</v>
      </c>
    </row>
    <row r="22" spans="1:5">
      <c r="A22" s="43">
        <v>170156</v>
      </c>
      <c r="B22" s="15" t="s">
        <v>29</v>
      </c>
      <c r="C22" s="54">
        <v>560534.96477450698</v>
      </c>
      <c r="D22" s="54">
        <v>582609.08774643706</v>
      </c>
      <c r="E22" s="54">
        <v>602875.27443831903</v>
      </c>
    </row>
    <row r="23" spans="1:5">
      <c r="A23" s="43">
        <v>170171</v>
      </c>
      <c r="B23" s="15" t="s">
        <v>30</v>
      </c>
      <c r="C23" s="54">
        <v>334047.61431691301</v>
      </c>
      <c r="D23" s="54">
        <v>346374.81872724701</v>
      </c>
      <c r="E23" s="54">
        <v>357668.49885257398</v>
      </c>
    </row>
    <row r="24" spans="1:5">
      <c r="A24" s="43">
        <v>170175</v>
      </c>
      <c r="B24" s="15" t="s">
        <v>31</v>
      </c>
      <c r="C24" s="54">
        <v>644992.76562812401</v>
      </c>
      <c r="D24" s="54">
        <v>667155.04552977905</v>
      </c>
      <c r="E24" s="54">
        <v>687768.79102982394</v>
      </c>
    </row>
    <row r="25" spans="1:5">
      <c r="A25" s="43">
        <v>170177</v>
      </c>
      <c r="B25" s="15" t="s">
        <v>32</v>
      </c>
      <c r="C25" s="54">
        <v>404910.56849778403</v>
      </c>
      <c r="D25" s="54">
        <v>426421.52876351</v>
      </c>
      <c r="E25" s="54">
        <v>449130.35477702197</v>
      </c>
    </row>
    <row r="26" spans="1:5">
      <c r="A26" s="43">
        <v>170179</v>
      </c>
      <c r="B26" s="15" t="s">
        <v>33</v>
      </c>
      <c r="C26" s="54">
        <v>835954.853794617</v>
      </c>
      <c r="D26" s="54">
        <v>842978.56199702702</v>
      </c>
      <c r="E26" s="54">
        <v>852847.02945923095</v>
      </c>
    </row>
    <row r="27" spans="1:5">
      <c r="A27" s="43">
        <v>170189</v>
      </c>
      <c r="B27" s="15" t="s">
        <v>34</v>
      </c>
      <c r="C27" s="54">
        <v>627439.39908559201</v>
      </c>
      <c r="D27" s="54">
        <v>658393.75400517101</v>
      </c>
      <c r="E27" s="54">
        <v>690390.373717546</v>
      </c>
    </row>
    <row r="28" spans="1:5">
      <c r="A28" s="43">
        <v>170195</v>
      </c>
      <c r="B28" s="15" t="s">
        <v>35</v>
      </c>
      <c r="C28" s="54">
        <v>154020.64530212901</v>
      </c>
      <c r="D28" s="54">
        <v>160986.13701792201</v>
      </c>
      <c r="E28" s="54">
        <v>167311.716136676</v>
      </c>
    </row>
    <row r="29" spans="1:5">
      <c r="A29" s="43">
        <v>170196</v>
      </c>
      <c r="B29" s="15" t="s">
        <v>36</v>
      </c>
      <c r="C29" s="54">
        <v>1192825.6243811699</v>
      </c>
      <c r="D29" s="54">
        <v>1243358.7672444</v>
      </c>
      <c r="E29" s="54">
        <v>1290644.3812118501</v>
      </c>
    </row>
    <row r="30" spans="1:5">
      <c r="A30" s="43">
        <v>170197</v>
      </c>
      <c r="B30" s="15" t="s">
        <v>37</v>
      </c>
      <c r="C30" s="54">
        <v>306815.94005734997</v>
      </c>
      <c r="D30" s="54">
        <v>318309.129000163</v>
      </c>
      <c r="E30" s="54">
        <v>328791.19029643101</v>
      </c>
    </row>
    <row r="31" spans="1:5">
      <c r="A31" s="43">
        <v>170205</v>
      </c>
      <c r="B31" s="15" t="s">
        <v>38</v>
      </c>
      <c r="C31" s="54">
        <v>542345.892035253</v>
      </c>
      <c r="D31" s="54">
        <v>563883.77700554603</v>
      </c>
      <c r="E31" s="54">
        <v>583506.62344256497</v>
      </c>
    </row>
    <row r="32" spans="1:5">
      <c r="A32" s="43">
        <v>170215</v>
      </c>
      <c r="B32" s="15" t="s">
        <v>39</v>
      </c>
      <c r="C32" s="54">
        <v>166166.56407089799</v>
      </c>
      <c r="D32" s="54">
        <v>166397.51692099401</v>
      </c>
      <c r="E32" s="54">
        <v>167012.66714180601</v>
      </c>
    </row>
    <row r="33" spans="1:5">
      <c r="A33" s="43">
        <v>180216</v>
      </c>
      <c r="B33" s="15" t="s">
        <v>41</v>
      </c>
      <c r="C33" s="54">
        <v>808535.41922456701</v>
      </c>
      <c r="D33" s="54">
        <v>827239.02296535298</v>
      </c>
      <c r="E33" s="54">
        <v>851379.13861600403</v>
      </c>
    </row>
    <row r="34" spans="1:5">
      <c r="A34" s="43">
        <v>190219</v>
      </c>
      <c r="B34" s="15" t="s">
        <v>43</v>
      </c>
      <c r="C34" s="54">
        <v>258500.90035395499</v>
      </c>
      <c r="D34" s="54">
        <v>276279.29319642298</v>
      </c>
      <c r="E34" s="54">
        <v>297007.744515042</v>
      </c>
    </row>
    <row r="35" spans="1:5">
      <c r="A35" s="43">
        <v>190220</v>
      </c>
      <c r="B35" s="15" t="s">
        <v>44</v>
      </c>
      <c r="C35" s="54">
        <v>75891.895812363902</v>
      </c>
      <c r="D35" s="54">
        <v>79755.729848014496</v>
      </c>
      <c r="E35" s="54">
        <v>83624.883470518995</v>
      </c>
    </row>
    <row r="36" spans="1:5">
      <c r="A36" s="43">
        <v>190239</v>
      </c>
      <c r="B36" s="15" t="s">
        <v>45</v>
      </c>
      <c r="C36" s="54">
        <v>187577.02696172599</v>
      </c>
      <c r="D36" s="54">
        <v>196207.79742038401</v>
      </c>
      <c r="E36" s="54">
        <v>204672.41236403299</v>
      </c>
    </row>
    <row r="37" spans="1:5">
      <c r="A37" s="43">
        <v>190250</v>
      </c>
      <c r="B37" s="15" t="s">
        <v>46</v>
      </c>
      <c r="C37" s="54">
        <v>5217782.9064561399</v>
      </c>
      <c r="D37" s="54">
        <v>5407955.6834665397</v>
      </c>
      <c r="E37" s="54">
        <v>5583813.0677530998</v>
      </c>
    </row>
    <row r="38" spans="1:5">
      <c r="A38" s="43">
        <v>197251</v>
      </c>
      <c r="B38" s="15" t="s">
        <v>503</v>
      </c>
      <c r="C38" s="54">
        <v>268161.80627712602</v>
      </c>
      <c r="D38" s="54">
        <v>277575.246185178</v>
      </c>
      <c r="E38" s="54">
        <v>286243.810087552</v>
      </c>
    </row>
    <row r="39" spans="1:5">
      <c r="A39" s="43">
        <v>210331</v>
      </c>
      <c r="B39" s="15" t="s">
        <v>49</v>
      </c>
      <c r="C39" s="54">
        <v>1211406.35236348</v>
      </c>
      <c r="D39" s="54">
        <v>1303016.21899462</v>
      </c>
      <c r="E39" s="54">
        <v>1395994.32714623</v>
      </c>
    </row>
    <row r="40" spans="1:5">
      <c r="A40" s="43">
        <v>220324</v>
      </c>
      <c r="B40" s="15" t="s">
        <v>51</v>
      </c>
      <c r="C40" s="54">
        <v>324162.93329637201</v>
      </c>
      <c r="D40" s="54">
        <v>337892.81025860901</v>
      </c>
      <c r="E40" s="54">
        <v>350906.03336022899</v>
      </c>
    </row>
    <row r="41" spans="1:5">
      <c r="A41" s="43">
        <v>220347</v>
      </c>
      <c r="B41" s="15" t="s">
        <v>52</v>
      </c>
      <c r="C41" s="54">
        <v>2065595.33932576</v>
      </c>
      <c r="D41" s="54">
        <v>2154002.2036800999</v>
      </c>
      <c r="E41" s="54">
        <v>2238714.6118587302</v>
      </c>
    </row>
    <row r="42" spans="1:5">
      <c r="A42" s="43">
        <v>220348</v>
      </c>
      <c r="B42" s="15" t="s">
        <v>53</v>
      </c>
      <c r="C42" s="54">
        <v>1783951.3391706501</v>
      </c>
      <c r="D42" s="54">
        <v>1792050.28594923</v>
      </c>
      <c r="E42" s="54">
        <v>1792953.7701741001</v>
      </c>
    </row>
    <row r="43" spans="1:5">
      <c r="A43" s="43">
        <v>220358</v>
      </c>
      <c r="B43" s="15" t="s">
        <v>54</v>
      </c>
      <c r="C43" s="54">
        <v>1984133.16850463</v>
      </c>
      <c r="D43" s="54">
        <v>2098476.4455549601</v>
      </c>
      <c r="E43" s="54">
        <v>2215848.0230910499</v>
      </c>
    </row>
    <row r="44" spans="1:5">
      <c r="A44" s="43">
        <v>220360</v>
      </c>
      <c r="B44" s="15" t="s">
        <v>55</v>
      </c>
      <c r="C44" s="54">
        <v>3011426.6642231299</v>
      </c>
      <c r="D44" s="54">
        <v>3183097.80040853</v>
      </c>
      <c r="E44" s="54">
        <v>3361264.6122619999</v>
      </c>
    </row>
    <row r="45" spans="1:5">
      <c r="A45" s="43">
        <v>220365</v>
      </c>
      <c r="B45" s="15" t="s">
        <v>56</v>
      </c>
      <c r="C45" s="54">
        <v>267798.90328486299</v>
      </c>
      <c r="D45" s="54">
        <v>292899.015751314</v>
      </c>
      <c r="E45" s="54">
        <v>318613.80251807999</v>
      </c>
    </row>
    <row r="46" spans="1:5">
      <c r="A46" s="43">
        <v>220368</v>
      </c>
      <c r="B46" s="15" t="s">
        <v>57</v>
      </c>
      <c r="C46" s="54">
        <v>1217249.7843371599</v>
      </c>
      <c r="D46" s="54">
        <v>1302091.6501649399</v>
      </c>
      <c r="E46" s="54">
        <v>1391624.81492635</v>
      </c>
    </row>
    <row r="47" spans="1:5">
      <c r="A47" s="43">
        <v>220371</v>
      </c>
      <c r="B47" s="15" t="s">
        <v>504</v>
      </c>
      <c r="C47" s="54">
        <v>650233.24920948595</v>
      </c>
      <c r="D47" s="54">
        <v>670112.83396664006</v>
      </c>
      <c r="E47" s="54">
        <v>693513.94955063995</v>
      </c>
    </row>
    <row r="48" spans="1:5">
      <c r="A48" s="43">
        <v>220376</v>
      </c>
      <c r="B48" s="15" t="s">
        <v>59</v>
      </c>
      <c r="C48" s="54">
        <v>1106812.45932209</v>
      </c>
      <c r="D48" s="54">
        <v>1148286.2529593201</v>
      </c>
      <c r="E48" s="54">
        <v>1186355.3766799001</v>
      </c>
    </row>
    <row r="49" spans="1:5">
      <c r="A49" s="43">
        <v>220378</v>
      </c>
      <c r="B49" s="15" t="s">
        <v>60</v>
      </c>
      <c r="C49" s="54">
        <v>2622732.4990684302</v>
      </c>
      <c r="D49" s="54">
        <v>2714330.72263601</v>
      </c>
      <c r="E49" s="54">
        <v>2794339.9995661299</v>
      </c>
    </row>
    <row r="50" spans="1:5">
      <c r="A50" s="43">
        <v>220381</v>
      </c>
      <c r="B50" s="15" t="s">
        <v>61</v>
      </c>
      <c r="C50" s="54">
        <v>3560536.0194138</v>
      </c>
      <c r="D50" s="54">
        <v>3818748.03184572</v>
      </c>
      <c r="E50" s="54">
        <v>4081110.9472244401</v>
      </c>
    </row>
    <row r="51" spans="1:5">
      <c r="A51" s="43">
        <v>220382</v>
      </c>
      <c r="B51" s="15" t="s">
        <v>62</v>
      </c>
      <c r="C51" s="54">
        <v>2071580.5615123899</v>
      </c>
      <c r="D51" s="54">
        <v>2164785.2189645902</v>
      </c>
      <c r="E51" s="54">
        <v>2260763.5076836902</v>
      </c>
    </row>
    <row r="52" spans="1:5">
      <c r="A52" s="43">
        <v>220389</v>
      </c>
      <c r="B52" s="15" t="s">
        <v>63</v>
      </c>
      <c r="C52" s="54">
        <v>887878.00072225602</v>
      </c>
      <c r="D52" s="54">
        <v>925491.89817800198</v>
      </c>
      <c r="E52" s="54">
        <v>960423.54484858795</v>
      </c>
    </row>
    <row r="53" spans="1:5">
      <c r="A53" s="43">
        <v>220392</v>
      </c>
      <c r="B53" s="15" t="s">
        <v>64</v>
      </c>
      <c r="C53" s="54">
        <v>307259.55982990802</v>
      </c>
      <c r="D53" s="54">
        <v>332595.48911192501</v>
      </c>
      <c r="E53" s="54">
        <v>358674.83831392101</v>
      </c>
    </row>
    <row r="54" spans="1:5">
      <c r="A54" s="43">
        <v>230468</v>
      </c>
      <c r="B54" s="15" t="s">
        <v>66</v>
      </c>
      <c r="C54" s="54">
        <v>3727211.3136740201</v>
      </c>
      <c r="D54" s="54">
        <v>3949741.9367355299</v>
      </c>
      <c r="E54" s="54">
        <v>4204840.1315376004</v>
      </c>
    </row>
    <row r="55" spans="1:5">
      <c r="A55" s="43">
        <v>230469</v>
      </c>
      <c r="B55" s="15" t="s">
        <v>67</v>
      </c>
      <c r="C55" s="54">
        <v>277150.40202571702</v>
      </c>
      <c r="D55" s="54">
        <v>293167.57686364697</v>
      </c>
      <c r="E55" s="54">
        <v>231817.043983757</v>
      </c>
    </row>
    <row r="56" spans="1:5">
      <c r="A56" s="43">
        <v>230473</v>
      </c>
      <c r="B56" s="15" t="s">
        <v>68</v>
      </c>
      <c r="C56" s="54">
        <v>1924485.2883107699</v>
      </c>
      <c r="D56" s="54">
        <v>1987285.1786586</v>
      </c>
      <c r="E56" s="54">
        <v>2056128.50595666</v>
      </c>
    </row>
    <row r="57" spans="1:5">
      <c r="A57" s="43">
        <v>230478</v>
      </c>
      <c r="B57" s="15" t="s">
        <v>69</v>
      </c>
      <c r="C57" s="54">
        <v>320102.97710945498</v>
      </c>
      <c r="D57" s="54">
        <v>334678.81214984902</v>
      </c>
      <c r="E57" s="54">
        <v>348602.16299543501</v>
      </c>
    </row>
    <row r="58" spans="1:5">
      <c r="A58" s="43">
        <v>230496</v>
      </c>
      <c r="B58" s="15" t="s">
        <v>70</v>
      </c>
      <c r="C58" s="54">
        <v>2695211.6455323701</v>
      </c>
      <c r="D58" s="54">
        <v>2818571.28007016</v>
      </c>
      <c r="E58" s="54">
        <v>2935205.68883029</v>
      </c>
    </row>
    <row r="59" spans="1:5">
      <c r="A59" s="43">
        <v>230497</v>
      </c>
      <c r="B59" s="15" t="s">
        <v>76</v>
      </c>
      <c r="C59" s="54">
        <v>495930.78407700302</v>
      </c>
      <c r="D59" s="54">
        <v>519404.05994995701</v>
      </c>
      <c r="E59" s="54">
        <v>541681.64201316203</v>
      </c>
    </row>
    <row r="60" spans="1:5">
      <c r="A60" s="43">
        <v>230498</v>
      </c>
      <c r="B60" s="15" t="s">
        <v>72</v>
      </c>
      <c r="C60" s="54">
        <v>483061.55091780302</v>
      </c>
      <c r="D60" s="54">
        <v>493876.15684457001</v>
      </c>
      <c r="E60" s="54">
        <v>505074.25517941703</v>
      </c>
    </row>
    <row r="61" spans="1:5">
      <c r="A61" s="43">
        <v>230500</v>
      </c>
      <c r="B61" s="15" t="s">
        <v>73</v>
      </c>
      <c r="C61" s="54">
        <v>163723.48704274301</v>
      </c>
      <c r="D61" s="54">
        <v>173413.063567701</v>
      </c>
      <c r="E61" s="54">
        <v>183427.85088501099</v>
      </c>
    </row>
    <row r="62" spans="1:5">
      <c r="A62" s="43">
        <v>230501</v>
      </c>
      <c r="B62" s="15" t="s">
        <v>74</v>
      </c>
      <c r="C62" s="54">
        <v>6499411.3223710395</v>
      </c>
      <c r="D62" s="54">
        <v>6747821.4917251403</v>
      </c>
      <c r="E62" s="54">
        <v>6978392.2273477903</v>
      </c>
    </row>
    <row r="63" spans="1:5">
      <c r="A63" s="43">
        <v>230502</v>
      </c>
      <c r="B63" s="15" t="s">
        <v>75</v>
      </c>
      <c r="C63" s="54">
        <v>2218889.9126950302</v>
      </c>
      <c r="D63" s="54">
        <v>2338464.24080612</v>
      </c>
      <c r="E63" s="54">
        <v>2459875.1629610802</v>
      </c>
    </row>
    <row r="64" spans="1:5">
      <c r="A64" s="43">
        <v>230503</v>
      </c>
      <c r="B64" s="15" t="s">
        <v>76</v>
      </c>
      <c r="C64" s="54">
        <v>2347905.6120848702</v>
      </c>
      <c r="D64" s="54">
        <v>2456202.7039258298</v>
      </c>
      <c r="E64" s="54">
        <v>2558426.3219963401</v>
      </c>
    </row>
    <row r="65" spans="1:5">
      <c r="A65" s="43">
        <v>230505</v>
      </c>
      <c r="B65" s="15" t="s">
        <v>77</v>
      </c>
      <c r="C65" s="54">
        <v>654417.63689971401</v>
      </c>
      <c r="D65" s="54">
        <v>685208.14283741405</v>
      </c>
      <c r="E65" s="54">
        <v>714168.24373874697</v>
      </c>
    </row>
    <row r="66" spans="1:5">
      <c r="A66" s="43">
        <v>230510</v>
      </c>
      <c r="B66" s="15" t="s">
        <v>78</v>
      </c>
      <c r="C66" s="54">
        <v>3131314.31860543</v>
      </c>
      <c r="D66" s="54">
        <v>3210889.1063834801</v>
      </c>
      <c r="E66" s="54">
        <v>3282254.20884259</v>
      </c>
    </row>
    <row r="67" spans="1:5">
      <c r="A67" s="43">
        <v>230511</v>
      </c>
      <c r="B67" s="15" t="s">
        <v>79</v>
      </c>
      <c r="C67" s="54">
        <v>5085586.1518522501</v>
      </c>
      <c r="D67" s="54">
        <v>5271099.2195612304</v>
      </c>
      <c r="E67" s="54">
        <v>5442380.5943353605</v>
      </c>
    </row>
    <row r="68" spans="1:5">
      <c r="A68" s="43">
        <v>240512</v>
      </c>
      <c r="B68" s="15" t="s">
        <v>81</v>
      </c>
      <c r="C68" s="54">
        <v>6923420.0039967</v>
      </c>
      <c r="D68" s="54">
        <v>7372487.8796280604</v>
      </c>
      <c r="E68" s="54">
        <v>7807503.2272755196</v>
      </c>
    </row>
    <row r="69" spans="1:5">
      <c r="A69" s="43">
        <v>240515</v>
      </c>
      <c r="B69" s="15" t="s">
        <v>82</v>
      </c>
      <c r="C69" s="54">
        <v>644502.41953125305</v>
      </c>
      <c r="D69" s="54">
        <v>666763.62131082895</v>
      </c>
      <c r="E69" s="54">
        <v>687694.30497174303</v>
      </c>
    </row>
    <row r="70" spans="1:5">
      <c r="A70" s="43">
        <v>240516</v>
      </c>
      <c r="B70" s="15" t="s">
        <v>83</v>
      </c>
      <c r="C70" s="54">
        <v>1877220.1390774201</v>
      </c>
      <c r="D70" s="54">
        <v>1946223.2807245499</v>
      </c>
      <c r="E70" s="54">
        <v>2011575.9260764199</v>
      </c>
    </row>
    <row r="71" spans="1:5">
      <c r="A71" s="43">
        <v>240520</v>
      </c>
      <c r="B71" s="15" t="s">
        <v>84</v>
      </c>
      <c r="C71" s="54">
        <v>8760191.8585547395</v>
      </c>
      <c r="D71" s="54">
        <v>9179102.7582256608</v>
      </c>
      <c r="E71" s="54">
        <v>9574469.9655549396</v>
      </c>
    </row>
    <row r="72" spans="1:5">
      <c r="A72" s="43">
        <v>240521</v>
      </c>
      <c r="B72" s="15" t="s">
        <v>85</v>
      </c>
      <c r="C72" s="54">
        <v>3468831.5536259701</v>
      </c>
      <c r="D72" s="54">
        <v>3633073.4069789499</v>
      </c>
      <c r="E72" s="54">
        <v>3817962.3569110301</v>
      </c>
    </row>
    <row r="73" spans="1:5">
      <c r="A73" s="43">
        <v>240523</v>
      </c>
      <c r="B73" s="15" t="s">
        <v>86</v>
      </c>
      <c r="C73" s="54">
        <v>9914151.3589536995</v>
      </c>
      <c r="D73" s="54">
        <v>10414624.4823185</v>
      </c>
      <c r="E73" s="54">
        <v>10925116.207404099</v>
      </c>
    </row>
    <row r="74" spans="1:5">
      <c r="A74" s="43">
        <v>240528</v>
      </c>
      <c r="B74" s="15" t="s">
        <v>88</v>
      </c>
      <c r="C74" s="54">
        <v>10002860.7881469</v>
      </c>
      <c r="D74" s="54">
        <v>10467027.946861001</v>
      </c>
      <c r="E74" s="54">
        <v>10974173.041595399</v>
      </c>
    </row>
    <row r="75" spans="1:5">
      <c r="A75" s="43">
        <v>240531</v>
      </c>
      <c r="B75" s="15" t="s">
        <v>89</v>
      </c>
      <c r="C75" s="54">
        <v>1880054.20641842</v>
      </c>
      <c r="D75" s="54">
        <v>2020698.77284635</v>
      </c>
      <c r="E75" s="54">
        <v>2172145.3706095801</v>
      </c>
    </row>
    <row r="76" spans="1:5">
      <c r="A76" s="43">
        <v>240532</v>
      </c>
      <c r="B76" s="15" t="s">
        <v>90</v>
      </c>
      <c r="C76" s="54">
        <v>113353.462214393</v>
      </c>
      <c r="D76" s="54">
        <v>119042.549090154</v>
      </c>
      <c r="E76" s="54">
        <v>124004.517347097</v>
      </c>
    </row>
    <row r="77" spans="1:5">
      <c r="A77" s="43">
        <v>240536</v>
      </c>
      <c r="B77" s="15" t="s">
        <v>91</v>
      </c>
      <c r="C77" s="54">
        <v>3423974.11297847</v>
      </c>
      <c r="D77" s="54">
        <v>3523937.5885030199</v>
      </c>
      <c r="E77" s="54">
        <v>3620481.9835114302</v>
      </c>
    </row>
    <row r="78" spans="1:5">
      <c r="A78" s="43">
        <v>240538</v>
      </c>
      <c r="B78" s="15" t="s">
        <v>92</v>
      </c>
      <c r="C78" s="54">
        <v>2014843.05294072</v>
      </c>
      <c r="D78" s="54">
        <v>2178654.1927334499</v>
      </c>
      <c r="E78" s="54">
        <v>2352164.3417032999</v>
      </c>
    </row>
    <row r="79" spans="1:5">
      <c r="A79" s="43">
        <v>240539</v>
      </c>
      <c r="B79" s="15" t="s">
        <v>93</v>
      </c>
      <c r="C79" s="54">
        <v>1428446.30345337</v>
      </c>
      <c r="D79" s="54">
        <v>1520138.78565915</v>
      </c>
      <c r="E79" s="54">
        <v>1619024.99759238</v>
      </c>
    </row>
    <row r="80" spans="1:5">
      <c r="A80" s="43">
        <v>240541</v>
      </c>
      <c r="B80" s="15" t="s">
        <v>94</v>
      </c>
      <c r="C80" s="54">
        <v>426172.86444051203</v>
      </c>
      <c r="D80" s="54">
        <v>443620.07702251599</v>
      </c>
      <c r="E80" s="54">
        <v>459964.08263577701</v>
      </c>
    </row>
    <row r="81" spans="1:5">
      <c r="A81" s="43">
        <v>240542</v>
      </c>
      <c r="B81" s="15" t="s">
        <v>505</v>
      </c>
      <c r="C81" s="54">
        <v>2684280</v>
      </c>
      <c r="D81" s="54">
        <v>2698810.1166944499</v>
      </c>
      <c r="E81" s="54">
        <v>2790968.06937506</v>
      </c>
    </row>
    <row r="82" spans="1:5">
      <c r="A82" s="43">
        <v>240546</v>
      </c>
      <c r="B82" s="15" t="s">
        <v>96</v>
      </c>
      <c r="C82" s="54">
        <v>2819408.8137526601</v>
      </c>
      <c r="D82" s="54">
        <v>2952979.90143531</v>
      </c>
      <c r="E82" s="54">
        <v>3078833.1621594098</v>
      </c>
    </row>
    <row r="83" spans="1:5">
      <c r="A83" s="43">
        <v>250285</v>
      </c>
      <c r="B83" s="15" t="s">
        <v>98</v>
      </c>
      <c r="C83" s="54">
        <v>205606.58647737099</v>
      </c>
      <c r="D83" s="54">
        <v>214301.86896013701</v>
      </c>
      <c r="E83" s="54">
        <v>222546.516402732</v>
      </c>
    </row>
    <row r="84" spans="1:5">
      <c r="A84" s="43">
        <v>250290</v>
      </c>
      <c r="B84" s="15" t="s">
        <v>99</v>
      </c>
      <c r="C84" s="54">
        <v>3774273.0117278998</v>
      </c>
      <c r="D84" s="54">
        <v>3893770.3526377599</v>
      </c>
      <c r="E84" s="54">
        <v>4002313.9347905</v>
      </c>
    </row>
    <row r="85" spans="1:5">
      <c r="A85" s="43">
        <v>250295</v>
      </c>
      <c r="B85" s="15" t="s">
        <v>506</v>
      </c>
      <c r="C85" s="54">
        <v>988057.41684055305</v>
      </c>
      <c r="D85" s="54">
        <v>1055279.53462214</v>
      </c>
      <c r="E85" s="54">
        <v>1125297.7959423901</v>
      </c>
    </row>
    <row r="86" spans="1:5">
      <c r="A86" s="43">
        <v>250299</v>
      </c>
      <c r="B86" s="15" t="s">
        <v>101</v>
      </c>
      <c r="C86" s="54">
        <v>381276.64798239898</v>
      </c>
      <c r="D86" s="54">
        <v>408139.92468562198</v>
      </c>
      <c r="E86" s="54">
        <v>437154.601161136</v>
      </c>
    </row>
    <row r="87" spans="1:5">
      <c r="A87" s="43">
        <v>250305</v>
      </c>
      <c r="B87" s="15" t="s">
        <v>102</v>
      </c>
      <c r="C87" s="54">
        <v>1367207.7938182</v>
      </c>
      <c r="D87" s="54">
        <v>1443937.1736908499</v>
      </c>
      <c r="E87" s="54">
        <v>1517163.7301774099</v>
      </c>
    </row>
    <row r="88" spans="1:5">
      <c r="A88" s="43">
        <v>250307</v>
      </c>
      <c r="B88" s="15" t="s">
        <v>103</v>
      </c>
      <c r="C88" s="54">
        <v>486862.512383561</v>
      </c>
      <c r="D88" s="54">
        <v>501144.50300353899</v>
      </c>
      <c r="E88" s="54">
        <v>515359.49125983397</v>
      </c>
    </row>
    <row r="89" spans="1:5">
      <c r="A89" s="43">
        <v>250308</v>
      </c>
      <c r="B89" s="15" t="s">
        <v>45</v>
      </c>
      <c r="C89" s="54">
        <v>2128194.0246553398</v>
      </c>
      <c r="D89" s="54">
        <v>2220823.0659210202</v>
      </c>
      <c r="E89" s="54">
        <v>2305617.6063417601</v>
      </c>
    </row>
    <row r="90" spans="1:5">
      <c r="A90" s="43">
        <v>250315</v>
      </c>
      <c r="B90" s="15" t="s">
        <v>104</v>
      </c>
      <c r="C90" s="54">
        <v>723875.85280109197</v>
      </c>
      <c r="D90" s="54">
        <v>759991.67179470905</v>
      </c>
      <c r="E90" s="54">
        <v>795078.45613069204</v>
      </c>
    </row>
    <row r="91" spans="1:5">
      <c r="A91" s="43">
        <v>250316</v>
      </c>
      <c r="B91" s="15" t="s">
        <v>105</v>
      </c>
      <c r="C91" s="54">
        <v>553996.46474963799</v>
      </c>
      <c r="D91" s="54">
        <v>593311.86271132401</v>
      </c>
      <c r="E91" s="54">
        <v>632994.59375364496</v>
      </c>
    </row>
    <row r="92" spans="1:5">
      <c r="A92" s="43">
        <v>260396</v>
      </c>
      <c r="B92" s="15" t="s">
        <v>107</v>
      </c>
      <c r="C92" s="54">
        <v>2060587.44713772</v>
      </c>
      <c r="D92" s="54">
        <v>2157611.1012968002</v>
      </c>
      <c r="E92" s="54">
        <v>2248341.4973204201</v>
      </c>
    </row>
    <row r="93" spans="1:5">
      <c r="A93" s="43">
        <v>260398</v>
      </c>
      <c r="B93" s="15" t="s">
        <v>108</v>
      </c>
      <c r="C93" s="54">
        <v>3765159.1646738201</v>
      </c>
      <c r="D93" s="54">
        <v>3923603.65771916</v>
      </c>
      <c r="E93" s="54">
        <v>4072169.9445974999</v>
      </c>
    </row>
    <row r="94" spans="1:5">
      <c r="A94" s="43">
        <v>260401</v>
      </c>
      <c r="B94" s="15" t="s">
        <v>109</v>
      </c>
      <c r="C94" s="54">
        <v>4375589.6393389404</v>
      </c>
      <c r="D94" s="54">
        <v>4515260.4589551697</v>
      </c>
      <c r="E94" s="54">
        <v>4648863.1645723702</v>
      </c>
    </row>
    <row r="95" spans="1:5">
      <c r="A95" s="43">
        <v>260406</v>
      </c>
      <c r="B95" s="15" t="s">
        <v>110</v>
      </c>
      <c r="C95" s="54">
        <v>5144793.01329407</v>
      </c>
      <c r="D95" s="54">
        <v>5364567.2706583599</v>
      </c>
      <c r="E95" s="54">
        <v>5583613.3828420201</v>
      </c>
    </row>
    <row r="96" spans="1:5">
      <c r="A96" s="43">
        <v>260408</v>
      </c>
      <c r="B96" s="15" t="s">
        <v>111</v>
      </c>
      <c r="C96" s="54">
        <v>1178588.2102045801</v>
      </c>
      <c r="D96" s="54">
        <v>1228099.8230065999</v>
      </c>
      <c r="E96" s="54">
        <v>1274471.13476154</v>
      </c>
    </row>
    <row r="97" spans="1:5">
      <c r="A97" s="43">
        <v>260413</v>
      </c>
      <c r="B97" s="15" t="s">
        <v>112</v>
      </c>
      <c r="C97" s="54">
        <v>2278971.00417704</v>
      </c>
      <c r="D97" s="54">
        <v>2367908.2182197399</v>
      </c>
      <c r="E97" s="54">
        <v>2446959.4909778298</v>
      </c>
    </row>
    <row r="98" spans="1:5">
      <c r="A98" s="43">
        <v>260414</v>
      </c>
      <c r="B98" s="15" t="s">
        <v>113</v>
      </c>
      <c r="C98" s="54">
        <v>4191422.33314576</v>
      </c>
      <c r="D98" s="54">
        <v>4385001.5552059896</v>
      </c>
      <c r="E98" s="54">
        <v>4572615.7991890097</v>
      </c>
    </row>
    <row r="99" spans="1:5">
      <c r="A99" s="43">
        <v>260415</v>
      </c>
      <c r="B99" s="15" t="s">
        <v>114</v>
      </c>
      <c r="C99" s="54">
        <v>2976824.7667529299</v>
      </c>
      <c r="D99" s="54">
        <v>3092908.0475161802</v>
      </c>
      <c r="E99" s="54">
        <v>3198135.2772119101</v>
      </c>
    </row>
    <row r="100" spans="1:5">
      <c r="A100" s="43">
        <v>260418</v>
      </c>
      <c r="B100" s="15" t="s">
        <v>115</v>
      </c>
      <c r="C100" s="54">
        <v>4931272.7036249498</v>
      </c>
      <c r="D100" s="54">
        <v>5209918.8483326901</v>
      </c>
      <c r="E100" s="54">
        <v>5481282.14139935</v>
      </c>
    </row>
    <row r="101" spans="1:5">
      <c r="A101" s="43">
        <v>260419</v>
      </c>
      <c r="B101" s="15" t="s">
        <v>116</v>
      </c>
      <c r="C101" s="54">
        <v>1365838.73575402</v>
      </c>
      <c r="D101" s="54">
        <v>1410925.2846119499</v>
      </c>
      <c r="E101" s="54">
        <v>1453373.6985907999</v>
      </c>
    </row>
    <row r="102" spans="1:5">
      <c r="A102" s="43">
        <v>260421</v>
      </c>
      <c r="B102" s="15" t="s">
        <v>117</v>
      </c>
      <c r="C102" s="54">
        <v>4198259.7230358701</v>
      </c>
      <c r="D102" s="54">
        <v>4307755.2690669298</v>
      </c>
      <c r="E102" s="54">
        <v>4405083.1428075302</v>
      </c>
    </row>
    <row r="103" spans="1:5">
      <c r="A103" s="43">
        <v>270428</v>
      </c>
      <c r="B103" s="15" t="s">
        <v>119</v>
      </c>
      <c r="C103" s="54">
        <v>244933.128282344</v>
      </c>
      <c r="D103" s="54">
        <v>256768.65848468599</v>
      </c>
      <c r="E103" s="54">
        <v>267778.67645012098</v>
      </c>
    </row>
    <row r="104" spans="1:5">
      <c r="A104" s="43">
        <v>270429</v>
      </c>
      <c r="B104" s="15" t="s">
        <v>120</v>
      </c>
      <c r="C104" s="54">
        <v>14767443.9324129</v>
      </c>
      <c r="D104" s="54">
        <v>15649989.3808257</v>
      </c>
      <c r="E104" s="54">
        <v>16578910.7234874</v>
      </c>
    </row>
    <row r="105" spans="1:5">
      <c r="A105" s="43">
        <v>270432</v>
      </c>
      <c r="B105" s="15" t="s">
        <v>121</v>
      </c>
      <c r="C105" s="54">
        <v>1600802.9401507699</v>
      </c>
      <c r="D105" s="54">
        <v>1682984.5520516699</v>
      </c>
      <c r="E105" s="54">
        <v>1768722.7727193099</v>
      </c>
    </row>
    <row r="106" spans="1:5">
      <c r="A106" s="43">
        <v>270433</v>
      </c>
      <c r="B106" s="15" t="s">
        <v>122</v>
      </c>
      <c r="C106" s="54">
        <v>1320053.93684989</v>
      </c>
      <c r="D106" s="54">
        <v>1483618.2001597099</v>
      </c>
      <c r="E106" s="54">
        <v>1654986.81233842</v>
      </c>
    </row>
    <row r="107" spans="1:5">
      <c r="A107" s="43">
        <v>270435</v>
      </c>
      <c r="B107" s="15" t="s">
        <v>123</v>
      </c>
      <c r="C107" s="54">
        <v>1224355.2198391601</v>
      </c>
      <c r="D107" s="54">
        <v>1242805.77296043</v>
      </c>
      <c r="E107" s="54">
        <v>1250421.62836895</v>
      </c>
    </row>
    <row r="108" spans="1:5">
      <c r="A108" s="43">
        <v>270438</v>
      </c>
      <c r="B108" s="15" t="s">
        <v>124</v>
      </c>
      <c r="C108" s="54">
        <v>596668.29678156704</v>
      </c>
      <c r="D108" s="54">
        <v>624393.98774622497</v>
      </c>
      <c r="E108" s="54">
        <v>653346.58201113704</v>
      </c>
    </row>
    <row r="109" spans="1:5">
      <c r="A109" s="43">
        <v>270441</v>
      </c>
      <c r="B109" s="15" t="s">
        <v>125</v>
      </c>
      <c r="C109" s="54">
        <v>1083387.1907095001</v>
      </c>
      <c r="D109" s="54">
        <v>1184310.6037514701</v>
      </c>
      <c r="E109" s="54">
        <v>1288007.0901855901</v>
      </c>
    </row>
    <row r="110" spans="1:5">
      <c r="A110" s="43">
        <v>280461</v>
      </c>
      <c r="B110" s="15" t="s">
        <v>128</v>
      </c>
      <c r="C110" s="54">
        <v>476511.90013165597</v>
      </c>
      <c r="D110" s="54">
        <v>507885.47532138502</v>
      </c>
      <c r="E110" s="54">
        <v>539655.81320418499</v>
      </c>
    </row>
    <row r="111" spans="1:5">
      <c r="A111" s="43">
        <v>280466</v>
      </c>
      <c r="B111" s="15" t="s">
        <v>129</v>
      </c>
      <c r="C111" s="55">
        <v>562358.18616312603</v>
      </c>
      <c r="D111" s="55">
        <v>564453.57900609006</v>
      </c>
      <c r="E111" s="55">
        <v>581089.41586357099</v>
      </c>
    </row>
    <row r="112" spans="1:5">
      <c r="A112" s="43">
        <v>290280</v>
      </c>
      <c r="B112" s="15" t="s">
        <v>132</v>
      </c>
      <c r="C112" s="54">
        <v>805897.50995725999</v>
      </c>
      <c r="D112" s="54">
        <v>848941.863570277</v>
      </c>
      <c r="E112" s="54">
        <v>898543.81857069803</v>
      </c>
    </row>
    <row r="113" spans="1:5">
      <c r="A113" s="43">
        <v>290553</v>
      </c>
      <c r="B113" s="15" t="s">
        <v>133</v>
      </c>
      <c r="C113" s="54">
        <v>4800574.1201352999</v>
      </c>
      <c r="D113" s="54">
        <v>4982044.9488904001</v>
      </c>
      <c r="E113" s="54">
        <v>5155475.6174885398</v>
      </c>
    </row>
    <row r="114" spans="1:5">
      <c r="A114" s="43">
        <v>290554</v>
      </c>
      <c r="B114" s="15" t="s">
        <v>134</v>
      </c>
      <c r="C114" s="54">
        <v>2251209.4956482099</v>
      </c>
      <c r="D114" s="54">
        <v>2347657.7449936499</v>
      </c>
      <c r="E114" s="54">
        <v>2438907.2217361801</v>
      </c>
    </row>
    <row r="115" spans="1:5">
      <c r="A115" s="43">
        <v>290570</v>
      </c>
      <c r="B115" s="15" t="s">
        <v>135</v>
      </c>
      <c r="C115" s="54">
        <v>1060334.39143433</v>
      </c>
      <c r="D115" s="54">
        <v>1108760.24132438</v>
      </c>
      <c r="E115" s="54">
        <v>1154784.26035567</v>
      </c>
    </row>
    <row r="116" spans="1:5">
      <c r="A116" s="43">
        <v>290573</v>
      </c>
      <c r="B116" s="15" t="s">
        <v>136</v>
      </c>
      <c r="C116" s="54">
        <v>5716909.3264584597</v>
      </c>
      <c r="D116" s="54">
        <v>5985173.3867165102</v>
      </c>
      <c r="E116" s="54">
        <v>6245187.7039387198</v>
      </c>
    </row>
    <row r="117" spans="1:5">
      <c r="A117" s="43">
        <v>290579</v>
      </c>
      <c r="B117" s="15" t="s">
        <v>137</v>
      </c>
      <c r="C117" s="54">
        <v>7159298.0345807197</v>
      </c>
      <c r="D117" s="54">
        <v>7434758.2357205404</v>
      </c>
      <c r="E117" s="54">
        <v>7695618.6191930203</v>
      </c>
    </row>
    <row r="118" spans="1:5">
      <c r="A118" s="43">
        <v>290581</v>
      </c>
      <c r="B118" s="15" t="s">
        <v>507</v>
      </c>
      <c r="C118" s="54">
        <v>2670924.2043996402</v>
      </c>
      <c r="D118" s="54">
        <v>2718991.56108109</v>
      </c>
      <c r="E118" s="54">
        <v>2761126.3651342299</v>
      </c>
    </row>
    <row r="119" spans="1:5">
      <c r="A119" s="43">
        <v>290598</v>
      </c>
      <c r="B119" s="15" t="s">
        <v>508</v>
      </c>
      <c r="C119" s="54">
        <v>421677.65444946702</v>
      </c>
      <c r="D119" s="54">
        <v>443523.82431538601</v>
      </c>
      <c r="E119" s="54">
        <v>463363.97369688499</v>
      </c>
    </row>
    <row r="120" spans="1:5">
      <c r="A120" s="43">
        <v>300586</v>
      </c>
      <c r="B120" s="15" t="s">
        <v>141</v>
      </c>
      <c r="C120" s="54">
        <v>293859.31907075201</v>
      </c>
      <c r="D120" s="54">
        <v>305567.564296567</v>
      </c>
      <c r="E120" s="54">
        <v>317942.99891343102</v>
      </c>
    </row>
    <row r="121" spans="1:5">
      <c r="A121" s="43">
        <v>300588</v>
      </c>
      <c r="B121" s="15" t="s">
        <v>142</v>
      </c>
      <c r="C121" s="54">
        <v>281365.37666842202</v>
      </c>
      <c r="D121" s="54">
        <v>290762.97059977101</v>
      </c>
      <c r="E121" s="54">
        <v>299199.32227433001</v>
      </c>
    </row>
    <row r="122" spans="1:5">
      <c r="A122" s="43">
        <v>300589</v>
      </c>
      <c r="B122" s="15" t="s">
        <v>143</v>
      </c>
      <c r="C122" s="54">
        <v>272407.01110259298</v>
      </c>
      <c r="D122" s="54">
        <v>280385.460411412</v>
      </c>
      <c r="E122" s="54">
        <v>287579.64618173201</v>
      </c>
    </row>
    <row r="123" spans="1:5">
      <c r="A123" s="43">
        <v>300590</v>
      </c>
      <c r="B123" s="15" t="s">
        <v>144</v>
      </c>
      <c r="C123" s="54">
        <v>407441.30926122301</v>
      </c>
      <c r="D123" s="54">
        <v>427180.80194943701</v>
      </c>
      <c r="E123" s="54">
        <v>447098.23242828401</v>
      </c>
    </row>
    <row r="124" spans="1:5">
      <c r="A124" s="43">
        <v>300594</v>
      </c>
      <c r="B124" s="15" t="s">
        <v>145</v>
      </c>
      <c r="C124" s="54">
        <v>603701.23938916996</v>
      </c>
      <c r="D124" s="54">
        <v>640199.06511780794</v>
      </c>
      <c r="E124" s="54">
        <v>680863.11015084502</v>
      </c>
    </row>
    <row r="125" spans="1:5">
      <c r="A125" s="43">
        <v>300598</v>
      </c>
      <c r="B125" s="15" t="s">
        <v>146</v>
      </c>
      <c r="C125" s="54">
        <v>450256.42295719299</v>
      </c>
      <c r="D125" s="54">
        <v>467560.31122002099</v>
      </c>
      <c r="E125" s="54">
        <v>484888.60674871597</v>
      </c>
    </row>
    <row r="126" spans="1:5">
      <c r="A126" s="43">
        <v>300606</v>
      </c>
      <c r="B126" s="15" t="s">
        <v>147</v>
      </c>
      <c r="C126" s="54">
        <v>714630.12279556296</v>
      </c>
      <c r="D126" s="54">
        <v>729039.78254277201</v>
      </c>
      <c r="E126" s="54">
        <v>740436.46964859206</v>
      </c>
    </row>
    <row r="127" spans="1:5">
      <c r="A127" s="43">
        <v>300609</v>
      </c>
      <c r="B127" s="15" t="s">
        <v>148</v>
      </c>
      <c r="C127" s="54">
        <v>560352.52885920799</v>
      </c>
      <c r="D127" s="54">
        <v>577832.66359043296</v>
      </c>
      <c r="E127" s="54">
        <v>593454.96639410895</v>
      </c>
    </row>
    <row r="128" spans="1:5">
      <c r="A128" s="43">
        <v>300612</v>
      </c>
      <c r="B128" s="15" t="s">
        <v>149</v>
      </c>
      <c r="C128" s="54">
        <v>182046.29549067901</v>
      </c>
      <c r="D128" s="54">
        <v>189711.92362813401</v>
      </c>
      <c r="E128" s="54">
        <v>197140.67356093999</v>
      </c>
    </row>
    <row r="129" spans="1:5">
      <c r="A129" s="43">
        <v>300614</v>
      </c>
      <c r="B129" s="15" t="s">
        <v>150</v>
      </c>
      <c r="C129" s="54">
        <v>318744.18972000602</v>
      </c>
      <c r="D129" s="54">
        <v>328433.05043634999</v>
      </c>
      <c r="E129" s="54">
        <v>337547.59019429598</v>
      </c>
    </row>
    <row r="130" spans="1:5">
      <c r="A130" s="43">
        <v>300619</v>
      </c>
      <c r="B130" s="15" t="s">
        <v>151</v>
      </c>
      <c r="C130" s="54">
        <v>257192.06614813299</v>
      </c>
      <c r="D130" s="54">
        <v>269356.68173563702</v>
      </c>
      <c r="E130" s="54">
        <v>280477.78729429399</v>
      </c>
    </row>
    <row r="131" spans="1:5">
      <c r="A131" s="43">
        <v>300625</v>
      </c>
      <c r="B131" s="15" t="s">
        <v>152</v>
      </c>
      <c r="C131" s="54">
        <v>412888.715879436</v>
      </c>
      <c r="D131" s="54">
        <v>428466.11531360098</v>
      </c>
      <c r="E131" s="54">
        <v>442902.63409087999</v>
      </c>
    </row>
    <row r="132" spans="1:5">
      <c r="A132" s="43">
        <v>300634</v>
      </c>
      <c r="B132" s="15" t="s">
        <v>153</v>
      </c>
      <c r="C132" s="54">
        <v>692682.87964320695</v>
      </c>
      <c r="D132" s="54">
        <v>715366.22080180305</v>
      </c>
      <c r="E132" s="54">
        <v>736453.02830214298</v>
      </c>
    </row>
    <row r="133" spans="1:5">
      <c r="A133" s="43">
        <v>300650</v>
      </c>
      <c r="B133" s="15" t="s">
        <v>154</v>
      </c>
      <c r="C133" s="54">
        <v>381065.74586751597</v>
      </c>
      <c r="D133" s="54">
        <v>398304.901629097</v>
      </c>
      <c r="E133" s="54">
        <v>414389.78691166901</v>
      </c>
    </row>
    <row r="134" spans="1:5">
      <c r="A134" s="43">
        <v>300656</v>
      </c>
      <c r="B134" s="15" t="s">
        <v>155</v>
      </c>
      <c r="C134" s="54">
        <v>339052.19473194203</v>
      </c>
      <c r="D134" s="54">
        <v>349858.98053875001</v>
      </c>
      <c r="E134" s="54">
        <v>359477.78999172302</v>
      </c>
    </row>
    <row r="135" spans="1:5">
      <c r="A135" s="43">
        <v>300663</v>
      </c>
      <c r="B135" s="15" t="s">
        <v>156</v>
      </c>
      <c r="C135" s="54">
        <v>134981.98989234501</v>
      </c>
      <c r="D135" s="54">
        <v>139494.27882199001</v>
      </c>
      <c r="E135" s="54">
        <v>143941.352275157</v>
      </c>
    </row>
    <row r="136" spans="1:5">
      <c r="A136" s="43">
        <v>310669</v>
      </c>
      <c r="B136" s="15" t="s">
        <v>509</v>
      </c>
      <c r="C136" s="54">
        <v>0</v>
      </c>
      <c r="D136" s="54">
        <v>3261362.2426630598</v>
      </c>
      <c r="E136" s="54">
        <v>3380593.7921512001</v>
      </c>
    </row>
    <row r="137" spans="1:5">
      <c r="A137" s="43">
        <v>310678</v>
      </c>
      <c r="B137" s="15" t="s">
        <v>510</v>
      </c>
      <c r="C137" s="54">
        <v>245423.60834081101</v>
      </c>
      <c r="D137" s="54">
        <v>255961.07520008399</v>
      </c>
      <c r="E137" s="54">
        <v>265976.96440067899</v>
      </c>
    </row>
    <row r="138" spans="1:5">
      <c r="A138" s="43">
        <v>310679</v>
      </c>
      <c r="B138" s="15" t="s">
        <v>160</v>
      </c>
      <c r="C138" s="54">
        <v>404165.81267900002</v>
      </c>
      <c r="D138" s="54">
        <v>426851.23522868898</v>
      </c>
      <c r="E138" s="54">
        <v>450957.84883512702</v>
      </c>
    </row>
    <row r="139" spans="1:5">
      <c r="A139" s="43">
        <v>310688</v>
      </c>
      <c r="B139" s="15" t="s">
        <v>161</v>
      </c>
      <c r="C139" s="54">
        <v>452093.18998071301</v>
      </c>
      <c r="D139" s="54">
        <v>463006.97433988098</v>
      </c>
      <c r="E139" s="54">
        <v>473018.71206357097</v>
      </c>
    </row>
    <row r="140" spans="1:5">
      <c r="A140" s="43">
        <v>310691</v>
      </c>
      <c r="B140" s="15" t="s">
        <v>162</v>
      </c>
      <c r="C140" s="54">
        <v>887634.87952458905</v>
      </c>
      <c r="D140" s="54">
        <v>935381.15550521004</v>
      </c>
      <c r="E140" s="54">
        <v>983620.84908994904</v>
      </c>
    </row>
    <row r="141" spans="1:5">
      <c r="A141" s="43">
        <v>310692</v>
      </c>
      <c r="B141" s="15" t="s">
        <v>511</v>
      </c>
      <c r="C141" s="54">
        <v>0</v>
      </c>
      <c r="D141" s="54">
        <v>198962.317497679</v>
      </c>
      <c r="E141" s="54">
        <v>203652.64421895199</v>
      </c>
    </row>
    <row r="142" spans="1:5">
      <c r="A142" s="43">
        <v>310704</v>
      </c>
      <c r="B142" s="15" t="s">
        <v>164</v>
      </c>
      <c r="C142" s="54">
        <v>5818304.0508532533</v>
      </c>
      <c r="D142" s="54">
        <v>2323380.16186551</v>
      </c>
      <c r="E142" s="54">
        <v>2443521.2377418</v>
      </c>
    </row>
    <row r="143" spans="1:5">
      <c r="A143" s="43">
        <v>310708</v>
      </c>
      <c r="B143" s="15" t="s">
        <v>165</v>
      </c>
      <c r="C143" s="54">
        <v>294885.54015431099</v>
      </c>
      <c r="D143" s="54">
        <v>316743.75398104702</v>
      </c>
      <c r="E143" s="54">
        <v>339168.92010043102</v>
      </c>
    </row>
    <row r="144" spans="1:5">
      <c r="A144" s="43">
        <v>310714</v>
      </c>
      <c r="B144" s="15" t="s">
        <v>166</v>
      </c>
      <c r="C144" s="54">
        <v>511262.58591273101</v>
      </c>
      <c r="D144" s="54">
        <v>497936.15428134799</v>
      </c>
      <c r="E144" s="54">
        <v>499160.77475156501</v>
      </c>
    </row>
    <row r="145" spans="1:5">
      <c r="A145" s="43">
        <v>310721</v>
      </c>
      <c r="B145" s="15" t="s">
        <v>167</v>
      </c>
      <c r="C145" s="54">
        <v>931956.90594647406</v>
      </c>
      <c r="D145" s="54">
        <v>995956.27709612099</v>
      </c>
      <c r="E145" s="54">
        <v>1061243.58515963</v>
      </c>
    </row>
    <row r="146" spans="1:5">
      <c r="A146" s="43">
        <v>310728</v>
      </c>
      <c r="B146" s="15" t="s">
        <v>168</v>
      </c>
      <c r="C146" s="54">
        <v>268934.848264592</v>
      </c>
      <c r="D146" s="54">
        <v>281868.59212729603</v>
      </c>
      <c r="E146" s="54">
        <v>295472.57902856002</v>
      </c>
    </row>
    <row r="147" spans="1:5">
      <c r="A147" s="43">
        <v>310734</v>
      </c>
      <c r="B147" s="15" t="s">
        <v>169</v>
      </c>
      <c r="C147" s="54">
        <v>185793.332295903</v>
      </c>
      <c r="D147" s="54">
        <v>197376.005542208</v>
      </c>
      <c r="E147" s="54">
        <v>209163.159786904</v>
      </c>
    </row>
    <row r="148" spans="1:5">
      <c r="A148" s="43">
        <v>310737</v>
      </c>
      <c r="B148" s="15" t="s">
        <v>170</v>
      </c>
      <c r="C148" s="54">
        <v>154196.032374459</v>
      </c>
      <c r="D148" s="54">
        <v>161900.68507850901</v>
      </c>
      <c r="E148" s="54">
        <v>169868.59535709501</v>
      </c>
    </row>
    <row r="149" spans="1:5">
      <c r="A149" s="43">
        <v>310777</v>
      </c>
      <c r="B149" s="15" t="s">
        <v>512</v>
      </c>
      <c r="C149" s="54">
        <v>0</v>
      </c>
      <c r="D149" s="54">
        <v>282801.46876057301</v>
      </c>
      <c r="E149" s="54">
        <v>305432.070465133</v>
      </c>
    </row>
    <row r="150" spans="1:5">
      <c r="A150" s="43">
        <v>320751</v>
      </c>
      <c r="B150" s="15" t="s">
        <v>173</v>
      </c>
      <c r="C150" s="54">
        <v>710090.27360987302</v>
      </c>
      <c r="D150" s="54">
        <v>732161.83146842604</v>
      </c>
      <c r="E150" s="54">
        <v>752378.17927351</v>
      </c>
    </row>
    <row r="151" spans="1:5">
      <c r="A151" s="43">
        <v>320753</v>
      </c>
      <c r="B151" s="15" t="s">
        <v>513</v>
      </c>
      <c r="C151" s="54">
        <v>3307305.64954051</v>
      </c>
      <c r="D151" s="54">
        <v>3393256.64765285</v>
      </c>
      <c r="E151" s="54">
        <v>3465489.3675870099</v>
      </c>
    </row>
    <row r="152" spans="1:5">
      <c r="A152" s="43">
        <v>320756</v>
      </c>
      <c r="B152" s="15" t="s">
        <v>175</v>
      </c>
      <c r="C152" s="54">
        <v>402867.52509804402</v>
      </c>
      <c r="D152" s="54">
        <v>412862.942540169</v>
      </c>
      <c r="E152" s="54">
        <v>422044.71243634599</v>
      </c>
    </row>
    <row r="153" spans="1:5">
      <c r="A153" s="43">
        <v>320759</v>
      </c>
      <c r="B153" s="15" t="s">
        <v>176</v>
      </c>
      <c r="C153" s="54">
        <v>1450621.12067689</v>
      </c>
      <c r="D153" s="54">
        <v>1512737.6362065601</v>
      </c>
      <c r="E153" s="54">
        <v>1570319.49153158</v>
      </c>
    </row>
    <row r="154" spans="1:5">
      <c r="A154" s="43">
        <v>320771</v>
      </c>
      <c r="B154" s="15" t="s">
        <v>177</v>
      </c>
      <c r="C154" s="54">
        <v>278527.60734422802</v>
      </c>
      <c r="D154" s="54">
        <v>285174.41102319403</v>
      </c>
      <c r="E154" s="54">
        <v>290850.57553603803</v>
      </c>
    </row>
    <row r="155" spans="1:5">
      <c r="A155" s="43">
        <v>320775</v>
      </c>
      <c r="B155" s="15" t="s">
        <v>514</v>
      </c>
      <c r="C155" s="54">
        <v>2767984.7138290801</v>
      </c>
      <c r="D155" s="54">
        <v>2851787.2057219702</v>
      </c>
      <c r="E155" s="54">
        <v>2924917.5751580498</v>
      </c>
    </row>
    <row r="156" spans="1:5">
      <c r="A156" s="43">
        <v>320783</v>
      </c>
      <c r="B156" s="15" t="s">
        <v>179</v>
      </c>
      <c r="C156" s="54">
        <v>2135511.3275613999</v>
      </c>
      <c r="D156" s="54">
        <v>2224741.1965525402</v>
      </c>
      <c r="E156" s="54">
        <v>2318190.6668948499</v>
      </c>
    </row>
    <row r="157" spans="1:5">
      <c r="A157" s="43">
        <v>320790</v>
      </c>
      <c r="B157" s="15" t="s">
        <v>180</v>
      </c>
      <c r="C157" s="54">
        <v>647590.807762346</v>
      </c>
      <c r="D157" s="54">
        <v>662308.52133165405</v>
      </c>
      <c r="E157" s="54">
        <v>674848.40408609004</v>
      </c>
    </row>
    <row r="158" spans="1:5">
      <c r="A158" s="43">
        <v>320792</v>
      </c>
      <c r="B158" s="15" t="s">
        <v>181</v>
      </c>
      <c r="C158" s="54">
        <v>693530.71339002601</v>
      </c>
      <c r="D158" s="54">
        <v>713783.23275260394</v>
      </c>
      <c r="E158" s="54">
        <v>731975.68435334996</v>
      </c>
    </row>
    <row r="159" spans="1:5">
      <c r="A159" s="43">
        <v>320796</v>
      </c>
      <c r="B159" s="15" t="s">
        <v>182</v>
      </c>
      <c r="C159" s="54">
        <v>454283.939945744</v>
      </c>
      <c r="D159" s="54">
        <v>470121.47860233003</v>
      </c>
      <c r="E159" s="54">
        <v>486663.73156286502</v>
      </c>
    </row>
    <row r="160" spans="1:5">
      <c r="A160" s="43">
        <v>320797</v>
      </c>
      <c r="B160" s="15" t="s">
        <v>183</v>
      </c>
      <c r="C160" s="54">
        <v>467214.52089638897</v>
      </c>
      <c r="D160" s="54">
        <v>488601.177974477</v>
      </c>
      <c r="E160" s="54">
        <v>510642.54350264301</v>
      </c>
    </row>
    <row r="161" spans="1:5">
      <c r="A161" s="43">
        <v>320800</v>
      </c>
      <c r="B161" s="15" t="s">
        <v>184</v>
      </c>
      <c r="C161" s="54">
        <v>1809373.4687995899</v>
      </c>
      <c r="D161" s="54">
        <v>1892158.12591882</v>
      </c>
      <c r="E161" s="54">
        <v>1977748.9762543701</v>
      </c>
    </row>
    <row r="162" spans="1:5">
      <c r="A162" s="43">
        <v>320807</v>
      </c>
      <c r="B162" s="15" t="s">
        <v>185</v>
      </c>
      <c r="C162" s="54">
        <v>3661785.6173428302</v>
      </c>
      <c r="D162" s="54">
        <v>3730362.9617864299</v>
      </c>
      <c r="E162" s="54">
        <v>3800379.8081400502</v>
      </c>
    </row>
    <row r="163" spans="1:5">
      <c r="A163" s="43">
        <v>320813</v>
      </c>
      <c r="B163" s="15" t="s">
        <v>515</v>
      </c>
      <c r="C163" s="54">
        <v>727679.98293066304</v>
      </c>
      <c r="D163" s="54">
        <v>762747.48603994399</v>
      </c>
      <c r="E163" s="54">
        <v>797613.19524676201</v>
      </c>
    </row>
    <row r="164" spans="1:5">
      <c r="A164" s="43">
        <v>320815</v>
      </c>
      <c r="B164" s="15" t="s">
        <v>187</v>
      </c>
      <c r="C164" s="54">
        <v>1561641.7739868499</v>
      </c>
      <c r="D164" s="54">
        <v>1624251.5356481399</v>
      </c>
      <c r="E164" s="54">
        <v>1690541.09504311</v>
      </c>
    </row>
    <row r="165" spans="1:5">
      <c r="A165" s="43">
        <v>320818</v>
      </c>
      <c r="B165" s="15" t="s">
        <v>516</v>
      </c>
      <c r="C165" s="54">
        <v>10315123.2989507</v>
      </c>
      <c r="D165" s="54">
        <v>10719109.915878</v>
      </c>
      <c r="E165" s="54">
        <v>11133389.4765606</v>
      </c>
    </row>
    <row r="166" spans="1:5">
      <c r="A166" s="43">
        <v>320819</v>
      </c>
      <c r="B166" s="15" t="s">
        <v>188</v>
      </c>
      <c r="C166" s="54">
        <v>2203960.6924068402</v>
      </c>
      <c r="D166" s="54">
        <v>2294328.2340325699</v>
      </c>
      <c r="E166" s="54">
        <v>2375556.7351196199</v>
      </c>
    </row>
    <row r="167" spans="1:5">
      <c r="A167" s="43">
        <v>320825</v>
      </c>
      <c r="B167" s="15" t="s">
        <v>517</v>
      </c>
      <c r="C167" s="54">
        <v>1757386.68193424</v>
      </c>
      <c r="D167" s="54">
        <v>1806342.43626763</v>
      </c>
      <c r="E167" s="54">
        <v>1856538.84677201</v>
      </c>
    </row>
    <row r="168" spans="1:5">
      <c r="A168" s="43">
        <v>320826</v>
      </c>
      <c r="B168" s="15" t="s">
        <v>190</v>
      </c>
      <c r="C168" s="54">
        <v>376057.94144616101</v>
      </c>
      <c r="D168" s="54">
        <v>385068.35006836802</v>
      </c>
      <c r="E168" s="54">
        <v>393014.02448882302</v>
      </c>
    </row>
    <row r="169" spans="1:5">
      <c r="A169" s="43">
        <v>320827</v>
      </c>
      <c r="B169" s="15" t="s">
        <v>191</v>
      </c>
      <c r="C169" s="54">
        <v>552793.73088547401</v>
      </c>
      <c r="D169" s="54">
        <v>565903.36811003904</v>
      </c>
      <c r="E169" s="54">
        <v>577837.86554457597</v>
      </c>
    </row>
    <row r="170" spans="1:5">
      <c r="A170" s="43">
        <v>320834</v>
      </c>
      <c r="B170" s="15" t="s">
        <v>192</v>
      </c>
      <c r="C170" s="54">
        <v>1163838.6962894499</v>
      </c>
      <c r="D170" s="54">
        <v>1192955.60885718</v>
      </c>
      <c r="E170" s="54">
        <v>1222882.73041194</v>
      </c>
    </row>
    <row r="171" spans="1:5">
      <c r="A171" s="43">
        <v>320839</v>
      </c>
      <c r="B171" s="15" t="s">
        <v>193</v>
      </c>
      <c r="C171" s="54">
        <v>184827.34676723101</v>
      </c>
      <c r="D171" s="54">
        <v>193008.90215718799</v>
      </c>
      <c r="E171" s="54">
        <v>200202.91400897899</v>
      </c>
    </row>
    <row r="172" spans="1:5">
      <c r="A172" s="43">
        <v>330860</v>
      </c>
      <c r="B172" s="15" t="s">
        <v>518</v>
      </c>
      <c r="C172" s="54">
        <v>3095290.6248618099</v>
      </c>
      <c r="D172" s="54">
        <v>3240099.8670773599</v>
      </c>
      <c r="E172" s="54">
        <v>3377753.4350315402</v>
      </c>
    </row>
    <row r="173" spans="1:5">
      <c r="A173" s="43">
        <v>330861</v>
      </c>
      <c r="B173" s="15" t="s">
        <v>196</v>
      </c>
      <c r="C173" s="54">
        <v>1701883.0061605</v>
      </c>
      <c r="D173" s="54">
        <v>1794051.0902535799</v>
      </c>
      <c r="E173" s="54">
        <v>1887251.1601220199</v>
      </c>
    </row>
    <row r="174" spans="1:5">
      <c r="A174" s="43">
        <v>330863</v>
      </c>
      <c r="B174" s="15" t="s">
        <v>197</v>
      </c>
      <c r="C174" s="54">
        <v>1284401.65284147</v>
      </c>
      <c r="D174" s="54">
        <v>1342839.57958603</v>
      </c>
      <c r="E174" s="54">
        <v>1399882.2940533001</v>
      </c>
    </row>
    <row r="175" spans="1:5">
      <c r="A175" s="43">
        <v>330866</v>
      </c>
      <c r="B175" s="15" t="s">
        <v>198</v>
      </c>
      <c r="C175" s="54">
        <v>487095.226123514</v>
      </c>
      <c r="D175" s="54">
        <v>501250.26334034099</v>
      </c>
      <c r="E175" s="54">
        <v>514013.919238284</v>
      </c>
    </row>
    <row r="176" spans="1:5">
      <c r="A176" s="43">
        <v>330896</v>
      </c>
      <c r="B176" s="15" t="s">
        <v>199</v>
      </c>
      <c r="C176" s="54">
        <v>617829.01265034801</v>
      </c>
      <c r="D176" s="54">
        <v>636528.198945096</v>
      </c>
      <c r="E176" s="54">
        <v>653509.62695148296</v>
      </c>
    </row>
    <row r="177" spans="1:5">
      <c r="A177" s="43">
        <v>330899</v>
      </c>
      <c r="B177" s="15" t="s">
        <v>200</v>
      </c>
      <c r="C177" s="54">
        <v>1501125.2962958801</v>
      </c>
      <c r="D177" s="54">
        <v>1514013.87481603</v>
      </c>
      <c r="E177" s="54">
        <v>1529823.89886113</v>
      </c>
    </row>
    <row r="178" spans="1:5">
      <c r="A178" s="43">
        <v>330900</v>
      </c>
      <c r="B178" s="15" t="s">
        <v>201</v>
      </c>
      <c r="C178" s="54">
        <v>1915966.94379485</v>
      </c>
      <c r="D178" s="54">
        <v>1951381.6121624301</v>
      </c>
      <c r="E178" s="54">
        <v>1987003.2939717299</v>
      </c>
    </row>
    <row r="179" spans="1:5">
      <c r="A179" s="43">
        <v>330902</v>
      </c>
      <c r="B179" s="15" t="s">
        <v>519</v>
      </c>
      <c r="C179" s="55">
        <v>3436374.8239843901</v>
      </c>
      <c r="D179" s="55">
        <v>3500300.8563973201</v>
      </c>
      <c r="E179" s="55">
        <v>3568296.58388932</v>
      </c>
    </row>
    <row r="180" spans="1:5">
      <c r="A180" s="43">
        <v>330908</v>
      </c>
      <c r="B180" s="15" t="s">
        <v>203</v>
      </c>
      <c r="C180" s="54">
        <v>1501008.8354561999</v>
      </c>
      <c r="D180" s="54">
        <v>1568335.38416064</v>
      </c>
      <c r="E180" s="54">
        <v>1630383.5341851199</v>
      </c>
    </row>
    <row r="181" spans="1:5">
      <c r="A181" s="43">
        <v>330918</v>
      </c>
      <c r="B181" s="15" t="s">
        <v>520</v>
      </c>
      <c r="C181" s="54">
        <v>2688020.39607037</v>
      </c>
      <c r="D181" s="54">
        <v>2781331.3859011298</v>
      </c>
      <c r="E181" s="54">
        <v>2869563.6389955399</v>
      </c>
    </row>
    <row r="182" spans="1:5">
      <c r="A182" s="43">
        <v>330920</v>
      </c>
      <c r="B182" s="15" t="s">
        <v>206</v>
      </c>
      <c r="C182" s="54">
        <v>833635.92227431305</v>
      </c>
      <c r="D182" s="54">
        <v>880582.78040683898</v>
      </c>
      <c r="E182" s="54">
        <v>929740.03720662696</v>
      </c>
    </row>
    <row r="183" spans="1:5">
      <c r="A183" s="43">
        <v>330925</v>
      </c>
      <c r="B183" s="15" t="s">
        <v>521</v>
      </c>
      <c r="C183" s="54">
        <v>706904.56279160699</v>
      </c>
      <c r="D183" s="54">
        <v>725772.83651852305</v>
      </c>
      <c r="E183" s="54">
        <v>742577.45619977301</v>
      </c>
    </row>
    <row r="184" spans="1:5">
      <c r="A184" s="43">
        <v>330937</v>
      </c>
      <c r="B184" s="15" t="s">
        <v>208</v>
      </c>
      <c r="C184" s="54">
        <v>431936.24293744698</v>
      </c>
      <c r="D184" s="54">
        <v>456240.03236591199</v>
      </c>
      <c r="E184" s="54">
        <v>484408.18451595801</v>
      </c>
    </row>
    <row r="185" spans="1:5">
      <c r="A185" s="43">
        <v>330938</v>
      </c>
      <c r="B185" s="15" t="s">
        <v>209</v>
      </c>
      <c r="C185" s="54">
        <v>2403639.0068945899</v>
      </c>
      <c r="D185" s="54">
        <v>2464351.5693533299</v>
      </c>
      <c r="E185" s="54">
        <v>2518497.2298911801</v>
      </c>
    </row>
    <row r="186" spans="1:5">
      <c r="A186" s="43">
        <v>330946</v>
      </c>
      <c r="B186" s="15" t="s">
        <v>210</v>
      </c>
      <c r="C186" s="54">
        <v>212953.24562418999</v>
      </c>
      <c r="D186" s="54">
        <v>223455.49769564101</v>
      </c>
      <c r="E186" s="54">
        <v>233257.70636744401</v>
      </c>
    </row>
    <row r="187" spans="1:5">
      <c r="A187" s="43">
        <v>330949</v>
      </c>
      <c r="B187" s="15" t="s">
        <v>211</v>
      </c>
      <c r="C187" s="54">
        <v>831127.30734721199</v>
      </c>
      <c r="D187" s="54">
        <v>850724.51577159599</v>
      </c>
      <c r="E187" s="54">
        <v>870481.66936654795</v>
      </c>
    </row>
    <row r="188" spans="1:5">
      <c r="A188" s="43">
        <v>330953</v>
      </c>
      <c r="B188" s="15" t="s">
        <v>212</v>
      </c>
      <c r="C188" s="54">
        <v>532068.52826831199</v>
      </c>
      <c r="D188" s="54">
        <v>554862.64132925996</v>
      </c>
      <c r="E188" s="54">
        <v>577286.983302159</v>
      </c>
    </row>
    <row r="189" spans="1:5">
      <c r="A189" s="43">
        <v>330971</v>
      </c>
      <c r="B189" s="15" t="s">
        <v>213</v>
      </c>
      <c r="C189" s="54">
        <v>2085368.36879455</v>
      </c>
      <c r="D189" s="54">
        <v>2174409.9719275399</v>
      </c>
      <c r="E189" s="54">
        <v>2261195.6363551901</v>
      </c>
    </row>
    <row r="190" spans="1:5">
      <c r="A190" s="43">
        <v>330974</v>
      </c>
      <c r="B190" s="15" t="s">
        <v>214</v>
      </c>
      <c r="C190" s="54">
        <v>9009817.2689389307</v>
      </c>
      <c r="D190" s="54">
        <v>9542771.7587851994</v>
      </c>
      <c r="E190" s="54">
        <v>10135491.1492809</v>
      </c>
    </row>
    <row r="191" spans="1:5">
      <c r="A191" s="43">
        <v>341003</v>
      </c>
      <c r="B191" s="15" t="s">
        <v>216</v>
      </c>
      <c r="C191" s="54">
        <v>850284.444882032</v>
      </c>
      <c r="D191" s="54">
        <v>906203.92585811601</v>
      </c>
      <c r="E191" s="54">
        <v>962550.44518952502</v>
      </c>
    </row>
    <row r="192" spans="1:5">
      <c r="A192" s="43">
        <v>341021</v>
      </c>
      <c r="B192" s="15" t="s">
        <v>217</v>
      </c>
      <c r="C192" s="54">
        <v>36573.135670431198</v>
      </c>
      <c r="D192" s="54">
        <v>38267.804410333403</v>
      </c>
      <c r="E192" s="54">
        <v>39966.4823003411</v>
      </c>
    </row>
    <row r="193" spans="1:5">
      <c r="A193" s="43">
        <v>341023</v>
      </c>
      <c r="B193" s="15" t="s">
        <v>218</v>
      </c>
      <c r="C193" s="54">
        <v>317093.20855540398</v>
      </c>
      <c r="D193" s="54">
        <v>335809.029694197</v>
      </c>
      <c r="E193" s="54">
        <v>355063.80698733398</v>
      </c>
    </row>
    <row r="194" spans="1:5">
      <c r="A194" s="43">
        <v>341026</v>
      </c>
      <c r="B194" s="15" t="s">
        <v>219</v>
      </c>
      <c r="C194" s="54">
        <v>4261060.7060243301</v>
      </c>
      <c r="D194" s="54">
        <v>4463941.0155100897</v>
      </c>
      <c r="E194" s="54">
        <v>4685945.2316373195</v>
      </c>
    </row>
    <row r="195" spans="1:5">
      <c r="A195" s="43">
        <v>341032</v>
      </c>
      <c r="B195" s="15" t="s">
        <v>220</v>
      </c>
      <c r="C195" s="54">
        <v>702825.81803289999</v>
      </c>
      <c r="D195" s="54">
        <v>741451.64809702802</v>
      </c>
      <c r="E195" s="54">
        <v>779838.08754646301</v>
      </c>
    </row>
    <row r="196" spans="1:5">
      <c r="A196" s="43">
        <v>341043</v>
      </c>
      <c r="B196" s="15" t="s">
        <v>221</v>
      </c>
      <c r="C196" s="54">
        <v>571500.36050855601</v>
      </c>
      <c r="D196" s="54">
        <v>599560.85236259794</v>
      </c>
      <c r="E196" s="54">
        <v>625894.61388089205</v>
      </c>
    </row>
    <row r="197" spans="1:5">
      <c r="A197" s="43">
        <v>341045</v>
      </c>
      <c r="B197" s="15" t="s">
        <v>222</v>
      </c>
      <c r="C197" s="54">
        <v>402324.51898941601</v>
      </c>
      <c r="D197" s="54">
        <v>388246.215366447</v>
      </c>
      <c r="E197" s="54">
        <v>396830.770305463</v>
      </c>
    </row>
    <row r="198" spans="1:5">
      <c r="A198" s="43">
        <v>341047</v>
      </c>
      <c r="B198" s="15" t="s">
        <v>223</v>
      </c>
      <c r="C198" s="54">
        <v>2813484.4219372901</v>
      </c>
      <c r="D198" s="54">
        <v>2891081.3999187802</v>
      </c>
      <c r="E198" s="54">
        <v>2972437.91302393</v>
      </c>
    </row>
    <row r="199" spans="1:5">
      <c r="A199" s="43">
        <v>341049</v>
      </c>
      <c r="B199" s="15" t="s">
        <v>224</v>
      </c>
      <c r="C199" s="54">
        <v>1615730.87214907</v>
      </c>
      <c r="D199" s="54">
        <v>1671440.6104513099</v>
      </c>
      <c r="E199" s="54">
        <v>1724731.2174484199</v>
      </c>
    </row>
    <row r="200" spans="1:5">
      <c r="A200" s="43">
        <v>341050</v>
      </c>
      <c r="B200" s="15" t="s">
        <v>225</v>
      </c>
      <c r="C200" s="54">
        <v>386779.65846288903</v>
      </c>
      <c r="D200" s="54">
        <v>404209.59523030301</v>
      </c>
      <c r="E200" s="54">
        <v>420931.82057500299</v>
      </c>
    </row>
    <row r="201" spans="1:5">
      <c r="A201" s="43">
        <v>341053</v>
      </c>
      <c r="B201" s="15" t="s">
        <v>226</v>
      </c>
      <c r="C201" s="54">
        <v>573428.53253957699</v>
      </c>
      <c r="D201" s="54">
        <v>601155.01617251197</v>
      </c>
      <c r="E201" s="54">
        <v>627109.98920348601</v>
      </c>
    </row>
    <row r="202" spans="1:5">
      <c r="A202" s="43">
        <v>341058</v>
      </c>
      <c r="B202" s="15" t="s">
        <v>227</v>
      </c>
      <c r="C202" s="54">
        <v>232569.540930863</v>
      </c>
      <c r="D202" s="54">
        <v>244040.250987882</v>
      </c>
      <c r="E202" s="54">
        <v>256148.78831543701</v>
      </c>
    </row>
    <row r="203" spans="1:5">
      <c r="A203" s="43">
        <v>341066</v>
      </c>
      <c r="B203" s="15" t="s">
        <v>228</v>
      </c>
      <c r="C203" s="54">
        <v>260248.412439668</v>
      </c>
      <c r="D203" s="54">
        <v>271017.63864536799</v>
      </c>
      <c r="E203" s="54">
        <v>280781.03628619702</v>
      </c>
    </row>
    <row r="204" spans="1:5">
      <c r="A204" s="43">
        <v>341087</v>
      </c>
      <c r="B204" s="15" t="s">
        <v>229</v>
      </c>
      <c r="C204" s="54">
        <v>168042.82662273999</v>
      </c>
      <c r="D204" s="54">
        <v>175772.68862600601</v>
      </c>
      <c r="E204" s="54">
        <v>182983.569570867</v>
      </c>
    </row>
    <row r="205" spans="1:5">
      <c r="A205" s="43">
        <v>341088</v>
      </c>
      <c r="B205" s="15" t="s">
        <v>522</v>
      </c>
      <c r="C205" s="54">
        <v>3094882.8904236499</v>
      </c>
      <c r="D205" s="54">
        <v>3192351.7591969301</v>
      </c>
      <c r="E205" s="54">
        <v>3279036.8163778498</v>
      </c>
    </row>
    <row r="206" spans="1:5">
      <c r="A206" s="43">
        <v>351106</v>
      </c>
      <c r="B206" s="15" t="s">
        <v>232</v>
      </c>
      <c r="C206" s="54">
        <v>906858.18520177004</v>
      </c>
      <c r="D206" s="54">
        <v>970838.645023352</v>
      </c>
      <c r="E206" s="54">
        <v>1039377.21112534</v>
      </c>
    </row>
    <row r="207" spans="1:5">
      <c r="A207" s="43">
        <v>351118</v>
      </c>
      <c r="B207" s="15" t="s">
        <v>233</v>
      </c>
      <c r="C207" s="54">
        <v>627949.88167467201</v>
      </c>
      <c r="D207" s="54">
        <v>645679.452320565</v>
      </c>
      <c r="E207" s="54">
        <v>661761.37502703001</v>
      </c>
    </row>
    <row r="208" spans="1:5">
      <c r="A208" s="43">
        <v>351132</v>
      </c>
      <c r="B208" s="15" t="s">
        <v>234</v>
      </c>
      <c r="C208" s="54">
        <v>2016133.4707045499</v>
      </c>
      <c r="D208" s="54">
        <v>2030019.3334069001</v>
      </c>
      <c r="E208" s="54">
        <v>2045423.7835471099</v>
      </c>
    </row>
    <row r="209" spans="1:8">
      <c r="A209" s="43">
        <v>351134</v>
      </c>
      <c r="B209" s="15" t="s">
        <v>235</v>
      </c>
      <c r="C209" s="54">
        <v>280592.993882982</v>
      </c>
      <c r="D209" s="54">
        <v>289812.79454361001</v>
      </c>
      <c r="E209" s="54">
        <v>298335.42044161499</v>
      </c>
    </row>
    <row r="210" spans="1:8">
      <c r="A210" s="43">
        <v>351152</v>
      </c>
      <c r="B210" s="15" t="s">
        <v>236</v>
      </c>
      <c r="C210" s="54">
        <v>506486.75279017299</v>
      </c>
      <c r="D210" s="54">
        <v>511112.184255703</v>
      </c>
      <c r="E210" s="54">
        <v>515109.92418168898</v>
      </c>
    </row>
    <row r="211" spans="1:8">
      <c r="A211" s="43">
        <v>351153</v>
      </c>
      <c r="B211" s="15" t="s">
        <v>237</v>
      </c>
      <c r="C211" s="54">
        <v>209275.54060161</v>
      </c>
      <c r="D211" s="54">
        <v>217706.912680059</v>
      </c>
      <c r="E211" s="54">
        <v>225834.404985075</v>
      </c>
    </row>
    <row r="212" spans="1:8">
      <c r="A212" s="43">
        <v>351157</v>
      </c>
      <c r="B212" s="15" t="s">
        <v>238</v>
      </c>
      <c r="C212" s="54">
        <v>348483.36824894999</v>
      </c>
      <c r="D212" s="54">
        <v>360845.109552907</v>
      </c>
      <c r="E212" s="54">
        <v>372610.12693120801</v>
      </c>
    </row>
    <row r="213" spans="1:8">
      <c r="A213" s="43">
        <v>351158</v>
      </c>
      <c r="B213" s="15" t="s">
        <v>239</v>
      </c>
      <c r="C213" s="54">
        <v>397116.397264876</v>
      </c>
      <c r="D213" s="54">
        <v>405621.81706147298</v>
      </c>
      <c r="E213" s="54">
        <v>413393.36988174199</v>
      </c>
    </row>
    <row r="214" spans="1:8">
      <c r="A214" s="43">
        <v>351162</v>
      </c>
      <c r="B214" s="15" t="s">
        <v>240</v>
      </c>
      <c r="C214" s="54">
        <v>324880.72217728902</v>
      </c>
      <c r="D214" s="54">
        <v>340389.76295647101</v>
      </c>
      <c r="E214" s="54">
        <v>355145.17959286901</v>
      </c>
    </row>
    <row r="215" spans="1:8">
      <c r="A215" s="43">
        <v>351166</v>
      </c>
      <c r="B215" s="15" t="s">
        <v>241</v>
      </c>
      <c r="C215" s="54">
        <v>178590.33547989701</v>
      </c>
      <c r="D215" s="54">
        <v>187533.77550867401</v>
      </c>
      <c r="E215" s="54">
        <v>195322.766855428</v>
      </c>
    </row>
    <row r="216" spans="1:8">
      <c r="A216" s="43">
        <v>351172</v>
      </c>
      <c r="B216" s="15" t="s">
        <v>149</v>
      </c>
      <c r="C216" s="54">
        <v>1114027.63899845</v>
      </c>
      <c r="D216" s="54">
        <v>1132291.5337534901</v>
      </c>
      <c r="E216" s="54">
        <v>1148552.8639275699</v>
      </c>
    </row>
    <row r="217" spans="1:8">
      <c r="A217" s="43">
        <v>351173</v>
      </c>
      <c r="B217" s="15" t="s">
        <v>242</v>
      </c>
      <c r="C217" s="54">
        <v>722892.97064747196</v>
      </c>
      <c r="D217" s="54">
        <v>742970.07554876001</v>
      </c>
      <c r="E217" s="54">
        <v>762321.34526454099</v>
      </c>
    </row>
    <row r="218" spans="1:8">
      <c r="A218" s="43">
        <v>351174</v>
      </c>
      <c r="B218" s="15" t="s">
        <v>149</v>
      </c>
      <c r="C218" s="55">
        <v>1504906.099794341</v>
      </c>
      <c r="D218" s="55">
        <v>1566945.063397205</v>
      </c>
      <c r="E218" s="55">
        <v>1627523.7624724251</v>
      </c>
      <c r="F218" s="12"/>
      <c r="G218" s="12"/>
      <c r="H218" s="12"/>
    </row>
    <row r="219" spans="1:8">
      <c r="A219" s="43">
        <v>351175</v>
      </c>
      <c r="B219" s="15" t="s">
        <v>243</v>
      </c>
      <c r="C219" s="54">
        <v>192417.39791117201</v>
      </c>
      <c r="D219" s="54">
        <v>199033.23263978001</v>
      </c>
      <c r="E219" s="54">
        <v>204372.97481465101</v>
      </c>
    </row>
    <row r="220" spans="1:8">
      <c r="A220" s="43">
        <v>351177</v>
      </c>
      <c r="B220" s="15" t="s">
        <v>244</v>
      </c>
      <c r="C220" s="54">
        <v>533996.22656141303</v>
      </c>
      <c r="D220" s="54">
        <v>537817.95910763496</v>
      </c>
      <c r="E220" s="54">
        <v>541594.440881658</v>
      </c>
    </row>
    <row r="221" spans="1:8">
      <c r="A221" s="43">
        <v>351188</v>
      </c>
      <c r="B221" s="15" t="s">
        <v>245</v>
      </c>
      <c r="C221" s="54">
        <v>206530.75530684399</v>
      </c>
      <c r="D221" s="54">
        <v>212816.70620917299</v>
      </c>
      <c r="E221" s="54">
        <v>218284.342094925</v>
      </c>
    </row>
    <row r="222" spans="1:8">
      <c r="A222" s="43">
        <v>351195</v>
      </c>
      <c r="B222" s="15" t="s">
        <v>246</v>
      </c>
      <c r="C222" s="54">
        <v>771160.64495302597</v>
      </c>
      <c r="D222" s="54">
        <v>790444.78652981203</v>
      </c>
      <c r="E222" s="54">
        <v>807055.98876430804</v>
      </c>
    </row>
    <row r="223" spans="1:8">
      <c r="A223" s="43">
        <v>351205</v>
      </c>
      <c r="B223" s="15" t="s">
        <v>247</v>
      </c>
      <c r="C223" s="54">
        <v>636705.25954915304</v>
      </c>
      <c r="D223" s="54">
        <v>654917.96638259105</v>
      </c>
      <c r="E223" s="54">
        <v>671094.01135265501</v>
      </c>
    </row>
    <row r="224" spans="1:8">
      <c r="A224" s="43">
        <v>351206</v>
      </c>
      <c r="B224" s="15" t="s">
        <v>248</v>
      </c>
      <c r="C224" s="54">
        <v>342546.31394973601</v>
      </c>
      <c r="D224" s="54">
        <v>330383.426249879</v>
      </c>
      <c r="E224" s="54">
        <v>337518.03271186497</v>
      </c>
    </row>
    <row r="225" spans="1:5">
      <c r="A225" s="43">
        <v>351209</v>
      </c>
      <c r="B225" s="15" t="s">
        <v>500</v>
      </c>
      <c r="C225" s="54">
        <v>686131.778543327</v>
      </c>
      <c r="D225" s="54">
        <v>707651.529139322</v>
      </c>
      <c r="E225" s="54">
        <v>728000.67307612498</v>
      </c>
    </row>
    <row r="226" spans="1:5">
      <c r="A226" s="43">
        <v>351214</v>
      </c>
      <c r="B226" s="15" t="s">
        <v>249</v>
      </c>
      <c r="C226" s="54">
        <v>916190.23431037099</v>
      </c>
      <c r="D226" s="54">
        <v>926613.85282558296</v>
      </c>
      <c r="E226" s="54">
        <v>935432.02053584601</v>
      </c>
    </row>
    <row r="227" spans="1:5">
      <c r="A227" s="43">
        <v>351217</v>
      </c>
      <c r="B227" s="15" t="s">
        <v>250</v>
      </c>
      <c r="C227" s="54">
        <v>411841.103230607</v>
      </c>
      <c r="D227" s="54">
        <v>425335.13299196801</v>
      </c>
      <c r="E227" s="54">
        <v>437501.45703813899</v>
      </c>
    </row>
    <row r="228" spans="1:5">
      <c r="A228" s="43">
        <v>351220</v>
      </c>
      <c r="B228" s="15" t="s">
        <v>251</v>
      </c>
      <c r="C228" s="54">
        <v>613211.82157133694</v>
      </c>
      <c r="D228" s="54">
        <v>628359.29601003998</v>
      </c>
      <c r="E228" s="54">
        <v>641340.19857268897</v>
      </c>
    </row>
    <row r="229" spans="1:5">
      <c r="A229" s="43">
        <v>351225</v>
      </c>
      <c r="B229" s="15" t="s">
        <v>252</v>
      </c>
      <c r="C229" s="54">
        <v>556635.22850629804</v>
      </c>
      <c r="D229" s="54">
        <v>579593.053733501</v>
      </c>
      <c r="E229" s="54">
        <v>601717.56218101701</v>
      </c>
    </row>
    <row r="230" spans="1:5">
      <c r="A230" s="43">
        <v>351245</v>
      </c>
      <c r="B230" s="15" t="s">
        <v>253</v>
      </c>
      <c r="C230" s="54">
        <v>204063.87472067299</v>
      </c>
      <c r="D230" s="54">
        <v>215249.87418939199</v>
      </c>
      <c r="E230" s="54">
        <v>226301.62406744799</v>
      </c>
    </row>
    <row r="231" spans="1:5">
      <c r="A231" s="43">
        <v>351251</v>
      </c>
      <c r="B231" s="15" t="s">
        <v>255</v>
      </c>
      <c r="C231" s="54">
        <v>786404.33061832702</v>
      </c>
      <c r="D231" s="54">
        <v>793643.37496925006</v>
      </c>
      <c r="E231" s="54">
        <v>799675.77703768003</v>
      </c>
    </row>
    <row r="232" spans="1:5">
      <c r="A232" s="43">
        <v>351263</v>
      </c>
      <c r="B232" s="15" t="s">
        <v>256</v>
      </c>
      <c r="C232" s="54">
        <v>628627.31443469995</v>
      </c>
      <c r="D232" s="54">
        <v>642481.119005188</v>
      </c>
      <c r="E232" s="54">
        <v>655282.06819362903</v>
      </c>
    </row>
    <row r="233" spans="1:5">
      <c r="A233" s="43">
        <v>351269</v>
      </c>
      <c r="B233" s="15" t="s">
        <v>257</v>
      </c>
      <c r="C233" s="54">
        <v>199676.57000308801</v>
      </c>
      <c r="D233" s="54">
        <v>207530.90553801</v>
      </c>
      <c r="E233" s="54">
        <v>215152.348574023</v>
      </c>
    </row>
    <row r="234" spans="1:5">
      <c r="A234" s="43">
        <v>351271</v>
      </c>
      <c r="B234" s="15" t="s">
        <v>258</v>
      </c>
      <c r="C234" s="54">
        <v>555425.16916329495</v>
      </c>
      <c r="D234" s="54">
        <v>566752.24086043704</v>
      </c>
      <c r="E234" s="54">
        <v>577108.11301498301</v>
      </c>
    </row>
    <row r="235" spans="1:5">
      <c r="A235" s="43">
        <v>351275</v>
      </c>
      <c r="B235" s="15" t="s">
        <v>259</v>
      </c>
      <c r="C235" s="54">
        <v>66653.673658140295</v>
      </c>
      <c r="D235" s="54">
        <v>69334.316870618597</v>
      </c>
      <c r="E235" s="54">
        <v>72344.3967610666</v>
      </c>
    </row>
    <row r="236" spans="1:5">
      <c r="A236" s="43">
        <v>351276</v>
      </c>
      <c r="B236" s="15" t="s">
        <v>260</v>
      </c>
      <c r="C236" s="54">
        <v>669743.19385524106</v>
      </c>
      <c r="D236" s="54">
        <v>700577.32945591898</v>
      </c>
      <c r="E236" s="54">
        <v>730018.643867907</v>
      </c>
    </row>
    <row r="237" spans="1:5">
      <c r="A237" s="43">
        <v>351280</v>
      </c>
      <c r="B237" s="15" t="s">
        <v>261</v>
      </c>
      <c r="C237" s="54">
        <v>205022.71690843499</v>
      </c>
      <c r="D237" s="54">
        <v>208047.288871119</v>
      </c>
      <c r="E237" s="54">
        <v>210589.24012174999</v>
      </c>
    </row>
    <row r="238" spans="1:5">
      <c r="A238" s="43">
        <v>351283</v>
      </c>
      <c r="B238" s="15" t="s">
        <v>262</v>
      </c>
      <c r="C238" s="54">
        <v>170468.89895892399</v>
      </c>
      <c r="D238" s="54">
        <v>176889.214822037</v>
      </c>
      <c r="E238" s="54">
        <v>182591.37919236501</v>
      </c>
    </row>
    <row r="239" spans="1:5">
      <c r="A239" s="43">
        <v>351293</v>
      </c>
      <c r="B239" s="15" t="s">
        <v>210</v>
      </c>
      <c r="C239" s="54">
        <v>330643.76836102898</v>
      </c>
      <c r="D239" s="54">
        <v>345039.15208604297</v>
      </c>
      <c r="E239" s="54">
        <v>358563.91301018401</v>
      </c>
    </row>
    <row r="240" spans="1:5">
      <c r="A240" s="43">
        <v>351298</v>
      </c>
      <c r="B240" s="15" t="s">
        <v>263</v>
      </c>
      <c r="C240" s="54">
        <v>6374021.3753457498</v>
      </c>
      <c r="D240" s="54">
        <v>6359728.4122286104</v>
      </c>
      <c r="E240" s="54">
        <v>6363456.1877846802</v>
      </c>
    </row>
    <row r="241" spans="1:5">
      <c r="A241" s="43">
        <v>351301</v>
      </c>
      <c r="B241" s="15" t="s">
        <v>523</v>
      </c>
      <c r="C241" s="54">
        <v>254673.33669661</v>
      </c>
      <c r="D241" s="54">
        <v>265429.17239171802</v>
      </c>
      <c r="E241" s="54">
        <v>275381.67915394797</v>
      </c>
    </row>
    <row r="242" spans="1:5">
      <c r="A242" s="43">
        <v>351302</v>
      </c>
      <c r="B242" s="15" t="s">
        <v>264</v>
      </c>
      <c r="C242" s="54">
        <v>273153.73186918098</v>
      </c>
      <c r="D242" s="54">
        <v>286037.89309201099</v>
      </c>
      <c r="E242" s="54">
        <v>298356.07585668302</v>
      </c>
    </row>
    <row r="243" spans="1:5">
      <c r="A243" s="43">
        <v>351304</v>
      </c>
      <c r="B243" s="15" t="s">
        <v>524</v>
      </c>
      <c r="C243" s="54">
        <v>189493.53238751201</v>
      </c>
      <c r="D243" s="54">
        <v>188510.42168433999</v>
      </c>
      <c r="E243" s="54">
        <v>187860.44137342001</v>
      </c>
    </row>
    <row r="244" spans="1:5">
      <c r="A244" s="43">
        <v>351305</v>
      </c>
      <c r="B244" s="15" t="s">
        <v>266</v>
      </c>
      <c r="C244" s="54">
        <v>338968.78566651797</v>
      </c>
      <c r="D244" s="54">
        <v>347377.75008112699</v>
      </c>
      <c r="E244" s="54">
        <v>355691.53775327402</v>
      </c>
    </row>
    <row r="245" spans="1:5">
      <c r="A245" s="43">
        <v>351316</v>
      </c>
      <c r="B245" s="15" t="s">
        <v>267</v>
      </c>
      <c r="C245" s="54">
        <v>299838.19463337399</v>
      </c>
      <c r="D245" s="54">
        <v>308746.58892968303</v>
      </c>
      <c r="E245" s="54">
        <v>317666.15032232401</v>
      </c>
    </row>
    <row r="246" spans="1:5">
      <c r="A246" s="43">
        <v>351320</v>
      </c>
      <c r="B246" s="15" t="s">
        <v>268</v>
      </c>
      <c r="C246" s="54">
        <v>212593.615741196</v>
      </c>
      <c r="D246" s="54">
        <v>220177.61968990101</v>
      </c>
      <c r="E246" s="54">
        <v>227472.33494716501</v>
      </c>
    </row>
    <row r="247" spans="1:5">
      <c r="A247" s="43">
        <v>351322</v>
      </c>
      <c r="B247" s="15" t="s">
        <v>269</v>
      </c>
      <c r="C247" s="54">
        <v>219175.11852936199</v>
      </c>
      <c r="D247" s="54">
        <v>226532.90439359701</v>
      </c>
      <c r="E247" s="54">
        <v>234033.99656451301</v>
      </c>
    </row>
    <row r="248" spans="1:5">
      <c r="A248" s="43">
        <v>351329</v>
      </c>
      <c r="B248" s="15" t="s">
        <v>271</v>
      </c>
      <c r="C248" s="54">
        <v>394385.35699374502</v>
      </c>
      <c r="D248" s="54">
        <v>408859.22012085601</v>
      </c>
      <c r="E248" s="54">
        <v>422435.24346992403</v>
      </c>
    </row>
    <row r="249" spans="1:5">
      <c r="A249" s="43">
        <v>351332</v>
      </c>
      <c r="B249" s="15" t="s">
        <v>272</v>
      </c>
      <c r="C249" s="54">
        <v>1161469.6722243801</v>
      </c>
      <c r="D249" s="54">
        <v>1177213.83172362</v>
      </c>
      <c r="E249" s="54">
        <v>1193656.1664760199</v>
      </c>
    </row>
    <row r="250" spans="1:5">
      <c r="A250" s="43">
        <v>351336</v>
      </c>
      <c r="B250" s="15" t="s">
        <v>273</v>
      </c>
      <c r="C250" s="54">
        <v>656322.43236274598</v>
      </c>
      <c r="D250" s="54">
        <v>672953.61720700597</v>
      </c>
      <c r="E250" s="54">
        <v>687625.649379279</v>
      </c>
    </row>
    <row r="251" spans="1:5">
      <c r="A251" s="43">
        <v>361346</v>
      </c>
      <c r="B251" s="15" t="s">
        <v>275</v>
      </c>
      <c r="C251" s="54">
        <v>3524232.5534594101</v>
      </c>
      <c r="D251" s="54">
        <v>3608081.91788394</v>
      </c>
      <c r="E251" s="54">
        <v>3694148.4000712801</v>
      </c>
    </row>
    <row r="252" spans="1:5">
      <c r="A252" s="43">
        <v>361353</v>
      </c>
      <c r="B252" s="15" t="s">
        <v>276</v>
      </c>
      <c r="C252" s="54">
        <v>291410.988546971</v>
      </c>
      <c r="D252" s="54">
        <v>304626.68900962197</v>
      </c>
      <c r="E252" s="54">
        <v>317287.911342145</v>
      </c>
    </row>
    <row r="253" spans="1:5">
      <c r="A253" s="43">
        <v>361373</v>
      </c>
      <c r="B253" s="15" t="s">
        <v>277</v>
      </c>
      <c r="C253" s="54">
        <v>3128266.1856746702</v>
      </c>
      <c r="D253" s="54">
        <v>3241545.9583381498</v>
      </c>
      <c r="E253" s="54">
        <v>3346132.4675137601</v>
      </c>
    </row>
    <row r="254" spans="1:5">
      <c r="A254" s="43">
        <v>361387</v>
      </c>
      <c r="B254" s="15" t="s">
        <v>278</v>
      </c>
      <c r="C254" s="54">
        <v>600115.13935672503</v>
      </c>
      <c r="D254" s="54">
        <v>618959.11950456095</v>
      </c>
      <c r="E254" s="54">
        <v>635300.18173962005</v>
      </c>
    </row>
    <row r="255" spans="1:5">
      <c r="A255" s="43">
        <v>361426</v>
      </c>
      <c r="B255" s="15" t="s">
        <v>279</v>
      </c>
      <c r="C255" s="54">
        <v>241262.226212448</v>
      </c>
      <c r="D255" s="54">
        <v>249041.75005845699</v>
      </c>
      <c r="E255" s="54">
        <v>255928.29431602001</v>
      </c>
    </row>
    <row r="256" spans="1:5">
      <c r="A256" s="43">
        <v>361479</v>
      </c>
      <c r="B256" s="15" t="s">
        <v>280</v>
      </c>
      <c r="C256" s="54">
        <v>1527014.1080672001</v>
      </c>
      <c r="D256" s="54">
        <v>1592161.44272744</v>
      </c>
      <c r="E256" s="54">
        <v>1653732.6632011901</v>
      </c>
    </row>
    <row r="257" spans="1:5">
      <c r="A257" s="43">
        <v>361499</v>
      </c>
      <c r="B257" s="15" t="s">
        <v>525</v>
      </c>
      <c r="C257" s="54">
        <v>718386.19159513596</v>
      </c>
      <c r="D257" s="54">
        <v>738310.552974322</v>
      </c>
      <c r="E257" s="54">
        <v>756130.48620486399</v>
      </c>
    </row>
    <row r="258" spans="1:5">
      <c r="A258" s="43">
        <v>371525</v>
      </c>
      <c r="B258" s="15" t="s">
        <v>283</v>
      </c>
      <c r="C258" s="54">
        <v>974032.50510735495</v>
      </c>
      <c r="D258" s="54">
        <v>1018358.92428337</v>
      </c>
      <c r="E258" s="54">
        <v>1058890.15576118</v>
      </c>
    </row>
    <row r="259" spans="1:5">
      <c r="A259" s="43">
        <v>371526</v>
      </c>
      <c r="B259" s="15" t="s">
        <v>284</v>
      </c>
      <c r="C259" s="54">
        <v>694347.58135156904</v>
      </c>
      <c r="D259" s="54">
        <v>731771.08909372205</v>
      </c>
      <c r="E259" s="54">
        <v>768942.23610787105</v>
      </c>
    </row>
    <row r="260" spans="1:5">
      <c r="A260" s="43">
        <v>371534</v>
      </c>
      <c r="B260" s="15" t="s">
        <v>285</v>
      </c>
      <c r="C260" s="54">
        <v>1216203.90396753</v>
      </c>
      <c r="D260" s="54">
        <v>1274075.6393229601</v>
      </c>
      <c r="E260" s="54">
        <v>1327873.8661121801</v>
      </c>
    </row>
    <row r="261" spans="1:5">
      <c r="A261" s="43">
        <v>371540</v>
      </c>
      <c r="B261" s="15" t="s">
        <v>286</v>
      </c>
      <c r="C261" s="54">
        <v>703672.52389884205</v>
      </c>
      <c r="D261" s="54">
        <v>749285.71841812495</v>
      </c>
      <c r="E261" s="54">
        <v>792417.75846386806</v>
      </c>
    </row>
    <row r="262" spans="1:5">
      <c r="A262" s="43">
        <v>371553</v>
      </c>
      <c r="B262" s="15" t="s">
        <v>287</v>
      </c>
      <c r="C262" s="54">
        <v>1534055.8484307199</v>
      </c>
      <c r="D262" s="54">
        <v>1590379.89403489</v>
      </c>
      <c r="E262" s="54">
        <v>1641755.3153735399</v>
      </c>
    </row>
    <row r="263" spans="1:5">
      <c r="A263" s="43">
        <v>371556</v>
      </c>
      <c r="B263" s="15" t="s">
        <v>526</v>
      </c>
      <c r="C263" s="54">
        <v>604903.32430976594</v>
      </c>
      <c r="D263" s="54">
        <v>606821.73150714801</v>
      </c>
      <c r="E263" s="54">
        <v>608146.04581789998</v>
      </c>
    </row>
    <row r="264" spans="1:5">
      <c r="A264" s="43">
        <v>371557</v>
      </c>
      <c r="B264" s="15" t="s">
        <v>289</v>
      </c>
      <c r="C264" s="54">
        <v>319882.82754237601</v>
      </c>
      <c r="D264" s="54">
        <v>314687.42628207</v>
      </c>
      <c r="E264" s="54">
        <v>320417.78223624203</v>
      </c>
    </row>
    <row r="265" spans="1:5">
      <c r="A265" s="43">
        <v>371558</v>
      </c>
      <c r="B265" s="15" t="s">
        <v>290</v>
      </c>
      <c r="C265" s="54">
        <v>664025.95522649703</v>
      </c>
      <c r="D265" s="54">
        <v>692502.46463728196</v>
      </c>
      <c r="E265" s="54">
        <v>718582.19935987599</v>
      </c>
    </row>
    <row r="266" spans="1:5">
      <c r="A266" s="43">
        <v>371559</v>
      </c>
      <c r="B266" s="15" t="s">
        <v>291</v>
      </c>
      <c r="C266" s="54">
        <v>414917.23778680398</v>
      </c>
      <c r="D266" s="54">
        <v>433271.93325098802</v>
      </c>
      <c r="E266" s="54">
        <v>450730.50259698601</v>
      </c>
    </row>
    <row r="267" spans="1:5">
      <c r="A267" s="43">
        <v>371561</v>
      </c>
      <c r="B267" s="15" t="s">
        <v>292</v>
      </c>
      <c r="C267" s="54">
        <v>192592.49221048001</v>
      </c>
      <c r="D267" s="54">
        <v>203997.14599467599</v>
      </c>
      <c r="E267" s="54">
        <v>216077.96416125799</v>
      </c>
    </row>
    <row r="268" spans="1:5">
      <c r="A268" s="43">
        <v>371567</v>
      </c>
      <c r="B268" s="15" t="s">
        <v>527</v>
      </c>
      <c r="C268" s="54">
        <v>459520.00075936201</v>
      </c>
      <c r="D268" s="54">
        <v>442379.06053920701</v>
      </c>
      <c r="E268" s="54">
        <v>451965.75265912199</v>
      </c>
    </row>
    <row r="269" spans="1:5">
      <c r="A269" s="43">
        <v>371582</v>
      </c>
      <c r="B269" s="15" t="s">
        <v>294</v>
      </c>
      <c r="C269" s="54">
        <v>572387.08806100499</v>
      </c>
      <c r="D269" s="54">
        <v>607480.33428331104</v>
      </c>
      <c r="E269" s="54">
        <v>641094.02473756904</v>
      </c>
    </row>
    <row r="270" spans="1:5">
      <c r="A270" s="43">
        <v>371591</v>
      </c>
      <c r="B270" s="15" t="s">
        <v>528</v>
      </c>
      <c r="C270" s="54">
        <v>1099985.34248748</v>
      </c>
      <c r="D270" s="54">
        <v>1155948.3916554099</v>
      </c>
      <c r="E270" s="54">
        <v>1209868.34327489</v>
      </c>
    </row>
    <row r="271" spans="1:5">
      <c r="A271" s="43">
        <v>371592</v>
      </c>
      <c r="B271" s="15" t="s">
        <v>296</v>
      </c>
      <c r="C271" s="54">
        <v>645058.51246819901</v>
      </c>
      <c r="D271" s="54">
        <v>669982.90683242795</v>
      </c>
      <c r="E271" s="54">
        <v>694477.24364058406</v>
      </c>
    </row>
    <row r="272" spans="1:5">
      <c r="A272" s="43">
        <v>371597</v>
      </c>
      <c r="B272" s="15" t="s">
        <v>297</v>
      </c>
      <c r="C272" s="54">
        <v>392848.04444883799</v>
      </c>
      <c r="D272" s="54">
        <v>415568.30022650998</v>
      </c>
      <c r="E272" s="54">
        <v>438133.12518909801</v>
      </c>
    </row>
    <row r="273" spans="1:5">
      <c r="A273" s="43">
        <v>372455</v>
      </c>
      <c r="B273" s="15" t="s">
        <v>298</v>
      </c>
      <c r="C273" s="54">
        <v>561966.30524174904</v>
      </c>
      <c r="D273" s="54">
        <v>602850.85374776798</v>
      </c>
      <c r="E273" s="54">
        <v>643834.03707364399</v>
      </c>
    </row>
    <row r="274" spans="1:5">
      <c r="A274" s="43">
        <v>381607</v>
      </c>
      <c r="B274" s="15" t="s">
        <v>300</v>
      </c>
      <c r="C274" s="54">
        <v>7734852.1306004496</v>
      </c>
      <c r="D274" s="54">
        <v>7860726.0146521702</v>
      </c>
      <c r="E274" s="54">
        <v>7988028.4279951099</v>
      </c>
    </row>
    <row r="275" spans="1:5">
      <c r="A275" s="43">
        <v>381617</v>
      </c>
      <c r="B275" s="15" t="s">
        <v>301</v>
      </c>
      <c r="C275" s="54">
        <v>1347317.3533838701</v>
      </c>
      <c r="D275" s="54">
        <v>1369358.36195672</v>
      </c>
      <c r="E275" s="54">
        <v>1384442.1095333199</v>
      </c>
    </row>
    <row r="276" spans="1:5">
      <c r="A276" s="43">
        <v>381625</v>
      </c>
      <c r="B276" s="15" t="s">
        <v>302</v>
      </c>
      <c r="C276" s="54">
        <v>2413002.5472679301</v>
      </c>
      <c r="D276" s="54">
        <v>2532403.8887670399</v>
      </c>
      <c r="E276" s="54">
        <v>2646059.6012550802</v>
      </c>
    </row>
    <row r="277" spans="1:5">
      <c r="A277" s="43">
        <v>381632</v>
      </c>
      <c r="B277" s="15" t="s">
        <v>303</v>
      </c>
      <c r="C277" s="54">
        <v>9829353.5995427202</v>
      </c>
      <c r="D277" s="54">
        <v>9947539.7436372992</v>
      </c>
      <c r="E277" s="54">
        <v>10058872.371914299</v>
      </c>
    </row>
    <row r="278" spans="1:5">
      <c r="A278" s="43">
        <v>381637</v>
      </c>
      <c r="B278" s="15" t="s">
        <v>304</v>
      </c>
      <c r="C278" s="54">
        <v>4328527.3037609402</v>
      </c>
      <c r="D278" s="54">
        <v>4506985.1252113497</v>
      </c>
      <c r="E278" s="54">
        <v>4671626.8496775599</v>
      </c>
    </row>
    <row r="279" spans="1:5">
      <c r="A279" s="43">
        <v>381638</v>
      </c>
      <c r="B279" s="15" t="s">
        <v>305</v>
      </c>
      <c r="C279" s="54">
        <v>337071.09559018299</v>
      </c>
      <c r="D279" s="54">
        <v>352244.185339269</v>
      </c>
      <c r="E279" s="54">
        <v>366353.27403242397</v>
      </c>
    </row>
    <row r="280" spans="1:5">
      <c r="A280" s="43">
        <v>383303</v>
      </c>
      <c r="B280" s="15" t="s">
        <v>306</v>
      </c>
      <c r="C280" s="54">
        <v>11384174.660561999</v>
      </c>
      <c r="D280" s="54">
        <v>11622538.4151589</v>
      </c>
      <c r="E280" s="54">
        <v>11897400.280049199</v>
      </c>
    </row>
    <row r="281" spans="1:5">
      <c r="A281" s="43">
        <v>391647</v>
      </c>
      <c r="B281" s="15" t="s">
        <v>308</v>
      </c>
      <c r="C281" s="54">
        <v>1919951.12667918</v>
      </c>
      <c r="D281" s="54">
        <v>1988129.43046996</v>
      </c>
      <c r="E281" s="54">
        <v>2048437.9137682801</v>
      </c>
    </row>
    <row r="282" spans="1:5">
      <c r="A282" s="43">
        <v>391649</v>
      </c>
      <c r="B282" s="15" t="s">
        <v>309</v>
      </c>
      <c r="C282" s="54">
        <v>305642.35518860299</v>
      </c>
      <c r="D282" s="54">
        <v>320606.99420537398</v>
      </c>
      <c r="E282" s="54">
        <v>334303.46394980903</v>
      </c>
    </row>
    <row r="283" spans="1:5">
      <c r="A283" s="43">
        <v>391650</v>
      </c>
      <c r="B283" s="15" t="s">
        <v>310</v>
      </c>
      <c r="C283" s="54">
        <v>1277950.5095152101</v>
      </c>
      <c r="D283" s="54">
        <v>1333991.8292158099</v>
      </c>
      <c r="E283" s="54">
        <v>1387249.4837962301</v>
      </c>
    </row>
    <row r="284" spans="1:5">
      <c r="A284" s="43">
        <v>391653</v>
      </c>
      <c r="B284" s="15" t="s">
        <v>311</v>
      </c>
      <c r="C284" s="54">
        <v>114232.301304789</v>
      </c>
      <c r="D284" s="54">
        <v>119710.539447673</v>
      </c>
      <c r="E284" s="54">
        <v>125465.257544729</v>
      </c>
    </row>
    <row r="285" spans="1:5">
      <c r="A285" s="43">
        <v>391666</v>
      </c>
      <c r="B285" s="15" t="s">
        <v>312</v>
      </c>
      <c r="C285" s="54">
        <v>213167.48618111401</v>
      </c>
      <c r="D285" s="54">
        <v>225717.44621132899</v>
      </c>
      <c r="E285" s="54">
        <v>238011.41871529099</v>
      </c>
    </row>
    <row r="286" spans="1:5">
      <c r="A286" s="43">
        <v>391668</v>
      </c>
      <c r="B286" s="15" t="s">
        <v>313</v>
      </c>
      <c r="C286" s="54">
        <v>769914.69590259599</v>
      </c>
      <c r="D286" s="54">
        <v>737277.20932844502</v>
      </c>
      <c r="E286" s="54">
        <v>751416.13500492997</v>
      </c>
    </row>
    <row r="287" spans="1:5">
      <c r="A287" s="43">
        <v>391671</v>
      </c>
      <c r="B287" s="15" t="s">
        <v>314</v>
      </c>
      <c r="C287" s="54">
        <v>352409.98706956301</v>
      </c>
      <c r="D287" s="54">
        <v>366705.54996221798</v>
      </c>
      <c r="E287" s="54">
        <v>381026.55313949898</v>
      </c>
    </row>
    <row r="288" spans="1:5">
      <c r="A288" s="43">
        <v>391674</v>
      </c>
      <c r="B288" s="15" t="s">
        <v>315</v>
      </c>
      <c r="C288" s="54">
        <v>729634.40117214003</v>
      </c>
      <c r="D288" s="54">
        <v>780763.518556603</v>
      </c>
      <c r="E288" s="54">
        <v>833071.11245361902</v>
      </c>
    </row>
    <row r="289" spans="1:5">
      <c r="A289" s="43">
        <v>391676</v>
      </c>
      <c r="B289" s="15" t="s">
        <v>316</v>
      </c>
      <c r="C289" s="54">
        <v>1435299.8734649401</v>
      </c>
      <c r="D289" s="54">
        <v>1509318.2894633401</v>
      </c>
      <c r="E289" s="54">
        <v>1580286.18483324</v>
      </c>
    </row>
    <row r="290" spans="1:5">
      <c r="A290" s="43">
        <v>391685</v>
      </c>
      <c r="B290" s="15" t="s">
        <v>317</v>
      </c>
      <c r="C290" s="54">
        <v>1863296.3481699899</v>
      </c>
      <c r="D290" s="54">
        <v>1920935.0580889101</v>
      </c>
      <c r="E290" s="54">
        <v>1972256.6664829601</v>
      </c>
    </row>
    <row r="291" spans="1:5">
      <c r="A291" s="43">
        <v>401697</v>
      </c>
      <c r="B291" s="15" t="s">
        <v>319</v>
      </c>
      <c r="C291" s="54">
        <v>1043169.87587248</v>
      </c>
      <c r="D291" s="54">
        <v>1106161.7576049</v>
      </c>
      <c r="E291" s="54">
        <v>1169384.42707064</v>
      </c>
    </row>
    <row r="292" spans="1:5">
      <c r="A292" s="43">
        <v>401698</v>
      </c>
      <c r="B292" s="15" t="s">
        <v>320</v>
      </c>
      <c r="C292" s="54">
        <v>226244.90055460201</v>
      </c>
      <c r="D292" s="54">
        <v>253547.08988859699</v>
      </c>
      <c r="E292" s="54">
        <v>283517.18852329801</v>
      </c>
    </row>
    <row r="293" spans="1:5">
      <c r="A293" s="43">
        <v>401699</v>
      </c>
      <c r="B293" s="15" t="s">
        <v>321</v>
      </c>
      <c r="C293" s="54">
        <v>167142.183599126</v>
      </c>
      <c r="D293" s="54">
        <v>180777.60912832801</v>
      </c>
      <c r="E293" s="54">
        <v>195256.14855126201</v>
      </c>
    </row>
    <row r="294" spans="1:5">
      <c r="A294" s="43">
        <v>401704</v>
      </c>
      <c r="B294" s="15" t="s">
        <v>322</v>
      </c>
      <c r="C294" s="54">
        <v>685674.85029306496</v>
      </c>
      <c r="D294" s="54">
        <v>722115.11366611696</v>
      </c>
      <c r="E294" s="54">
        <v>757022.34499375301</v>
      </c>
    </row>
    <row r="295" spans="1:5">
      <c r="A295" s="43">
        <v>401709</v>
      </c>
      <c r="B295" s="15" t="s">
        <v>323</v>
      </c>
      <c r="C295" s="54">
        <v>1341488.99031296</v>
      </c>
      <c r="D295" s="54">
        <v>1431739.6388731101</v>
      </c>
      <c r="E295" s="54">
        <v>1519521.7500491701</v>
      </c>
    </row>
    <row r="296" spans="1:5">
      <c r="A296" s="43">
        <v>401713</v>
      </c>
      <c r="B296" s="15" t="s">
        <v>324</v>
      </c>
      <c r="C296" s="54">
        <v>1996113.88751696</v>
      </c>
      <c r="D296" s="54">
        <v>2152268.6504054498</v>
      </c>
      <c r="E296" s="54">
        <v>2310678.6408411502</v>
      </c>
    </row>
    <row r="297" spans="1:5">
      <c r="A297" s="43">
        <v>401718</v>
      </c>
      <c r="B297" s="15" t="s">
        <v>325</v>
      </c>
      <c r="C297" s="54">
        <v>1907947.8426763299</v>
      </c>
      <c r="D297" s="54">
        <v>2089849.8374982399</v>
      </c>
      <c r="E297" s="54">
        <v>2276003.9939738498</v>
      </c>
    </row>
    <row r="298" spans="1:5">
      <c r="A298" s="43">
        <v>401721</v>
      </c>
      <c r="B298" s="15" t="s">
        <v>326</v>
      </c>
      <c r="C298" s="54">
        <v>490513.74371230497</v>
      </c>
      <c r="D298" s="54">
        <v>477198.21905206499</v>
      </c>
      <c r="E298" s="54">
        <v>493511.59123685001</v>
      </c>
    </row>
    <row r="299" spans="1:5">
      <c r="A299" s="43">
        <v>401724</v>
      </c>
      <c r="B299" s="15" t="s">
        <v>327</v>
      </c>
      <c r="C299" s="54">
        <v>3292193.5544233099</v>
      </c>
      <c r="D299" s="54">
        <v>3504452.1355488501</v>
      </c>
      <c r="E299" s="54">
        <v>3706429.7398684998</v>
      </c>
    </row>
    <row r="300" spans="1:5">
      <c r="A300" s="43">
        <v>411746</v>
      </c>
      <c r="B300" s="15" t="s">
        <v>329</v>
      </c>
      <c r="C300" s="54">
        <v>2738408.52280288</v>
      </c>
      <c r="D300" s="54">
        <v>2867836.4570395201</v>
      </c>
      <c r="E300" s="54">
        <v>2991192.31064355</v>
      </c>
    </row>
    <row r="301" spans="1:5">
      <c r="A301" s="43">
        <v>411756</v>
      </c>
      <c r="B301" s="15" t="s">
        <v>330</v>
      </c>
      <c r="C301" s="54">
        <v>796480.66431912198</v>
      </c>
      <c r="D301" s="54">
        <v>817532.34425474599</v>
      </c>
      <c r="E301" s="54">
        <v>837114.99127037101</v>
      </c>
    </row>
    <row r="302" spans="1:5">
      <c r="A302" s="43">
        <v>411758</v>
      </c>
      <c r="B302" s="15" t="s">
        <v>331</v>
      </c>
      <c r="C302" s="54">
        <v>1298848.80448303</v>
      </c>
      <c r="D302" s="54">
        <v>1347197.6683026601</v>
      </c>
      <c r="E302" s="54">
        <v>1390656.7480102801</v>
      </c>
    </row>
    <row r="303" spans="1:5">
      <c r="A303" s="43">
        <v>411761</v>
      </c>
      <c r="B303" s="15" t="s">
        <v>332</v>
      </c>
      <c r="C303" s="54">
        <v>860156.29034188599</v>
      </c>
      <c r="D303" s="54">
        <v>842208.36815462098</v>
      </c>
      <c r="E303" s="54">
        <v>874899.93992627796</v>
      </c>
    </row>
    <row r="304" spans="1:5">
      <c r="A304" s="43">
        <v>411764</v>
      </c>
      <c r="B304" s="15" t="s">
        <v>333</v>
      </c>
      <c r="C304" s="54">
        <v>939015.50174390199</v>
      </c>
      <c r="D304" s="54">
        <v>977870.07737193897</v>
      </c>
      <c r="E304" s="54">
        <v>1016871.33697067</v>
      </c>
    </row>
    <row r="305" spans="1:5">
      <c r="A305" s="43">
        <v>411777</v>
      </c>
      <c r="B305" s="15" t="s">
        <v>334</v>
      </c>
      <c r="C305" s="54">
        <v>2294211.69208501</v>
      </c>
      <c r="D305" s="54">
        <v>2446849.7988987402</v>
      </c>
      <c r="E305" s="54">
        <v>2594310.1576223499</v>
      </c>
    </row>
    <row r="306" spans="1:5">
      <c r="A306" s="43">
        <v>411778</v>
      </c>
      <c r="B306" s="15" t="s">
        <v>335</v>
      </c>
      <c r="C306" s="54">
        <v>451086.33335267898</v>
      </c>
      <c r="D306" s="54">
        <v>433009.45912904502</v>
      </c>
      <c r="E306" s="54">
        <v>442039.88596457802</v>
      </c>
    </row>
    <row r="307" spans="1:5">
      <c r="A307" s="43">
        <v>411782</v>
      </c>
      <c r="B307" s="15" t="s">
        <v>87</v>
      </c>
      <c r="C307" s="54">
        <v>1485614.69622317</v>
      </c>
      <c r="D307" s="54">
        <v>1526998.1907023001</v>
      </c>
      <c r="E307" s="54">
        <v>1562779.8769977801</v>
      </c>
    </row>
    <row r="308" spans="1:5">
      <c r="A308" s="43">
        <v>411788</v>
      </c>
      <c r="B308" s="15" t="s">
        <v>336</v>
      </c>
      <c r="C308" s="54">
        <v>1657737.8761559799</v>
      </c>
      <c r="D308" s="54">
        <v>1625557.3787573799</v>
      </c>
      <c r="E308" s="54">
        <v>1687948.3645540699</v>
      </c>
    </row>
    <row r="309" spans="1:5">
      <c r="A309" s="43">
        <v>411801</v>
      </c>
      <c r="B309" s="15" t="s">
        <v>337</v>
      </c>
      <c r="C309" s="54">
        <v>397948.35509132699</v>
      </c>
      <c r="D309" s="54">
        <v>424772.22025440499</v>
      </c>
      <c r="E309" s="54">
        <v>450341.94303310598</v>
      </c>
    </row>
    <row r="310" spans="1:5">
      <c r="A310" s="43">
        <v>411809</v>
      </c>
      <c r="B310" s="15" t="s">
        <v>254</v>
      </c>
      <c r="C310" s="54">
        <v>432714.65510751499</v>
      </c>
      <c r="D310" s="54">
        <v>448974.78881058597</v>
      </c>
      <c r="E310" s="54">
        <v>464183.185167383</v>
      </c>
    </row>
    <row r="311" spans="1:5">
      <c r="A311" s="43">
        <v>411814</v>
      </c>
      <c r="B311" s="15" t="s">
        <v>338</v>
      </c>
      <c r="C311" s="54">
        <v>944910.02388671495</v>
      </c>
      <c r="D311" s="54">
        <v>991515.80411253602</v>
      </c>
      <c r="E311" s="54">
        <v>1037107.06990609</v>
      </c>
    </row>
    <row r="312" spans="1:5">
      <c r="A312" s="43">
        <v>411817</v>
      </c>
      <c r="B312" s="15" t="s">
        <v>339</v>
      </c>
      <c r="C312" s="54">
        <v>4096280.84001884</v>
      </c>
      <c r="D312" s="54">
        <v>4359871.1141144801</v>
      </c>
      <c r="E312" s="54">
        <v>4637015.36243218</v>
      </c>
    </row>
    <row r="313" spans="1:5">
      <c r="A313" s="43">
        <v>411818</v>
      </c>
      <c r="B313" s="15" t="s">
        <v>340</v>
      </c>
      <c r="C313" s="54">
        <v>3796656.38336189</v>
      </c>
      <c r="D313" s="54">
        <v>4026821.2331173602</v>
      </c>
      <c r="E313" s="54">
        <v>4255949.9579302501</v>
      </c>
    </row>
    <row r="314" spans="1:5">
      <c r="A314" s="43">
        <v>411820</v>
      </c>
      <c r="B314" s="15" t="s">
        <v>341</v>
      </c>
      <c r="C314" s="54">
        <v>1503147.3303652899</v>
      </c>
      <c r="D314" s="54">
        <v>1555993.7180568599</v>
      </c>
      <c r="E314" s="54">
        <v>1604267.1705179899</v>
      </c>
    </row>
    <row r="315" spans="1:5">
      <c r="A315" s="43">
        <v>411827</v>
      </c>
      <c r="B315" s="15" t="s">
        <v>342</v>
      </c>
      <c r="C315" s="54">
        <v>2205532.1962000998</v>
      </c>
      <c r="D315" s="54">
        <v>2162831.1887521101</v>
      </c>
      <c r="E315" s="54">
        <v>2247323.0557131502</v>
      </c>
    </row>
    <row r="316" spans="1:5">
      <c r="A316" s="43">
        <v>411831</v>
      </c>
      <c r="B316" s="15" t="s">
        <v>343</v>
      </c>
      <c r="C316" s="54">
        <v>1324364.7693578301</v>
      </c>
      <c r="D316" s="54">
        <v>1292960.7094753699</v>
      </c>
      <c r="E316" s="54">
        <v>1338345.10302475</v>
      </c>
    </row>
    <row r="317" spans="1:5">
      <c r="A317" s="43">
        <v>411833</v>
      </c>
      <c r="B317" s="15" t="s">
        <v>344</v>
      </c>
      <c r="C317" s="54">
        <v>2211969.0148122399</v>
      </c>
      <c r="D317" s="54">
        <v>2344194.58678198</v>
      </c>
      <c r="E317" s="54">
        <v>2480177.8651335998</v>
      </c>
    </row>
    <row r="318" spans="1:5">
      <c r="A318" s="43">
        <v>411839</v>
      </c>
      <c r="B318" s="15" t="s">
        <v>345</v>
      </c>
      <c r="C318" s="54">
        <v>2525087.8764240802</v>
      </c>
      <c r="D318" s="54">
        <v>2607955.5937789902</v>
      </c>
      <c r="E318" s="54">
        <v>2681633.8834468401</v>
      </c>
    </row>
    <row r="319" spans="1:5">
      <c r="A319" s="43">
        <v>411841</v>
      </c>
      <c r="B319" s="15" t="s">
        <v>346</v>
      </c>
      <c r="C319" s="54">
        <v>2099059.0857143998</v>
      </c>
      <c r="D319" s="54">
        <v>2213279.9268677402</v>
      </c>
      <c r="E319" s="54">
        <v>2324794.98505635</v>
      </c>
    </row>
    <row r="320" spans="1:5">
      <c r="A320" s="43">
        <v>411845</v>
      </c>
      <c r="B320" s="15" t="s">
        <v>347</v>
      </c>
      <c r="C320" s="54">
        <v>4374203.15822447</v>
      </c>
      <c r="D320" s="54">
        <v>4445537.8395709097</v>
      </c>
      <c r="E320" s="54">
        <v>4520522.0884162299</v>
      </c>
    </row>
    <row r="321" spans="1:5">
      <c r="A321" s="43">
        <v>411847</v>
      </c>
      <c r="B321" s="15" t="s">
        <v>348</v>
      </c>
      <c r="C321" s="54">
        <v>1991629.3567117499</v>
      </c>
      <c r="D321" s="54">
        <v>1927562.84305694</v>
      </c>
      <c r="E321" s="54">
        <v>1979615.80910801</v>
      </c>
    </row>
    <row r="322" spans="1:5">
      <c r="A322" s="43">
        <v>411849</v>
      </c>
      <c r="B322" s="15" t="s">
        <v>349</v>
      </c>
      <c r="C322" s="54">
        <v>1562993.8469002901</v>
      </c>
      <c r="D322" s="54">
        <v>1518499.6390043199</v>
      </c>
      <c r="E322" s="54">
        <v>1565369.7503867501</v>
      </c>
    </row>
    <row r="323" spans="1:5">
      <c r="A323" s="43">
        <v>420463</v>
      </c>
      <c r="B323" s="15" t="s">
        <v>529</v>
      </c>
      <c r="C323" s="54">
        <v>977271.55654861103</v>
      </c>
      <c r="D323" s="54">
        <v>1022550.63961348</v>
      </c>
      <c r="E323" s="54">
        <v>1067370.8793260599</v>
      </c>
    </row>
    <row r="324" spans="1:5">
      <c r="A324" s="43">
        <v>421206</v>
      </c>
      <c r="B324" s="15" t="s">
        <v>353</v>
      </c>
      <c r="C324" s="54">
        <v>879809.98500944697</v>
      </c>
      <c r="D324" s="54">
        <v>898413.46932326898</v>
      </c>
      <c r="E324" s="54">
        <v>916470.57159096503</v>
      </c>
    </row>
    <row r="325" spans="1:5">
      <c r="A325" s="43">
        <v>421860</v>
      </c>
      <c r="B325" s="15" t="s">
        <v>354</v>
      </c>
      <c r="C325" s="54">
        <v>232851.95864563301</v>
      </c>
      <c r="D325" s="54">
        <v>246232.400051654</v>
      </c>
      <c r="E325" s="54">
        <v>258637.939742766</v>
      </c>
    </row>
    <row r="326" spans="1:5">
      <c r="A326" s="43">
        <v>421866</v>
      </c>
      <c r="B326" s="15" t="s">
        <v>530</v>
      </c>
      <c r="C326" s="54">
        <v>441088.29850265302</v>
      </c>
      <c r="D326" s="54">
        <v>474262.68766150699</v>
      </c>
      <c r="E326" s="54">
        <v>507791.75003105699</v>
      </c>
    </row>
    <row r="327" spans="1:5">
      <c r="A327" s="43">
        <v>421876</v>
      </c>
      <c r="B327" s="15" t="s">
        <v>356</v>
      </c>
      <c r="C327" s="54">
        <v>109550.69132083299</v>
      </c>
      <c r="D327" s="54">
        <v>107113.326427184</v>
      </c>
      <c r="E327" s="54">
        <v>111461.649909274</v>
      </c>
    </row>
    <row r="328" spans="1:5">
      <c r="A328" s="43">
        <v>421886</v>
      </c>
      <c r="B328" s="15" t="s">
        <v>357</v>
      </c>
      <c r="C328" s="54">
        <v>400296.15545293898</v>
      </c>
      <c r="D328" s="54">
        <v>424739.66125790798</v>
      </c>
      <c r="E328" s="54">
        <v>448553.88572068798</v>
      </c>
    </row>
    <row r="329" spans="1:5">
      <c r="A329" s="43">
        <v>421887</v>
      </c>
      <c r="B329" s="15" t="s">
        <v>358</v>
      </c>
      <c r="C329" s="54">
        <v>1668648.2103442501</v>
      </c>
      <c r="D329" s="54">
        <v>1691866.24294991</v>
      </c>
      <c r="E329" s="54">
        <v>1714200.7058585701</v>
      </c>
    </row>
    <row r="330" spans="1:5">
      <c r="A330" s="43">
        <v>421901</v>
      </c>
      <c r="B330" s="15" t="s">
        <v>359</v>
      </c>
      <c r="C330" s="54">
        <v>1499718.4774911599</v>
      </c>
      <c r="D330" s="54">
        <v>1543983.76795617</v>
      </c>
      <c r="E330" s="54">
        <v>1583659.9467716101</v>
      </c>
    </row>
    <row r="331" spans="1:5">
      <c r="A331" s="43">
        <v>421912</v>
      </c>
      <c r="B331" s="15" t="s">
        <v>360</v>
      </c>
      <c r="C331" s="54">
        <v>1510141.5941820799</v>
      </c>
      <c r="D331" s="54">
        <v>1577213.7410762799</v>
      </c>
      <c r="E331" s="54">
        <v>1640912.60682193</v>
      </c>
    </row>
    <row r="332" spans="1:5">
      <c r="A332" s="43">
        <v>421920</v>
      </c>
      <c r="B332" s="15" t="s">
        <v>361</v>
      </c>
      <c r="C332" s="54">
        <v>632786.16341337597</v>
      </c>
      <c r="D332" s="54">
        <v>666949.91745492804</v>
      </c>
      <c r="E332" s="54">
        <v>698964.20884230803</v>
      </c>
    </row>
    <row r="333" spans="1:5">
      <c r="A333" s="43">
        <v>421931</v>
      </c>
      <c r="B333" s="15" t="s">
        <v>362</v>
      </c>
      <c r="C333" s="54">
        <v>2660663.5741516799</v>
      </c>
      <c r="D333" s="54">
        <v>2835952.7190038902</v>
      </c>
      <c r="E333" s="54">
        <v>3007997.7619965901</v>
      </c>
    </row>
    <row r="334" spans="1:5">
      <c r="A334" s="43">
        <v>421945</v>
      </c>
      <c r="B334" s="15" t="s">
        <v>363</v>
      </c>
      <c r="C334" s="54">
        <v>470920.61400178302</v>
      </c>
      <c r="D334" s="54">
        <v>494345.09354435699</v>
      </c>
      <c r="E334" s="54">
        <v>517805.844934655</v>
      </c>
    </row>
    <row r="335" spans="1:5">
      <c r="A335" s="43">
        <v>431704</v>
      </c>
      <c r="B335" s="15" t="s">
        <v>365</v>
      </c>
      <c r="C335" s="54">
        <v>584533.16521858203</v>
      </c>
      <c r="D335" s="54">
        <v>614410.819880286</v>
      </c>
      <c r="E335" s="54">
        <v>643363.316035436</v>
      </c>
    </row>
    <row r="336" spans="1:5">
      <c r="A336" s="43">
        <v>431788</v>
      </c>
      <c r="B336" s="15" t="s">
        <v>366</v>
      </c>
      <c r="C336" s="54">
        <v>877305.19981080899</v>
      </c>
      <c r="D336" s="54">
        <v>858673.43935226102</v>
      </c>
      <c r="E336" s="54">
        <v>889803.90185948799</v>
      </c>
    </row>
    <row r="337" spans="1:5">
      <c r="A337" s="43">
        <v>431831</v>
      </c>
      <c r="B337" s="15" t="s">
        <v>367</v>
      </c>
      <c r="C337" s="54">
        <v>309691.49744226702</v>
      </c>
      <c r="D337" s="54">
        <v>300764.28024848801</v>
      </c>
      <c r="E337" s="54">
        <v>309917.82665340899</v>
      </c>
    </row>
    <row r="338" spans="1:5">
      <c r="A338" s="43">
        <v>431968</v>
      </c>
      <c r="B338" s="15" t="s">
        <v>368</v>
      </c>
      <c r="C338" s="54">
        <v>302840.79351051099</v>
      </c>
      <c r="D338" s="54">
        <v>316175.82271417102</v>
      </c>
      <c r="E338" s="54">
        <v>328907.052611197</v>
      </c>
    </row>
    <row r="339" spans="1:5">
      <c r="A339" s="43">
        <v>431969</v>
      </c>
      <c r="B339" s="15" t="s">
        <v>369</v>
      </c>
      <c r="C339" s="54">
        <v>2245420.8875162699</v>
      </c>
      <c r="D339" s="54">
        <v>2363266.6229306199</v>
      </c>
      <c r="E339" s="54">
        <v>2478489.6225026902</v>
      </c>
    </row>
    <row r="340" spans="1:5">
      <c r="A340" s="43">
        <v>431974</v>
      </c>
      <c r="B340" s="15" t="s">
        <v>370</v>
      </c>
      <c r="C340" s="54">
        <v>609380.84904211899</v>
      </c>
      <c r="D340" s="54">
        <v>640896.57442028797</v>
      </c>
      <c r="E340" s="54">
        <v>671526.81136264396</v>
      </c>
    </row>
    <row r="341" spans="1:5">
      <c r="A341" s="43">
        <v>431977</v>
      </c>
      <c r="B341" s="15" t="s">
        <v>371</v>
      </c>
      <c r="C341" s="54">
        <v>1506561.1216573699</v>
      </c>
      <c r="D341" s="54">
        <v>1581510.6704845701</v>
      </c>
      <c r="E341" s="54">
        <v>1656981.1525694299</v>
      </c>
    </row>
    <row r="342" spans="1:5">
      <c r="A342" s="43">
        <v>431980</v>
      </c>
      <c r="B342" s="15" t="s">
        <v>372</v>
      </c>
      <c r="C342" s="54">
        <v>3303354.0879743299</v>
      </c>
      <c r="D342" s="54">
        <v>3346073.9519434199</v>
      </c>
      <c r="E342" s="54">
        <v>3391884.8225273001</v>
      </c>
    </row>
    <row r="343" spans="1:5">
      <c r="A343" s="43">
        <v>431994</v>
      </c>
      <c r="B343" s="15" t="s">
        <v>373</v>
      </c>
      <c r="C343" s="54">
        <v>1875714.49784308</v>
      </c>
      <c r="D343" s="54">
        <v>1953615.3055946</v>
      </c>
      <c r="E343" s="54">
        <v>2029515.1296746901</v>
      </c>
    </row>
    <row r="344" spans="1:5">
      <c r="A344" s="43">
        <v>432008</v>
      </c>
      <c r="B344" s="15" t="s">
        <v>374</v>
      </c>
      <c r="C344" s="54">
        <v>545690.97453753604</v>
      </c>
      <c r="D344" s="54">
        <v>557752.91012017103</v>
      </c>
      <c r="E344" s="54">
        <v>567979.31959053001</v>
      </c>
    </row>
    <row r="345" spans="1:5">
      <c r="A345" s="43">
        <v>432016</v>
      </c>
      <c r="B345" s="15" t="s">
        <v>375</v>
      </c>
      <c r="C345" s="54">
        <v>9990055.8673462104</v>
      </c>
      <c r="D345" s="54">
        <v>10347822.565775501</v>
      </c>
      <c r="E345" s="54">
        <v>10720548.0059464</v>
      </c>
    </row>
    <row r="346" spans="1:5">
      <c r="A346" s="43">
        <v>432017</v>
      </c>
      <c r="B346" s="15" t="s">
        <v>376</v>
      </c>
      <c r="C346" s="54">
        <v>2708218.4331424502</v>
      </c>
      <c r="D346" s="54">
        <v>2813587.0609335201</v>
      </c>
      <c r="E346" s="54">
        <v>2914799.2208061102</v>
      </c>
    </row>
    <row r="347" spans="1:5">
      <c r="A347" s="43">
        <v>432023</v>
      </c>
      <c r="B347" s="15" t="s">
        <v>377</v>
      </c>
      <c r="C347" s="54">
        <v>539883.95537374401</v>
      </c>
      <c r="D347" s="54">
        <v>527665.13482001005</v>
      </c>
      <c r="E347" s="54">
        <v>547445.54202443606</v>
      </c>
    </row>
    <row r="348" spans="1:5">
      <c r="A348" s="43">
        <v>432029</v>
      </c>
      <c r="B348" s="15" t="s">
        <v>378</v>
      </c>
      <c r="C348" s="54">
        <v>109471.22043104201</v>
      </c>
      <c r="D348" s="54">
        <v>108334.651537889</v>
      </c>
      <c r="E348" s="54">
        <v>113007.21868098099</v>
      </c>
    </row>
    <row r="349" spans="1:5">
      <c r="A349" s="43">
        <v>432030</v>
      </c>
      <c r="B349" s="15" t="s">
        <v>350</v>
      </c>
      <c r="C349" s="54">
        <v>831733.38327414298</v>
      </c>
      <c r="D349" s="54">
        <v>876054.80939864705</v>
      </c>
      <c r="E349" s="54">
        <v>918950.09123986599</v>
      </c>
    </row>
    <row r="350" spans="1:5">
      <c r="A350" s="43">
        <v>432034</v>
      </c>
      <c r="B350" s="15" t="s">
        <v>379</v>
      </c>
      <c r="C350" s="54">
        <v>225399.937860712</v>
      </c>
      <c r="D350" s="54">
        <v>236149.223797913</v>
      </c>
      <c r="E350" s="54">
        <v>246161.181128447</v>
      </c>
    </row>
    <row r="351" spans="1:5">
      <c r="A351" s="43">
        <v>442038</v>
      </c>
      <c r="B351" s="15" t="s">
        <v>381</v>
      </c>
      <c r="C351" s="54">
        <v>682797.39246460202</v>
      </c>
      <c r="D351" s="54">
        <v>708509.66560051404</v>
      </c>
      <c r="E351" s="54">
        <v>731716.61608787603</v>
      </c>
    </row>
    <row r="352" spans="1:5">
      <c r="A352" s="43">
        <v>442039</v>
      </c>
      <c r="B352" s="15" t="s">
        <v>382</v>
      </c>
      <c r="C352" s="54">
        <v>4474836.26966618</v>
      </c>
      <c r="D352" s="54">
        <v>4394682.9743745904</v>
      </c>
      <c r="E352" s="54">
        <v>4574523.6063373303</v>
      </c>
    </row>
    <row r="353" spans="1:5">
      <c r="A353" s="43">
        <v>442040</v>
      </c>
      <c r="B353" s="15" t="s">
        <v>383</v>
      </c>
      <c r="C353" s="54">
        <v>2262269.3547758302</v>
      </c>
      <c r="D353" s="54">
        <v>2415052.9544887799</v>
      </c>
      <c r="E353" s="54">
        <v>2567864.4577373001</v>
      </c>
    </row>
    <row r="354" spans="1:5">
      <c r="A354" s="43">
        <v>442061</v>
      </c>
      <c r="B354" s="15" t="s">
        <v>384</v>
      </c>
      <c r="C354" s="54">
        <v>1197836.42246491</v>
      </c>
      <c r="D354" s="54">
        <v>1198797.4316616401</v>
      </c>
      <c r="E354" s="54">
        <v>1265339.03567326</v>
      </c>
    </row>
    <row r="355" spans="1:5">
      <c r="A355" s="43">
        <v>442066</v>
      </c>
      <c r="B355" s="15" t="s">
        <v>385</v>
      </c>
      <c r="C355" s="54">
        <v>594968.03771645797</v>
      </c>
      <c r="D355" s="54">
        <v>583549.50324425497</v>
      </c>
      <c r="E355" s="54">
        <v>605069.38346867904</v>
      </c>
    </row>
    <row r="356" spans="1:5">
      <c r="A356" s="43">
        <v>442068</v>
      </c>
      <c r="B356" s="15" t="s">
        <v>386</v>
      </c>
      <c r="C356" s="54">
        <v>7534386.6418468496</v>
      </c>
      <c r="D356" s="54">
        <v>8079739.5073768599</v>
      </c>
      <c r="E356" s="54">
        <v>8628477.5970725901</v>
      </c>
    </row>
    <row r="357" spans="1:5">
      <c r="A357" s="43">
        <v>442069</v>
      </c>
      <c r="B357" s="15" t="s">
        <v>387</v>
      </c>
      <c r="C357" s="54">
        <v>197024.03488242801</v>
      </c>
      <c r="D357" s="54">
        <v>219652.545563653</v>
      </c>
      <c r="E357" s="54">
        <v>242950.57278532101</v>
      </c>
    </row>
    <row r="358" spans="1:5">
      <c r="A358" s="43">
        <v>442073</v>
      </c>
      <c r="B358" s="15" t="s">
        <v>388</v>
      </c>
      <c r="C358" s="54">
        <v>75602.214671276306</v>
      </c>
      <c r="D358" s="54">
        <v>73117.411822912298</v>
      </c>
      <c r="E358" s="54">
        <v>75349.179430683696</v>
      </c>
    </row>
    <row r="359" spans="1:5">
      <c r="A359" s="43">
        <v>442076</v>
      </c>
      <c r="B359" s="15" t="s">
        <v>531</v>
      </c>
      <c r="C359" s="54">
        <v>1313139.1891423799</v>
      </c>
      <c r="D359" s="54">
        <v>1404872.42199599</v>
      </c>
      <c r="E359" s="54">
        <v>1494892.6673088199</v>
      </c>
    </row>
    <row r="360" spans="1:5">
      <c r="A360" s="43">
        <v>442083</v>
      </c>
      <c r="B360" s="15" t="s">
        <v>390</v>
      </c>
      <c r="C360" s="54">
        <v>11001737.1687176</v>
      </c>
      <c r="D360" s="54">
        <v>11526900.898477999</v>
      </c>
      <c r="E360" s="54">
        <v>12091199.7842583</v>
      </c>
    </row>
    <row r="361" spans="1:5">
      <c r="A361" s="43">
        <v>442090</v>
      </c>
      <c r="B361" s="15" t="s">
        <v>391</v>
      </c>
      <c r="C361" s="54">
        <v>1574643.1847788601</v>
      </c>
      <c r="D361" s="54">
        <v>1546846.5230177499</v>
      </c>
      <c r="E361" s="54">
        <v>1610997.6319480401</v>
      </c>
    </row>
    <row r="362" spans="1:5">
      <c r="A362" s="43">
        <v>442091</v>
      </c>
      <c r="B362" s="15" t="s">
        <v>392</v>
      </c>
      <c r="C362" s="54">
        <v>5071414.4721254399</v>
      </c>
      <c r="D362" s="54">
        <v>5043958.5217412198</v>
      </c>
      <c r="E362" s="54">
        <v>5018315.40994169</v>
      </c>
    </row>
    <row r="363" spans="1:5">
      <c r="A363" s="43">
        <v>442103</v>
      </c>
      <c r="B363" s="15" t="s">
        <v>393</v>
      </c>
      <c r="C363" s="54">
        <v>590136.72043026297</v>
      </c>
      <c r="D363" s="54">
        <v>623626.65461115399</v>
      </c>
      <c r="E363" s="54">
        <v>656360.14225175197</v>
      </c>
    </row>
    <row r="364" spans="1:5">
      <c r="A364" s="43">
        <v>442104</v>
      </c>
      <c r="B364" s="15" t="s">
        <v>394</v>
      </c>
      <c r="C364" s="54">
        <v>735862.89005100902</v>
      </c>
      <c r="D364" s="54">
        <v>700013.11578261701</v>
      </c>
      <c r="E364" s="54">
        <v>709342.63970476005</v>
      </c>
    </row>
    <row r="365" spans="1:5">
      <c r="A365" s="43">
        <v>442105</v>
      </c>
      <c r="B365" s="15" t="s">
        <v>395</v>
      </c>
      <c r="C365" s="54">
        <v>897159.34118142899</v>
      </c>
      <c r="D365" s="54">
        <v>974006.23042027699</v>
      </c>
      <c r="E365" s="54">
        <v>1053145.44315961</v>
      </c>
    </row>
    <row r="366" spans="1:5">
      <c r="A366" s="43">
        <v>442107</v>
      </c>
      <c r="B366" s="15" t="s">
        <v>396</v>
      </c>
      <c r="C366" s="54">
        <v>788679.57629435405</v>
      </c>
      <c r="D366" s="54">
        <v>822438.791654389</v>
      </c>
      <c r="E366" s="54">
        <v>854496.95880167896</v>
      </c>
    </row>
    <row r="367" spans="1:5">
      <c r="A367" s="43">
        <v>442116</v>
      </c>
      <c r="B367" s="15" t="s">
        <v>397</v>
      </c>
      <c r="C367" s="54">
        <v>1447184.0247411099</v>
      </c>
      <c r="D367" s="54">
        <v>1547989.2282640701</v>
      </c>
      <c r="E367" s="54">
        <v>1647702.4946669999</v>
      </c>
    </row>
    <row r="368" spans="1:5">
      <c r="A368" s="43">
        <v>442130</v>
      </c>
      <c r="B368" s="15" t="s">
        <v>398</v>
      </c>
      <c r="C368" s="54">
        <v>3093906.1111601698</v>
      </c>
      <c r="D368" s="54">
        <v>3332855.1487874198</v>
      </c>
      <c r="E368" s="54">
        <v>3570339.654873</v>
      </c>
    </row>
    <row r="369" spans="1:5">
      <c r="A369" s="43">
        <v>442135</v>
      </c>
      <c r="B369" s="15" t="s">
        <v>532</v>
      </c>
      <c r="C369" s="54">
        <v>1975590.2935818799</v>
      </c>
      <c r="D369" s="54">
        <v>2115512.4772046702</v>
      </c>
      <c r="E369" s="54">
        <v>2254866.5108467499</v>
      </c>
    </row>
    <row r="370" spans="1:5">
      <c r="A370" s="43">
        <v>442150</v>
      </c>
      <c r="B370" s="15" t="s">
        <v>400</v>
      </c>
      <c r="C370" s="54">
        <v>132716.622132266</v>
      </c>
      <c r="D370" s="54">
        <v>145534.34790402401</v>
      </c>
      <c r="E370" s="54">
        <v>159023.95534302</v>
      </c>
    </row>
    <row r="371" spans="1:5">
      <c r="A371" s="43">
        <v>442159</v>
      </c>
      <c r="B371" s="15" t="s">
        <v>401</v>
      </c>
      <c r="C371" s="54">
        <v>4884624.48331811</v>
      </c>
      <c r="D371" s="54">
        <v>4785203.4956518104</v>
      </c>
      <c r="E371" s="54">
        <v>4965180.1574628903</v>
      </c>
    </row>
    <row r="372" spans="1:5">
      <c r="A372" s="43">
        <v>452169</v>
      </c>
      <c r="B372" s="15" t="s">
        <v>403</v>
      </c>
      <c r="C372" s="54">
        <v>1840047.94537228</v>
      </c>
      <c r="D372" s="54">
        <v>1912813.3220029699</v>
      </c>
      <c r="E372" s="54">
        <v>1981463.3175947601</v>
      </c>
    </row>
    <row r="373" spans="1:5">
      <c r="A373" s="43">
        <v>452179</v>
      </c>
      <c r="B373" s="15" t="s">
        <v>404</v>
      </c>
      <c r="C373" s="54">
        <v>3805838.5689073298</v>
      </c>
      <c r="D373" s="54">
        <v>3784222.3769397</v>
      </c>
      <c r="E373" s="54">
        <v>3954162.5264557102</v>
      </c>
    </row>
    <row r="374" spans="1:5">
      <c r="A374" s="43">
        <v>452200</v>
      </c>
      <c r="B374" s="15" t="s">
        <v>405</v>
      </c>
      <c r="C374" s="54">
        <v>902731.24315460306</v>
      </c>
      <c r="D374" s="54">
        <v>875104.88845351595</v>
      </c>
      <c r="E374" s="54">
        <v>899850.23779919499</v>
      </c>
    </row>
    <row r="375" spans="1:5">
      <c r="A375" s="43">
        <v>452226</v>
      </c>
      <c r="B375" s="15" t="s">
        <v>406</v>
      </c>
      <c r="C375" s="54">
        <v>1232286.40091885</v>
      </c>
      <c r="D375" s="54">
        <v>1300286.2735687599</v>
      </c>
      <c r="E375" s="54">
        <v>1364602.8660222399</v>
      </c>
    </row>
    <row r="376" spans="1:5">
      <c r="A376" s="43">
        <v>462182</v>
      </c>
      <c r="B376" s="15" t="s">
        <v>533</v>
      </c>
      <c r="C376" s="54">
        <v>692107.42450624704</v>
      </c>
      <c r="D376" s="54">
        <v>675940.21461285499</v>
      </c>
      <c r="E376" s="54">
        <v>697594.50620284094</v>
      </c>
    </row>
    <row r="377" spans="1:5">
      <c r="A377" s="43">
        <v>462194</v>
      </c>
      <c r="B377" s="15" t="s">
        <v>409</v>
      </c>
      <c r="C377" s="54">
        <v>515233.39950512501</v>
      </c>
      <c r="D377" s="54">
        <v>536302.86015453504</v>
      </c>
      <c r="E377" s="54">
        <v>555711.38753333397</v>
      </c>
    </row>
    <row r="378" spans="1:5">
      <c r="A378" s="43">
        <v>472213</v>
      </c>
      <c r="B378" s="15" t="s">
        <v>411</v>
      </c>
      <c r="C378" s="54">
        <v>2574816.7093918398</v>
      </c>
      <c r="D378" s="54">
        <v>2696477.65691764</v>
      </c>
      <c r="E378" s="54">
        <v>2817122.1536831302</v>
      </c>
    </row>
    <row r="379" spans="1:5">
      <c r="A379" s="43">
        <v>472218</v>
      </c>
      <c r="B379" s="15" t="s">
        <v>412</v>
      </c>
      <c r="C379" s="54">
        <v>1291296.9632645601</v>
      </c>
      <c r="D379" s="54">
        <v>1365537.8280033399</v>
      </c>
      <c r="E379" s="54">
        <v>1441259.6484674199</v>
      </c>
    </row>
    <row r="380" spans="1:5">
      <c r="A380" s="43">
        <v>472220</v>
      </c>
      <c r="B380" s="15" t="s">
        <v>413</v>
      </c>
      <c r="C380" s="54">
        <v>2224519.89057968</v>
      </c>
      <c r="D380" s="54">
        <v>2255014.8464667099</v>
      </c>
      <c r="E380" s="54">
        <v>2290086.3022014201</v>
      </c>
    </row>
    <row r="381" spans="1:5">
      <c r="A381" s="43">
        <v>472221</v>
      </c>
      <c r="B381" s="15" t="s">
        <v>149</v>
      </c>
      <c r="C381" s="54">
        <v>1412276.40763276</v>
      </c>
      <c r="D381" s="54">
        <v>1429131.0696326699</v>
      </c>
      <c r="E381" s="54">
        <v>1448828.0286097999</v>
      </c>
    </row>
    <row r="382" spans="1:5">
      <c r="A382" s="43">
        <v>472226</v>
      </c>
      <c r="B382" s="15" t="s">
        <v>414</v>
      </c>
      <c r="C382" s="54">
        <v>755123.05202548904</v>
      </c>
      <c r="D382" s="54">
        <v>797590.43969914794</v>
      </c>
      <c r="E382" s="54">
        <v>840222.47130489699</v>
      </c>
    </row>
    <row r="383" spans="1:5">
      <c r="A383" s="43">
        <v>472232</v>
      </c>
      <c r="B383" s="15" t="s">
        <v>415</v>
      </c>
      <c r="C383" s="54">
        <v>808315.57448335201</v>
      </c>
      <c r="D383" s="54">
        <v>837609.50088119903</v>
      </c>
      <c r="E383" s="54">
        <v>866260.24608577299</v>
      </c>
    </row>
    <row r="384" spans="1:5">
      <c r="A384" s="43">
        <v>482242</v>
      </c>
      <c r="B384" s="15" t="s">
        <v>417</v>
      </c>
      <c r="C384" s="54">
        <v>2204526.3921799702</v>
      </c>
      <c r="D384" s="54">
        <v>2299339.6548975599</v>
      </c>
      <c r="E384" s="54">
        <v>2385309.4460046799</v>
      </c>
    </row>
    <row r="385" spans="1:5">
      <c r="A385" s="43">
        <v>482257</v>
      </c>
      <c r="B385" s="15" t="s">
        <v>419</v>
      </c>
      <c r="C385" s="54">
        <v>7290532.0822758004</v>
      </c>
      <c r="D385" s="54">
        <v>7632722.02508316</v>
      </c>
      <c r="E385" s="54">
        <v>7954174.6156973802</v>
      </c>
    </row>
    <row r="386" spans="1:5">
      <c r="A386" s="43">
        <v>483310</v>
      </c>
      <c r="B386" s="15" t="s">
        <v>534</v>
      </c>
      <c r="C386" s="54">
        <v>4374432.9851356698</v>
      </c>
      <c r="D386" s="54">
        <v>4553725.6605006298</v>
      </c>
      <c r="E386" s="54">
        <v>4716512.0437702201</v>
      </c>
    </row>
    <row r="387" spans="1:5">
      <c r="A387" s="43">
        <v>491231</v>
      </c>
      <c r="B387" s="15" t="s">
        <v>422</v>
      </c>
      <c r="C387" s="54">
        <v>1471817.03896254</v>
      </c>
      <c r="D387" s="54">
        <v>1498841.0280831801</v>
      </c>
      <c r="E387" s="54">
        <v>1524517.99685399</v>
      </c>
    </row>
    <row r="388" spans="1:5">
      <c r="A388" s="43">
        <v>492066</v>
      </c>
      <c r="B388" s="15" t="s">
        <v>423</v>
      </c>
      <c r="C388" s="54">
        <v>384169.38125688297</v>
      </c>
      <c r="D388" s="54">
        <v>417534.09867668198</v>
      </c>
      <c r="E388" s="54">
        <v>451895.67742596701</v>
      </c>
    </row>
    <row r="389" spans="1:5">
      <c r="A389" s="43">
        <v>492259</v>
      </c>
      <c r="B389" s="15" t="s">
        <v>424</v>
      </c>
      <c r="C389" s="54">
        <v>597745.40330592904</v>
      </c>
      <c r="D389" s="54">
        <v>581793.62455542199</v>
      </c>
      <c r="E389" s="54">
        <v>601177.79611694498</v>
      </c>
    </row>
    <row r="390" spans="1:5">
      <c r="A390" s="43">
        <v>492262</v>
      </c>
      <c r="B390" s="15" t="s">
        <v>425</v>
      </c>
      <c r="C390" s="54">
        <v>6429512.35014911</v>
      </c>
      <c r="D390" s="54">
        <v>6922759.4264315004</v>
      </c>
      <c r="E390" s="54">
        <v>7410308.42396791</v>
      </c>
    </row>
    <row r="391" spans="1:5">
      <c r="A391" s="43">
        <v>492263</v>
      </c>
      <c r="B391" s="15" t="s">
        <v>426</v>
      </c>
      <c r="C391" s="54">
        <v>1567652.1181213299</v>
      </c>
      <c r="D391" s="54">
        <v>1650329.98052616</v>
      </c>
      <c r="E391" s="54">
        <v>1728503.16746368</v>
      </c>
    </row>
    <row r="392" spans="1:5">
      <c r="A392" s="43">
        <v>492264</v>
      </c>
      <c r="B392" s="15" t="s">
        <v>427</v>
      </c>
      <c r="C392" s="54">
        <v>1648508.7441817999</v>
      </c>
      <c r="D392" s="54">
        <v>1607877.0203889799</v>
      </c>
      <c r="E392" s="54">
        <v>1660555.7042270701</v>
      </c>
    </row>
    <row r="393" spans="1:5">
      <c r="A393" s="43">
        <v>492265</v>
      </c>
      <c r="B393" s="15" t="s">
        <v>535</v>
      </c>
      <c r="C393" s="54">
        <v>1539926.9090177601</v>
      </c>
      <c r="D393" s="54">
        <v>1588383.8566778</v>
      </c>
      <c r="E393" s="54">
        <v>1632669.1690179501</v>
      </c>
    </row>
    <row r="394" spans="1:5">
      <c r="A394" s="43">
        <v>492270</v>
      </c>
      <c r="B394" s="15" t="s">
        <v>429</v>
      </c>
      <c r="C394" s="54">
        <v>2782327.3640955398</v>
      </c>
      <c r="D394" s="54">
        <v>2903363.1793673001</v>
      </c>
      <c r="E394" s="54">
        <v>3020727.9360836102</v>
      </c>
    </row>
    <row r="395" spans="1:5">
      <c r="A395" s="43">
        <v>493403</v>
      </c>
      <c r="B395" s="15" t="s">
        <v>430</v>
      </c>
      <c r="C395" s="54">
        <v>3878348.7241914999</v>
      </c>
      <c r="D395" s="54">
        <v>3780599.20848255</v>
      </c>
      <c r="E395" s="54">
        <v>3908336.10153209</v>
      </c>
    </row>
    <row r="396" spans="1:5">
      <c r="A396" s="43">
        <v>500758</v>
      </c>
      <c r="B396" s="15" t="s">
        <v>536</v>
      </c>
      <c r="C396" s="54">
        <v>1736885.6013340901</v>
      </c>
      <c r="D396" s="54">
        <v>1736051.7931206001</v>
      </c>
      <c r="E396" s="54">
        <v>1743012.09737632</v>
      </c>
    </row>
    <row r="397" spans="1:5">
      <c r="A397" s="43">
        <v>502278</v>
      </c>
      <c r="B397" s="15" t="s">
        <v>537</v>
      </c>
      <c r="C397" s="54">
        <v>1605794.7920375499</v>
      </c>
      <c r="D397" s="54">
        <v>1608303.3004803499</v>
      </c>
      <c r="E397" s="54">
        <v>1609648.1081437201</v>
      </c>
    </row>
    <row r="398" spans="1:5">
      <c r="A398" s="43">
        <v>502282</v>
      </c>
      <c r="B398" s="15" t="s">
        <v>434</v>
      </c>
      <c r="C398" s="54">
        <v>587268.79574989295</v>
      </c>
      <c r="D398" s="54">
        <v>615338.87963304296</v>
      </c>
      <c r="E398" s="54">
        <v>642000.93570221099</v>
      </c>
    </row>
    <row r="399" spans="1:5">
      <c r="A399" s="43">
        <v>502286</v>
      </c>
      <c r="B399" s="15" t="s">
        <v>435</v>
      </c>
      <c r="C399" s="54">
        <v>3632985.3362536002</v>
      </c>
      <c r="D399" s="54">
        <v>3810138.8631281001</v>
      </c>
      <c r="E399" s="54">
        <v>3983529.0724419602</v>
      </c>
    </row>
    <row r="400" spans="1:5">
      <c r="A400" s="43">
        <v>512296</v>
      </c>
      <c r="B400" s="15" t="s">
        <v>437</v>
      </c>
      <c r="C400" s="54">
        <v>2730290.9989270899</v>
      </c>
      <c r="D400" s="54">
        <v>2941714.1009159498</v>
      </c>
      <c r="E400" s="54">
        <v>3153270.79837377</v>
      </c>
    </row>
    <row r="401" spans="1:5">
      <c r="A401" s="43">
        <v>520581</v>
      </c>
      <c r="B401" s="15" t="s">
        <v>538</v>
      </c>
      <c r="C401" s="54">
        <v>99329.224735609998</v>
      </c>
      <c r="D401" s="54">
        <v>96281.236435470506</v>
      </c>
      <c r="E401" s="54">
        <v>100458.412029716</v>
      </c>
    </row>
    <row r="402" spans="1:5">
      <c r="A402" s="43">
        <v>522417</v>
      </c>
      <c r="B402" s="15" t="s">
        <v>440</v>
      </c>
      <c r="C402" s="54">
        <v>31437.2770954404</v>
      </c>
      <c r="D402" s="54">
        <v>32921.232512610797</v>
      </c>
      <c r="E402" s="54">
        <v>34564.110650569302</v>
      </c>
    </row>
    <row r="403" spans="1:5">
      <c r="A403" s="43">
        <v>522419</v>
      </c>
      <c r="B403" s="15" t="s">
        <v>441</v>
      </c>
      <c r="C403" s="54">
        <v>486808.37559986499</v>
      </c>
      <c r="D403" s="54">
        <v>515173.09983607498</v>
      </c>
      <c r="E403" s="54">
        <v>543961.47357632394</v>
      </c>
    </row>
    <row r="404" spans="1:5">
      <c r="A404" s="43">
        <v>522426</v>
      </c>
      <c r="B404" s="15" t="s">
        <v>442</v>
      </c>
      <c r="C404" s="54">
        <v>668608.43884303304</v>
      </c>
      <c r="D404" s="54">
        <v>707969.05984826596</v>
      </c>
      <c r="E404" s="54">
        <v>748991.36865681503</v>
      </c>
    </row>
    <row r="405" spans="1:5">
      <c r="A405" s="43">
        <v>522431</v>
      </c>
      <c r="B405" s="15" t="s">
        <v>443</v>
      </c>
      <c r="C405" s="54">
        <v>2583170.7691800902</v>
      </c>
      <c r="D405" s="54">
        <v>2681699.5297759599</v>
      </c>
      <c r="E405" s="54">
        <v>2787332.6319922102</v>
      </c>
    </row>
    <row r="406" spans="1:5">
      <c r="A406" s="43">
        <v>522442</v>
      </c>
      <c r="B406" s="15" t="s">
        <v>539</v>
      </c>
      <c r="C406" s="54">
        <v>701621.87006732798</v>
      </c>
      <c r="D406" s="54">
        <v>718139.56985472003</v>
      </c>
      <c r="E406" s="54">
        <v>733900.17993484903</v>
      </c>
    </row>
    <row r="407" spans="1:5">
      <c r="A407" s="43">
        <v>522446</v>
      </c>
      <c r="B407" s="15" t="s">
        <v>445</v>
      </c>
      <c r="C407" s="54">
        <v>860937.60770757997</v>
      </c>
      <c r="D407" s="54">
        <v>895544.09775730898</v>
      </c>
      <c r="E407" s="54">
        <v>931818.66076505603</v>
      </c>
    </row>
    <row r="408" spans="1:5">
      <c r="A408" s="43">
        <v>522447</v>
      </c>
      <c r="B408" s="15" t="s">
        <v>446</v>
      </c>
      <c r="C408" s="54">
        <v>3462325.9072567099</v>
      </c>
      <c r="D408" s="54">
        <v>3238182.26473008</v>
      </c>
      <c r="E408" s="54">
        <v>3218900.7521373299</v>
      </c>
    </row>
    <row r="409" spans="1:5">
      <c r="A409" s="43">
        <v>522451</v>
      </c>
      <c r="B409" s="15" t="s">
        <v>447</v>
      </c>
      <c r="C409" s="54">
        <v>1042603.56868207</v>
      </c>
      <c r="D409" s="54">
        <v>1093964.44960201</v>
      </c>
      <c r="E409" s="54">
        <v>1131673.5533028001</v>
      </c>
    </row>
    <row r="410" spans="1:5">
      <c r="A410" s="43">
        <v>522452</v>
      </c>
      <c r="B410" s="15" t="s">
        <v>448</v>
      </c>
      <c r="C410" s="54">
        <v>2557244.9504638799</v>
      </c>
      <c r="D410" s="54">
        <v>2678152.8342290702</v>
      </c>
      <c r="E410" s="54">
        <v>2807889.99726546</v>
      </c>
    </row>
    <row r="411" spans="1:5">
      <c r="A411" s="43">
        <v>532359</v>
      </c>
      <c r="B411" s="15" t="s">
        <v>450</v>
      </c>
      <c r="C411" s="54">
        <v>664379.74135043495</v>
      </c>
      <c r="D411" s="54">
        <v>685265.23430091201</v>
      </c>
      <c r="E411" s="54">
        <v>707701.195721008</v>
      </c>
    </row>
    <row r="412" spans="1:5">
      <c r="A412" s="43">
        <v>532362</v>
      </c>
      <c r="B412" s="15" t="s">
        <v>451</v>
      </c>
      <c r="C412" s="54">
        <v>2815264.3168234001</v>
      </c>
      <c r="D412" s="54">
        <v>2935269.3998499499</v>
      </c>
      <c r="E412" s="54">
        <v>3065845.54059728</v>
      </c>
    </row>
    <row r="413" spans="1:5">
      <c r="A413" s="43">
        <v>532363</v>
      </c>
      <c r="B413" s="15" t="s">
        <v>452</v>
      </c>
      <c r="C413" s="54">
        <v>582944.51228388702</v>
      </c>
      <c r="D413" s="54">
        <v>619592.59740262898</v>
      </c>
      <c r="E413" s="54">
        <v>658067.21928236994</v>
      </c>
    </row>
    <row r="414" spans="1:5">
      <c r="A414" s="43">
        <v>532364</v>
      </c>
      <c r="B414" s="15" t="s">
        <v>453</v>
      </c>
      <c r="C414" s="54">
        <v>1510628.7778342699</v>
      </c>
      <c r="D414" s="54">
        <v>1438621.7762245601</v>
      </c>
      <c r="E414" s="54">
        <v>1455680.7310218101</v>
      </c>
    </row>
    <row r="415" spans="1:5">
      <c r="A415" s="43">
        <v>532369</v>
      </c>
      <c r="B415" s="15" t="s">
        <v>454</v>
      </c>
      <c r="C415" s="54">
        <v>433493.11565691099</v>
      </c>
      <c r="D415" s="54">
        <v>435783.13270998799</v>
      </c>
      <c r="E415" s="54">
        <v>437807.56414185202</v>
      </c>
    </row>
    <row r="416" spans="1:5">
      <c r="A416" s="43">
        <v>532373</v>
      </c>
      <c r="B416" s="15" t="s">
        <v>540</v>
      </c>
      <c r="C416" s="54">
        <v>541140.06861632306</v>
      </c>
      <c r="D416" s="54">
        <v>562598.03895554401</v>
      </c>
      <c r="E416" s="54">
        <v>583810.288705896</v>
      </c>
    </row>
    <row r="417" spans="1:5">
      <c r="A417" s="43">
        <v>532383</v>
      </c>
      <c r="B417" s="15" t="s">
        <v>456</v>
      </c>
      <c r="C417" s="54">
        <v>4766862.4437080799</v>
      </c>
      <c r="D417" s="54">
        <v>4827286.13845562</v>
      </c>
      <c r="E417" s="54">
        <v>4900965.4713661</v>
      </c>
    </row>
    <row r="418" spans="1:5">
      <c r="A418" s="43">
        <v>532384</v>
      </c>
      <c r="B418" s="15" t="s">
        <v>457</v>
      </c>
      <c r="C418" s="54">
        <v>405959.082889351</v>
      </c>
      <c r="D418" s="54">
        <v>427346.93507134798</v>
      </c>
      <c r="E418" s="54">
        <v>448400.21221692301</v>
      </c>
    </row>
    <row r="419" spans="1:5">
      <c r="A419" s="43">
        <v>532386</v>
      </c>
      <c r="B419" s="15" t="s">
        <v>541</v>
      </c>
      <c r="C419" s="54">
        <v>326639.22930503299</v>
      </c>
      <c r="D419" s="54">
        <v>342734.81208077498</v>
      </c>
      <c r="E419" s="54">
        <v>357935.54451355501</v>
      </c>
    </row>
    <row r="420" spans="1:5">
      <c r="A420" s="43">
        <v>532387</v>
      </c>
      <c r="B420" s="15" t="s">
        <v>459</v>
      </c>
      <c r="C420" s="54">
        <v>329094.84762087901</v>
      </c>
      <c r="D420" s="54">
        <v>348120.94765082002</v>
      </c>
      <c r="E420" s="54">
        <v>368637.66832685401</v>
      </c>
    </row>
    <row r="421" spans="1:5">
      <c r="A421" s="43">
        <v>532390</v>
      </c>
      <c r="B421" s="15" t="s">
        <v>460</v>
      </c>
      <c r="C421" s="54">
        <v>629990.017010084</v>
      </c>
      <c r="D421" s="54">
        <v>608939.60393088101</v>
      </c>
      <c r="E421" s="54">
        <v>627060.75801816001</v>
      </c>
    </row>
    <row r="422" spans="1:5">
      <c r="A422" s="43">
        <v>532391</v>
      </c>
      <c r="B422" s="15" t="s">
        <v>461</v>
      </c>
      <c r="C422" s="54">
        <v>780670.57252023905</v>
      </c>
      <c r="D422" s="54">
        <v>801944.25053423003</v>
      </c>
      <c r="E422" s="54">
        <v>821402.33443628298</v>
      </c>
    </row>
    <row r="423" spans="1:5">
      <c r="A423" s="43">
        <v>532397</v>
      </c>
      <c r="B423" s="15" t="s">
        <v>462</v>
      </c>
      <c r="C423" s="54">
        <v>3137143.2869241899</v>
      </c>
      <c r="D423" s="54">
        <v>2926371.9175853902</v>
      </c>
      <c r="E423" s="54">
        <v>2901064.9973079199</v>
      </c>
    </row>
    <row r="424" spans="1:5">
      <c r="A424" s="43">
        <v>532399</v>
      </c>
      <c r="B424" s="15" t="s">
        <v>463</v>
      </c>
      <c r="C424" s="54">
        <v>2042895.5987209501</v>
      </c>
      <c r="D424" s="54">
        <v>2093160.20587024</v>
      </c>
      <c r="E424" s="54">
        <v>2140602.9813607601</v>
      </c>
    </row>
    <row r="425" spans="1:5">
      <c r="A425" s="43">
        <v>542301</v>
      </c>
      <c r="B425" s="15" t="s">
        <v>465</v>
      </c>
      <c r="C425" s="54">
        <v>1878037.96154492</v>
      </c>
      <c r="D425" s="54">
        <v>1948971.3574689601</v>
      </c>
      <c r="E425" s="54">
        <v>2016414.4302509199</v>
      </c>
    </row>
    <row r="426" spans="1:5">
      <c r="A426" s="43">
        <v>542318</v>
      </c>
      <c r="B426" s="15" t="s">
        <v>542</v>
      </c>
      <c r="C426" s="54">
        <v>1555864.83964228</v>
      </c>
      <c r="D426" s="54">
        <v>1657485.6754231099</v>
      </c>
      <c r="E426" s="54">
        <v>1756121.7033831801</v>
      </c>
    </row>
    <row r="427" spans="1:5">
      <c r="A427" s="43">
        <v>542324</v>
      </c>
      <c r="B427" s="15" t="s">
        <v>543</v>
      </c>
      <c r="C427" s="54">
        <v>2542604.8741082102</v>
      </c>
      <c r="D427" s="54">
        <v>2688458.06352705</v>
      </c>
      <c r="E427" s="54">
        <v>2832806.1106664701</v>
      </c>
    </row>
    <row r="428" spans="1:5">
      <c r="A428" s="43">
        <v>542332</v>
      </c>
      <c r="B428" s="15" t="s">
        <v>468</v>
      </c>
      <c r="C428" s="54">
        <v>4330060.5863809204</v>
      </c>
      <c r="D428" s="54">
        <v>4657111.7016544398</v>
      </c>
      <c r="E428" s="54">
        <v>4985643.0595341297</v>
      </c>
    </row>
    <row r="429" spans="1:5">
      <c r="A429" s="43">
        <v>542338</v>
      </c>
      <c r="B429" s="15" t="s">
        <v>469</v>
      </c>
      <c r="C429" s="54">
        <v>5177907.8068881799</v>
      </c>
      <c r="D429" s="54">
        <v>5396474.4303951096</v>
      </c>
      <c r="E429" s="54">
        <v>5611165.30536089</v>
      </c>
    </row>
    <row r="430" spans="1:5">
      <c r="A430" s="43">
        <v>542339</v>
      </c>
      <c r="B430" s="15" t="s">
        <v>470</v>
      </c>
      <c r="C430" s="54">
        <v>4071954.65187144</v>
      </c>
      <c r="D430" s="54">
        <v>3954024.78837898</v>
      </c>
      <c r="E430" s="54">
        <v>4073855.63789071</v>
      </c>
    </row>
    <row r="431" spans="1:5">
      <c r="A431" s="43">
        <v>542343</v>
      </c>
      <c r="B431" s="15" t="s">
        <v>471</v>
      </c>
      <c r="C431" s="54">
        <v>2891085.13698996</v>
      </c>
      <c r="D431" s="54">
        <v>3013268.28834537</v>
      </c>
      <c r="E431" s="54">
        <v>3133589.8166636098</v>
      </c>
    </row>
    <row r="432" spans="1:5">
      <c r="A432" s="43">
        <v>552349</v>
      </c>
      <c r="B432" s="15" t="s">
        <v>473</v>
      </c>
      <c r="C432" s="54">
        <v>2607250.37299868</v>
      </c>
      <c r="D432" s="54">
        <v>2700622.9435024001</v>
      </c>
      <c r="E432" s="54">
        <v>2791127.0454419302</v>
      </c>
    </row>
    <row r="433" spans="1:5">
      <c r="A433" s="43">
        <v>553304</v>
      </c>
      <c r="B433" s="15" t="s">
        <v>474</v>
      </c>
      <c r="C433" s="54">
        <v>672402.72112282203</v>
      </c>
      <c r="D433" s="54">
        <v>718236.29393816402</v>
      </c>
      <c r="E433" s="54">
        <v>738843.17473061103</v>
      </c>
    </row>
    <row r="434" spans="1:5">
      <c r="A434" s="43">
        <v>663800</v>
      </c>
      <c r="B434" s="15" t="s">
        <v>544</v>
      </c>
      <c r="C434" s="54">
        <v>7416807.6271232497</v>
      </c>
      <c r="D434" s="54">
        <v>7576193.4613188198</v>
      </c>
      <c r="E434" s="54">
        <v>7746757.78498636</v>
      </c>
    </row>
    <row r="435" spans="1:5">
      <c r="C435" s="55">
        <f>SUM(C2:C434)</f>
        <v>703725662.27152359</v>
      </c>
      <c r="D435" s="55">
        <f>SUM(D2:D434)</f>
        <v>729474338.58707023</v>
      </c>
      <c r="E435" s="55">
        <f>SUM(E2:E434)</f>
        <v>758017670.00111878</v>
      </c>
    </row>
    <row r="437" spans="1:5">
      <c r="A437" t="s">
        <v>576</v>
      </c>
    </row>
  </sheetData>
  <mergeCells count="1">
    <mergeCell ref="C1:E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Demand Calcs</vt:lpstr>
      <vt:lpstr>Main</vt:lpstr>
      <vt:lpstr>CAF BLS  Attributions</vt:lpstr>
      <vt:lpstr>CAF BLS Adjustment</vt:lpstr>
      <vt:lpstr>HCLS Adjustment</vt:lpstr>
      <vt:lpstr>SVS Adjustment</vt:lpstr>
      <vt:lpstr>NECA 5 year Projections</vt:lpstr>
      <vt:lpstr>'Demand Calcs'!Print_Area</vt:lpstr>
      <vt:lpstr>Main!Print_Area</vt:lpstr>
      <vt:lpstr>'CAF BLS  Attributions'!Print_Titles</vt:lpstr>
      <vt:lpstr>Main!Print_Titles</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Kara.Neesen</cp:lastModifiedBy>
  <cp:lastPrinted>2020-04-30T02:36:13Z</cp:lastPrinted>
  <dcterms:created xsi:type="dcterms:W3CDTF">2016-06-21T21:38:02Z</dcterms:created>
  <dcterms:modified xsi:type="dcterms:W3CDTF">2021-06-10T19:10:19Z</dcterms:modified>
</cp:coreProperties>
</file>