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9\3Q2019\BCM\43019\New folder\"/>
    </mc:Choice>
  </mc:AlternateContent>
  <bookViews>
    <workbookView xWindow="0" yWindow="0" windowWidth="23040" windowHeight="9972" tabRatio="873"/>
  </bookViews>
  <sheets>
    <sheet name="Demand Calcs" sheetId="11" r:id="rId1"/>
    <sheet name="Main" sheetId="54" r:id="rId2"/>
    <sheet name="CAF BLS  Attributions" sheetId="56" r:id="rId3"/>
    <sheet name="CAF BLS Adjustment" sheetId="13" r:id="rId4"/>
    <sheet name="HCLS Adjustment" sheetId="12" r:id="rId5"/>
    <sheet name="SVS Adjustment" sheetId="15" r:id="rId6"/>
    <sheet name="NECA 5 year Projections" sheetId="52" r:id="rId7"/>
  </sheets>
  <definedNames>
    <definedName name="_xlnm._FilterDatabase" localSheetId="2" hidden="1">'CAF BLS  Attributions'!$A$2:$I$2</definedName>
    <definedName name="_xlnm._FilterDatabase" localSheetId="3" hidden="1">'CAF BLS Adjustment'!$C$2:$K$2</definedName>
    <definedName name="_xlnm._FilterDatabase" localSheetId="4" hidden="1">'HCLS Adjustment'!$A$2:$F$674</definedName>
    <definedName name="_xlnm._FilterDatabase" localSheetId="1" hidden="1">Main!$A$3:$R$3</definedName>
    <definedName name="_xlnm._FilterDatabase" localSheetId="6" hidden="1">'NECA 5 year Projections'!$A$2:$G$2</definedName>
    <definedName name="_xlnm._FilterDatabase" localSheetId="5" hidden="1">'SVS Adjustment'!$A$2:$E$1097</definedName>
    <definedName name="_xlnm.Print_Area" localSheetId="0">'Demand Calcs'!$A$1:$B$23</definedName>
    <definedName name="_xlnm.Print_Area" localSheetId="1">Main!$A$4:$R$657</definedName>
    <definedName name="_xlnm.Print_Titles" localSheetId="2">'CAF BLS  Attributions'!$2:$2</definedName>
    <definedName name="_xlnm.Print_Titles" localSheetId="1">Main!$1:$3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61" i="56" l="1"/>
  <c r="F656" i="56" l="1"/>
  <c r="E656" i="56"/>
  <c r="F655" i="56"/>
  <c r="E655" i="56"/>
  <c r="F654" i="56"/>
  <c r="E654" i="56"/>
  <c r="F653" i="56"/>
  <c r="E653" i="56"/>
  <c r="F652" i="56"/>
  <c r="E652" i="56"/>
  <c r="F651" i="56"/>
  <c r="E651" i="56"/>
  <c r="F650" i="56"/>
  <c r="E650" i="56"/>
  <c r="F649" i="56"/>
  <c r="E649" i="56"/>
  <c r="F648" i="56"/>
  <c r="E648" i="56"/>
  <c r="F647" i="56"/>
  <c r="E647" i="56"/>
  <c r="F646" i="56"/>
  <c r="E646" i="56"/>
  <c r="F645" i="56"/>
  <c r="E645" i="56"/>
  <c r="F644" i="56"/>
  <c r="E644" i="56"/>
  <c r="F643" i="56"/>
  <c r="E643" i="56"/>
  <c r="F642" i="56"/>
  <c r="E642" i="56"/>
  <c r="F641" i="56"/>
  <c r="E641" i="56"/>
  <c r="F640" i="56"/>
  <c r="E640" i="56"/>
  <c r="F639" i="56"/>
  <c r="E639" i="56"/>
  <c r="F638" i="56"/>
  <c r="E638" i="56"/>
  <c r="F637" i="56"/>
  <c r="E637" i="56"/>
  <c r="F636" i="56"/>
  <c r="E636" i="56"/>
  <c r="F635" i="56"/>
  <c r="E635" i="56"/>
  <c r="F634" i="56"/>
  <c r="E634" i="56"/>
  <c r="F633" i="56"/>
  <c r="E633" i="56"/>
  <c r="F632" i="56"/>
  <c r="E632" i="56"/>
  <c r="F631" i="56"/>
  <c r="E631" i="56"/>
  <c r="F630" i="56"/>
  <c r="E630" i="56"/>
  <c r="F629" i="56"/>
  <c r="E629" i="56"/>
  <c r="F628" i="56"/>
  <c r="E628" i="56"/>
  <c r="F627" i="56"/>
  <c r="E627" i="56"/>
  <c r="F626" i="56"/>
  <c r="E626" i="56"/>
  <c r="F625" i="56"/>
  <c r="E625" i="56"/>
  <c r="F624" i="56"/>
  <c r="E624" i="56"/>
  <c r="F623" i="56"/>
  <c r="E623" i="56"/>
  <c r="F622" i="56"/>
  <c r="E622" i="56"/>
  <c r="F621" i="56"/>
  <c r="E621" i="56"/>
  <c r="F620" i="56"/>
  <c r="E620" i="56"/>
  <c r="F619" i="56"/>
  <c r="E619" i="56"/>
  <c r="F618" i="56"/>
  <c r="E618" i="56"/>
  <c r="F617" i="56"/>
  <c r="E617" i="56"/>
  <c r="F616" i="56"/>
  <c r="E616" i="56"/>
  <c r="F615" i="56"/>
  <c r="E615" i="56"/>
  <c r="F614" i="56"/>
  <c r="E614" i="56"/>
  <c r="F613" i="56"/>
  <c r="E613" i="56"/>
  <c r="F612" i="56"/>
  <c r="E612" i="56"/>
  <c r="F611" i="56"/>
  <c r="E611" i="56"/>
  <c r="F610" i="56"/>
  <c r="E610" i="56"/>
  <c r="F609" i="56"/>
  <c r="E609" i="56"/>
  <c r="F608" i="56"/>
  <c r="E608" i="56"/>
  <c r="F607" i="56"/>
  <c r="E607" i="56"/>
  <c r="F606" i="56"/>
  <c r="E606" i="56"/>
  <c r="F605" i="56"/>
  <c r="E605" i="56"/>
  <c r="F604" i="56"/>
  <c r="E604" i="56"/>
  <c r="F603" i="56"/>
  <c r="E603" i="56"/>
  <c r="F602" i="56"/>
  <c r="E602" i="56"/>
  <c r="F601" i="56"/>
  <c r="E601" i="56"/>
  <c r="F600" i="56"/>
  <c r="E600" i="56"/>
  <c r="F599" i="56"/>
  <c r="E599" i="56"/>
  <c r="F598" i="56"/>
  <c r="E598" i="56"/>
  <c r="F597" i="56"/>
  <c r="E597" i="56"/>
  <c r="F596" i="56"/>
  <c r="E596" i="56"/>
  <c r="F595" i="56"/>
  <c r="E595" i="56"/>
  <c r="F594" i="56"/>
  <c r="E594" i="56"/>
  <c r="F593" i="56"/>
  <c r="E593" i="56"/>
  <c r="F592" i="56"/>
  <c r="E592" i="56"/>
  <c r="F591" i="56"/>
  <c r="E591" i="56"/>
  <c r="F590" i="56"/>
  <c r="E590" i="56"/>
  <c r="F589" i="56"/>
  <c r="E589" i="56"/>
  <c r="F588" i="56"/>
  <c r="E588" i="56"/>
  <c r="F587" i="56"/>
  <c r="E587" i="56"/>
  <c r="F586" i="56"/>
  <c r="E586" i="56"/>
  <c r="F585" i="56"/>
  <c r="E585" i="56"/>
  <c r="F584" i="56"/>
  <c r="E584" i="56"/>
  <c r="F583" i="56"/>
  <c r="E583" i="56"/>
  <c r="F582" i="56"/>
  <c r="E582" i="56"/>
  <c r="F581" i="56"/>
  <c r="E581" i="56"/>
  <c r="F580" i="56"/>
  <c r="E580" i="56"/>
  <c r="F579" i="56"/>
  <c r="E579" i="56"/>
  <c r="F578" i="56"/>
  <c r="E578" i="56"/>
  <c r="F577" i="56"/>
  <c r="E577" i="56"/>
  <c r="F576" i="56"/>
  <c r="E576" i="56"/>
  <c r="F575" i="56"/>
  <c r="E575" i="56"/>
  <c r="F574" i="56"/>
  <c r="E574" i="56"/>
  <c r="F573" i="56"/>
  <c r="E573" i="56"/>
  <c r="F572" i="56"/>
  <c r="E572" i="56"/>
  <c r="F571" i="56"/>
  <c r="E571" i="56"/>
  <c r="F570" i="56"/>
  <c r="E570" i="56"/>
  <c r="F569" i="56"/>
  <c r="E569" i="56"/>
  <c r="F568" i="56"/>
  <c r="E568" i="56"/>
  <c r="F567" i="56"/>
  <c r="E567" i="56"/>
  <c r="F566" i="56"/>
  <c r="E566" i="56"/>
  <c r="F565" i="56"/>
  <c r="E565" i="56"/>
  <c r="F564" i="56"/>
  <c r="E564" i="56"/>
  <c r="F563" i="56"/>
  <c r="E563" i="56"/>
  <c r="F562" i="56"/>
  <c r="E562" i="56"/>
  <c r="F561" i="56"/>
  <c r="E561" i="56"/>
  <c r="F560" i="56"/>
  <c r="E560" i="56"/>
  <c r="F559" i="56"/>
  <c r="E559" i="56"/>
  <c r="F558" i="56"/>
  <c r="E558" i="56"/>
  <c r="F557" i="56"/>
  <c r="E557" i="56"/>
  <c r="F556" i="56"/>
  <c r="E556" i="56"/>
  <c r="F555" i="56"/>
  <c r="E555" i="56"/>
  <c r="F554" i="56"/>
  <c r="E554" i="56"/>
  <c r="F553" i="56"/>
  <c r="E553" i="56"/>
  <c r="F552" i="56"/>
  <c r="E552" i="56"/>
  <c r="F551" i="56"/>
  <c r="E551" i="56"/>
  <c r="F550" i="56"/>
  <c r="E550" i="56"/>
  <c r="F549" i="56"/>
  <c r="E549" i="56"/>
  <c r="F548" i="56"/>
  <c r="E548" i="56"/>
  <c r="F547" i="56"/>
  <c r="E547" i="56"/>
  <c r="F546" i="56"/>
  <c r="E546" i="56"/>
  <c r="F545" i="56"/>
  <c r="E545" i="56"/>
  <c r="F544" i="56"/>
  <c r="E544" i="56"/>
  <c r="F543" i="56"/>
  <c r="E543" i="56"/>
  <c r="F542" i="56"/>
  <c r="E542" i="56"/>
  <c r="F541" i="56"/>
  <c r="E541" i="56"/>
  <c r="F540" i="56"/>
  <c r="E540" i="56"/>
  <c r="F539" i="56"/>
  <c r="E539" i="56"/>
  <c r="F538" i="56"/>
  <c r="E538" i="56"/>
  <c r="F537" i="56"/>
  <c r="E537" i="56"/>
  <c r="F536" i="56"/>
  <c r="E536" i="56"/>
  <c r="F535" i="56"/>
  <c r="E535" i="56"/>
  <c r="F534" i="56"/>
  <c r="E534" i="56"/>
  <c r="F533" i="56"/>
  <c r="E533" i="56"/>
  <c r="F532" i="56"/>
  <c r="E532" i="56"/>
  <c r="F531" i="56"/>
  <c r="E531" i="56"/>
  <c r="F530" i="56"/>
  <c r="E530" i="56"/>
  <c r="F529" i="56"/>
  <c r="E529" i="56"/>
  <c r="F528" i="56"/>
  <c r="E528" i="56"/>
  <c r="F527" i="56"/>
  <c r="E527" i="56"/>
  <c r="F526" i="56"/>
  <c r="E526" i="56"/>
  <c r="F525" i="56"/>
  <c r="E525" i="56"/>
  <c r="F524" i="56"/>
  <c r="E524" i="56"/>
  <c r="F523" i="56"/>
  <c r="E523" i="56"/>
  <c r="F522" i="56"/>
  <c r="E522" i="56"/>
  <c r="F521" i="56"/>
  <c r="E521" i="56"/>
  <c r="F520" i="56"/>
  <c r="E520" i="56"/>
  <c r="F519" i="56"/>
  <c r="E519" i="56"/>
  <c r="F518" i="56"/>
  <c r="E518" i="56"/>
  <c r="F517" i="56"/>
  <c r="E517" i="56"/>
  <c r="F516" i="56"/>
  <c r="E516" i="56"/>
  <c r="F515" i="56"/>
  <c r="E515" i="56"/>
  <c r="F514" i="56"/>
  <c r="E514" i="56"/>
  <c r="F513" i="56"/>
  <c r="E513" i="56"/>
  <c r="F512" i="56"/>
  <c r="E512" i="56"/>
  <c r="F511" i="56"/>
  <c r="E511" i="56"/>
  <c r="F510" i="56"/>
  <c r="E510" i="56"/>
  <c r="F509" i="56"/>
  <c r="E509" i="56"/>
  <c r="F508" i="56"/>
  <c r="E508" i="56"/>
  <c r="F507" i="56"/>
  <c r="E507" i="56"/>
  <c r="F506" i="56"/>
  <c r="E506" i="56"/>
  <c r="F505" i="56"/>
  <c r="E505" i="56"/>
  <c r="F504" i="56"/>
  <c r="E504" i="56"/>
  <c r="F503" i="56"/>
  <c r="E503" i="56"/>
  <c r="F502" i="56"/>
  <c r="E502" i="56"/>
  <c r="F501" i="56"/>
  <c r="E501" i="56"/>
  <c r="F500" i="56"/>
  <c r="E500" i="56"/>
  <c r="F499" i="56"/>
  <c r="E499" i="56"/>
  <c r="F498" i="56"/>
  <c r="E498" i="56"/>
  <c r="F497" i="56"/>
  <c r="E497" i="56"/>
  <c r="F496" i="56"/>
  <c r="E496" i="56"/>
  <c r="F495" i="56"/>
  <c r="E495" i="56"/>
  <c r="F494" i="56"/>
  <c r="E494" i="56"/>
  <c r="F493" i="56"/>
  <c r="E493" i="56"/>
  <c r="F492" i="56"/>
  <c r="E492" i="56"/>
  <c r="F491" i="56"/>
  <c r="E491" i="56"/>
  <c r="F490" i="56"/>
  <c r="E490" i="56"/>
  <c r="F489" i="56"/>
  <c r="E489" i="56"/>
  <c r="F488" i="56"/>
  <c r="E488" i="56"/>
  <c r="F487" i="56"/>
  <c r="E487" i="56"/>
  <c r="F486" i="56"/>
  <c r="E486" i="56"/>
  <c r="F485" i="56"/>
  <c r="E485" i="56"/>
  <c r="F484" i="56"/>
  <c r="E484" i="56"/>
  <c r="F483" i="56"/>
  <c r="E483" i="56"/>
  <c r="F482" i="56"/>
  <c r="E482" i="56"/>
  <c r="F481" i="56"/>
  <c r="E481" i="56"/>
  <c r="F480" i="56"/>
  <c r="E480" i="56"/>
  <c r="F479" i="56"/>
  <c r="E479" i="56"/>
  <c r="F478" i="56"/>
  <c r="E478" i="56"/>
  <c r="F477" i="56"/>
  <c r="E477" i="56"/>
  <c r="F476" i="56"/>
  <c r="E476" i="56"/>
  <c r="F475" i="56"/>
  <c r="E475" i="56"/>
  <c r="F474" i="56"/>
  <c r="E474" i="56"/>
  <c r="F473" i="56"/>
  <c r="E473" i="56"/>
  <c r="F472" i="56"/>
  <c r="E472" i="56"/>
  <c r="F471" i="56"/>
  <c r="E471" i="56"/>
  <c r="F470" i="56"/>
  <c r="E470" i="56"/>
  <c r="F469" i="56"/>
  <c r="E469" i="56"/>
  <c r="F468" i="56"/>
  <c r="E468" i="56"/>
  <c r="F467" i="56"/>
  <c r="E467" i="56"/>
  <c r="F466" i="56"/>
  <c r="E466" i="56"/>
  <c r="F465" i="56"/>
  <c r="E465" i="56"/>
  <c r="F464" i="56"/>
  <c r="E464" i="56"/>
  <c r="F463" i="56"/>
  <c r="E463" i="56"/>
  <c r="F462" i="56"/>
  <c r="E462" i="56"/>
  <c r="F461" i="56"/>
  <c r="E461" i="56"/>
  <c r="F460" i="56"/>
  <c r="E460" i="56"/>
  <c r="F459" i="56"/>
  <c r="E459" i="56"/>
  <c r="F458" i="56"/>
  <c r="E458" i="56"/>
  <c r="F457" i="56"/>
  <c r="E457" i="56"/>
  <c r="F456" i="56"/>
  <c r="E456" i="56"/>
  <c r="F455" i="56"/>
  <c r="E455" i="56"/>
  <c r="F454" i="56"/>
  <c r="E454" i="56"/>
  <c r="F453" i="56"/>
  <c r="E453" i="56"/>
  <c r="F452" i="56"/>
  <c r="E452" i="56"/>
  <c r="F451" i="56"/>
  <c r="E451" i="56"/>
  <c r="F450" i="56"/>
  <c r="E450" i="56"/>
  <c r="F449" i="56"/>
  <c r="E449" i="56"/>
  <c r="F448" i="56"/>
  <c r="E448" i="56"/>
  <c r="F447" i="56"/>
  <c r="E447" i="56"/>
  <c r="F446" i="56"/>
  <c r="E446" i="56"/>
  <c r="F445" i="56"/>
  <c r="E445" i="56"/>
  <c r="F444" i="56"/>
  <c r="E444" i="56"/>
  <c r="F443" i="56"/>
  <c r="E443" i="56"/>
  <c r="F442" i="56"/>
  <c r="E442" i="56"/>
  <c r="F441" i="56"/>
  <c r="E441" i="56"/>
  <c r="F440" i="56"/>
  <c r="E440" i="56"/>
  <c r="F439" i="56"/>
  <c r="E439" i="56"/>
  <c r="F438" i="56"/>
  <c r="E438" i="56"/>
  <c r="F437" i="56"/>
  <c r="E437" i="56"/>
  <c r="F436" i="56"/>
  <c r="E436" i="56"/>
  <c r="F435" i="56"/>
  <c r="E435" i="56"/>
  <c r="F434" i="56"/>
  <c r="E434" i="56"/>
  <c r="F433" i="56"/>
  <c r="E433" i="56"/>
  <c r="F432" i="56"/>
  <c r="E432" i="56"/>
  <c r="F431" i="56"/>
  <c r="E431" i="56"/>
  <c r="F430" i="56"/>
  <c r="E430" i="56"/>
  <c r="F429" i="56"/>
  <c r="E429" i="56"/>
  <c r="F428" i="56"/>
  <c r="E428" i="56"/>
  <c r="F427" i="56"/>
  <c r="E427" i="56"/>
  <c r="F426" i="56"/>
  <c r="E426" i="56"/>
  <c r="F425" i="56"/>
  <c r="E425" i="56"/>
  <c r="F424" i="56"/>
  <c r="E424" i="56"/>
  <c r="F423" i="56"/>
  <c r="E423" i="56"/>
  <c r="F422" i="56"/>
  <c r="E422" i="56"/>
  <c r="F421" i="56"/>
  <c r="E421" i="56"/>
  <c r="F420" i="56"/>
  <c r="E420" i="56"/>
  <c r="F419" i="56"/>
  <c r="E419" i="56"/>
  <c r="F418" i="56"/>
  <c r="E418" i="56"/>
  <c r="F417" i="56"/>
  <c r="E417" i="56"/>
  <c r="F416" i="56"/>
  <c r="E416" i="56"/>
  <c r="F415" i="56"/>
  <c r="E415" i="56"/>
  <c r="F414" i="56"/>
  <c r="E414" i="56"/>
  <c r="F413" i="56"/>
  <c r="E413" i="56"/>
  <c r="F412" i="56"/>
  <c r="E412" i="56"/>
  <c r="F411" i="56"/>
  <c r="E411" i="56"/>
  <c r="F410" i="56"/>
  <c r="E410" i="56"/>
  <c r="F409" i="56"/>
  <c r="E409" i="56"/>
  <c r="F408" i="56"/>
  <c r="E408" i="56"/>
  <c r="F407" i="56"/>
  <c r="E407" i="56"/>
  <c r="F406" i="56"/>
  <c r="E406" i="56"/>
  <c r="F405" i="56"/>
  <c r="E405" i="56"/>
  <c r="F404" i="56"/>
  <c r="E404" i="56"/>
  <c r="F403" i="56"/>
  <c r="E403" i="56"/>
  <c r="F402" i="56"/>
  <c r="E402" i="56"/>
  <c r="F401" i="56"/>
  <c r="E401" i="56"/>
  <c r="F400" i="56"/>
  <c r="E400" i="56"/>
  <c r="F399" i="56"/>
  <c r="E399" i="56"/>
  <c r="F398" i="56"/>
  <c r="E398" i="56"/>
  <c r="F397" i="56"/>
  <c r="E397" i="56"/>
  <c r="F396" i="56"/>
  <c r="E396" i="56"/>
  <c r="F395" i="56"/>
  <c r="E395" i="56"/>
  <c r="F394" i="56"/>
  <c r="E394" i="56"/>
  <c r="F393" i="56"/>
  <c r="E393" i="56"/>
  <c r="F392" i="56"/>
  <c r="E392" i="56"/>
  <c r="F391" i="56"/>
  <c r="E391" i="56"/>
  <c r="F390" i="56"/>
  <c r="E390" i="56"/>
  <c r="F389" i="56"/>
  <c r="E389" i="56"/>
  <c r="F388" i="56"/>
  <c r="E388" i="56"/>
  <c r="F387" i="56"/>
  <c r="E387" i="56"/>
  <c r="F386" i="56"/>
  <c r="E386" i="56"/>
  <c r="F385" i="56"/>
  <c r="E385" i="56"/>
  <c r="F384" i="56"/>
  <c r="E384" i="56"/>
  <c r="F383" i="56"/>
  <c r="E383" i="56"/>
  <c r="F382" i="56"/>
  <c r="E382" i="56"/>
  <c r="F381" i="56"/>
  <c r="E381" i="56"/>
  <c r="F380" i="56"/>
  <c r="E380" i="56"/>
  <c r="F379" i="56"/>
  <c r="E379" i="56"/>
  <c r="F378" i="56"/>
  <c r="E378" i="56"/>
  <c r="F377" i="56"/>
  <c r="E377" i="56"/>
  <c r="F376" i="56"/>
  <c r="E376" i="56"/>
  <c r="F375" i="56"/>
  <c r="E375" i="56"/>
  <c r="F374" i="56"/>
  <c r="E374" i="56"/>
  <c r="F373" i="56"/>
  <c r="E373" i="56"/>
  <c r="F372" i="56"/>
  <c r="E372" i="56"/>
  <c r="F371" i="56"/>
  <c r="E371" i="56"/>
  <c r="F370" i="56"/>
  <c r="E370" i="56"/>
  <c r="F369" i="56"/>
  <c r="E369" i="56"/>
  <c r="F368" i="56"/>
  <c r="E368" i="56"/>
  <c r="F367" i="56"/>
  <c r="E367" i="56"/>
  <c r="F366" i="56"/>
  <c r="E366" i="56"/>
  <c r="F365" i="56"/>
  <c r="E365" i="56"/>
  <c r="F364" i="56"/>
  <c r="E364" i="56"/>
  <c r="F363" i="56"/>
  <c r="E363" i="56"/>
  <c r="F362" i="56"/>
  <c r="E362" i="56"/>
  <c r="F361" i="56"/>
  <c r="E361" i="56"/>
  <c r="F360" i="56"/>
  <c r="E360" i="56"/>
  <c r="F359" i="56"/>
  <c r="E359" i="56"/>
  <c r="F358" i="56"/>
  <c r="E358" i="56"/>
  <c r="F357" i="56"/>
  <c r="E357" i="56"/>
  <c r="F356" i="56"/>
  <c r="E356" i="56"/>
  <c r="F355" i="56"/>
  <c r="E355" i="56"/>
  <c r="F354" i="56"/>
  <c r="E354" i="56"/>
  <c r="F353" i="56"/>
  <c r="E353" i="56"/>
  <c r="F352" i="56"/>
  <c r="E352" i="56"/>
  <c r="F351" i="56"/>
  <c r="E351" i="56"/>
  <c r="F350" i="56"/>
  <c r="E350" i="56"/>
  <c r="F349" i="56"/>
  <c r="E349" i="56"/>
  <c r="F348" i="56"/>
  <c r="E348" i="56"/>
  <c r="F347" i="56"/>
  <c r="E347" i="56"/>
  <c r="F346" i="56"/>
  <c r="E346" i="56"/>
  <c r="F345" i="56"/>
  <c r="E345" i="56"/>
  <c r="F344" i="56"/>
  <c r="E344" i="56"/>
  <c r="F343" i="56"/>
  <c r="E343" i="56"/>
  <c r="F342" i="56"/>
  <c r="E342" i="56"/>
  <c r="F341" i="56"/>
  <c r="E341" i="56"/>
  <c r="F340" i="56"/>
  <c r="E340" i="56"/>
  <c r="F339" i="56"/>
  <c r="E339" i="56"/>
  <c r="F338" i="56"/>
  <c r="E338" i="56"/>
  <c r="F337" i="56"/>
  <c r="E337" i="56"/>
  <c r="F336" i="56"/>
  <c r="E336" i="56"/>
  <c r="F335" i="56"/>
  <c r="E335" i="56"/>
  <c r="F334" i="56"/>
  <c r="E334" i="56"/>
  <c r="F333" i="56"/>
  <c r="E333" i="56"/>
  <c r="F332" i="56"/>
  <c r="E332" i="56"/>
  <c r="F331" i="56"/>
  <c r="E331" i="56"/>
  <c r="F330" i="56"/>
  <c r="E330" i="56"/>
  <c r="F329" i="56"/>
  <c r="E329" i="56"/>
  <c r="F328" i="56"/>
  <c r="E328" i="56"/>
  <c r="F327" i="56"/>
  <c r="E327" i="56"/>
  <c r="F326" i="56"/>
  <c r="E326" i="56"/>
  <c r="F325" i="56"/>
  <c r="E325" i="56"/>
  <c r="F324" i="56"/>
  <c r="E324" i="56"/>
  <c r="F323" i="56"/>
  <c r="E323" i="56"/>
  <c r="F322" i="56"/>
  <c r="E322" i="56"/>
  <c r="F321" i="56"/>
  <c r="E321" i="56"/>
  <c r="F320" i="56"/>
  <c r="E320" i="56"/>
  <c r="F319" i="56"/>
  <c r="E319" i="56"/>
  <c r="F318" i="56"/>
  <c r="E318" i="56"/>
  <c r="F317" i="56"/>
  <c r="E317" i="56"/>
  <c r="F316" i="56"/>
  <c r="E316" i="56"/>
  <c r="F315" i="56"/>
  <c r="E315" i="56"/>
  <c r="F314" i="56"/>
  <c r="E314" i="56"/>
  <c r="F313" i="56"/>
  <c r="E313" i="56"/>
  <c r="F312" i="56"/>
  <c r="E312" i="56"/>
  <c r="F311" i="56"/>
  <c r="E311" i="56"/>
  <c r="F310" i="56"/>
  <c r="E310" i="56"/>
  <c r="F309" i="56"/>
  <c r="E309" i="56"/>
  <c r="F308" i="56"/>
  <c r="E308" i="56"/>
  <c r="F307" i="56"/>
  <c r="E307" i="56"/>
  <c r="F306" i="56"/>
  <c r="E306" i="56"/>
  <c r="F305" i="56"/>
  <c r="E305" i="56"/>
  <c r="F304" i="56"/>
  <c r="E304" i="56"/>
  <c r="F303" i="56"/>
  <c r="E303" i="56"/>
  <c r="F302" i="56"/>
  <c r="E302" i="56"/>
  <c r="F301" i="56"/>
  <c r="E301" i="56"/>
  <c r="F300" i="56"/>
  <c r="E300" i="56"/>
  <c r="F299" i="56"/>
  <c r="E299" i="56"/>
  <c r="F298" i="56"/>
  <c r="E298" i="56"/>
  <c r="F297" i="56"/>
  <c r="E297" i="56"/>
  <c r="F296" i="56"/>
  <c r="E296" i="56"/>
  <c r="F295" i="56"/>
  <c r="E295" i="56"/>
  <c r="F294" i="56"/>
  <c r="E294" i="56"/>
  <c r="F293" i="56"/>
  <c r="E293" i="56"/>
  <c r="F292" i="56"/>
  <c r="E292" i="56"/>
  <c r="F291" i="56"/>
  <c r="E291" i="56"/>
  <c r="F290" i="56"/>
  <c r="E290" i="56"/>
  <c r="F289" i="56"/>
  <c r="E289" i="56"/>
  <c r="F288" i="56"/>
  <c r="E288" i="56"/>
  <c r="F287" i="56"/>
  <c r="E287" i="56"/>
  <c r="F286" i="56"/>
  <c r="E286" i="56"/>
  <c r="F285" i="56"/>
  <c r="E285" i="56"/>
  <c r="F284" i="56"/>
  <c r="E284" i="56"/>
  <c r="F283" i="56"/>
  <c r="E283" i="56"/>
  <c r="F282" i="56"/>
  <c r="E282" i="56"/>
  <c r="F281" i="56"/>
  <c r="E281" i="56"/>
  <c r="F280" i="56"/>
  <c r="E280" i="56"/>
  <c r="F279" i="56"/>
  <c r="E279" i="56"/>
  <c r="F278" i="56"/>
  <c r="E278" i="56"/>
  <c r="F277" i="56"/>
  <c r="E277" i="56"/>
  <c r="F276" i="56"/>
  <c r="E276" i="56"/>
  <c r="F275" i="56"/>
  <c r="E275" i="56"/>
  <c r="F274" i="56"/>
  <c r="E274" i="56"/>
  <c r="F273" i="56"/>
  <c r="E273" i="56"/>
  <c r="F272" i="56"/>
  <c r="E272" i="56"/>
  <c r="F271" i="56"/>
  <c r="E271" i="56"/>
  <c r="F270" i="56"/>
  <c r="E270" i="56"/>
  <c r="F269" i="56"/>
  <c r="E269" i="56"/>
  <c r="F268" i="56"/>
  <c r="E268" i="56"/>
  <c r="F267" i="56"/>
  <c r="E267" i="56"/>
  <c r="F266" i="56"/>
  <c r="E266" i="56"/>
  <c r="F265" i="56"/>
  <c r="E265" i="56"/>
  <c r="F264" i="56"/>
  <c r="E264" i="56"/>
  <c r="F263" i="56"/>
  <c r="E263" i="56"/>
  <c r="F262" i="56"/>
  <c r="E262" i="56"/>
  <c r="F261" i="56"/>
  <c r="E261" i="56"/>
  <c r="F260" i="56"/>
  <c r="E260" i="56"/>
  <c r="F259" i="56"/>
  <c r="E259" i="56"/>
  <c r="F258" i="56"/>
  <c r="E258" i="56"/>
  <c r="F257" i="56"/>
  <c r="E257" i="56"/>
  <c r="F256" i="56"/>
  <c r="E256" i="56"/>
  <c r="F255" i="56"/>
  <c r="E255" i="56"/>
  <c r="F254" i="56"/>
  <c r="E254" i="56"/>
  <c r="F253" i="56"/>
  <c r="E253" i="56"/>
  <c r="F252" i="56"/>
  <c r="E252" i="56"/>
  <c r="F251" i="56"/>
  <c r="E251" i="56"/>
  <c r="F250" i="56"/>
  <c r="E250" i="56"/>
  <c r="F249" i="56"/>
  <c r="E249" i="56"/>
  <c r="F248" i="56"/>
  <c r="E248" i="56"/>
  <c r="F247" i="56"/>
  <c r="E247" i="56"/>
  <c r="F246" i="56"/>
  <c r="E246" i="56"/>
  <c r="F245" i="56"/>
  <c r="E245" i="56"/>
  <c r="F244" i="56"/>
  <c r="E244" i="56"/>
  <c r="F243" i="56"/>
  <c r="E243" i="56"/>
  <c r="F242" i="56"/>
  <c r="E242" i="56"/>
  <c r="F241" i="56"/>
  <c r="E241" i="56"/>
  <c r="F240" i="56"/>
  <c r="E240" i="56"/>
  <c r="F239" i="56"/>
  <c r="E239" i="56"/>
  <c r="F238" i="56"/>
  <c r="E238" i="56"/>
  <c r="F237" i="56"/>
  <c r="E237" i="56"/>
  <c r="F236" i="56"/>
  <c r="E236" i="56"/>
  <c r="F235" i="56"/>
  <c r="E235" i="56"/>
  <c r="F234" i="56"/>
  <c r="E234" i="56"/>
  <c r="F233" i="56"/>
  <c r="E233" i="56"/>
  <c r="F232" i="56"/>
  <c r="E232" i="56"/>
  <c r="F231" i="56"/>
  <c r="E231" i="56"/>
  <c r="F230" i="56"/>
  <c r="E230" i="56"/>
  <c r="F229" i="56"/>
  <c r="E229" i="56"/>
  <c r="F228" i="56"/>
  <c r="E228" i="56"/>
  <c r="F227" i="56"/>
  <c r="E227" i="56"/>
  <c r="F226" i="56"/>
  <c r="E226" i="56"/>
  <c r="F225" i="56"/>
  <c r="E225" i="56"/>
  <c r="F224" i="56"/>
  <c r="E224" i="56"/>
  <c r="F223" i="56"/>
  <c r="E223" i="56"/>
  <c r="F222" i="56"/>
  <c r="E222" i="56"/>
  <c r="F221" i="56"/>
  <c r="E221" i="56"/>
  <c r="F220" i="56"/>
  <c r="E220" i="56"/>
  <c r="F219" i="56"/>
  <c r="E219" i="56"/>
  <c r="F218" i="56"/>
  <c r="E218" i="56"/>
  <c r="F217" i="56"/>
  <c r="E217" i="56"/>
  <c r="F216" i="56"/>
  <c r="E216" i="56"/>
  <c r="F215" i="56"/>
  <c r="E215" i="56"/>
  <c r="F214" i="56"/>
  <c r="E214" i="56"/>
  <c r="F213" i="56"/>
  <c r="E213" i="56"/>
  <c r="F212" i="56"/>
  <c r="E212" i="56"/>
  <c r="F211" i="56"/>
  <c r="E211" i="56"/>
  <c r="F210" i="56"/>
  <c r="E210" i="56"/>
  <c r="F209" i="56"/>
  <c r="E209" i="56"/>
  <c r="F208" i="56"/>
  <c r="E208" i="56"/>
  <c r="F207" i="56"/>
  <c r="E207" i="56"/>
  <c r="F206" i="56"/>
  <c r="E206" i="56"/>
  <c r="F205" i="56"/>
  <c r="E205" i="56"/>
  <c r="F204" i="56"/>
  <c r="E204" i="56"/>
  <c r="F203" i="56"/>
  <c r="E203" i="56"/>
  <c r="F202" i="56"/>
  <c r="E202" i="56"/>
  <c r="F201" i="56"/>
  <c r="E201" i="56"/>
  <c r="F200" i="56"/>
  <c r="E200" i="56"/>
  <c r="F199" i="56"/>
  <c r="E199" i="56"/>
  <c r="F198" i="56"/>
  <c r="E198" i="56"/>
  <c r="F197" i="56"/>
  <c r="E197" i="56"/>
  <c r="F196" i="56"/>
  <c r="E196" i="56"/>
  <c r="F195" i="56"/>
  <c r="E195" i="56"/>
  <c r="F194" i="56"/>
  <c r="E194" i="56"/>
  <c r="F193" i="56"/>
  <c r="E193" i="56"/>
  <c r="F192" i="56"/>
  <c r="E192" i="56"/>
  <c r="F191" i="56"/>
  <c r="E191" i="56"/>
  <c r="F190" i="56"/>
  <c r="E190" i="56"/>
  <c r="F189" i="56"/>
  <c r="E189" i="56"/>
  <c r="F188" i="56"/>
  <c r="E188" i="56"/>
  <c r="F187" i="56"/>
  <c r="E187" i="56"/>
  <c r="F186" i="56"/>
  <c r="E186" i="56"/>
  <c r="F185" i="56"/>
  <c r="E185" i="56"/>
  <c r="F184" i="56"/>
  <c r="E184" i="56"/>
  <c r="F183" i="56"/>
  <c r="E183" i="56"/>
  <c r="F182" i="56"/>
  <c r="E182" i="56"/>
  <c r="F181" i="56"/>
  <c r="E181" i="56"/>
  <c r="F180" i="56"/>
  <c r="E180" i="56"/>
  <c r="F179" i="56"/>
  <c r="E179" i="56"/>
  <c r="F178" i="56"/>
  <c r="E178" i="56"/>
  <c r="F177" i="56"/>
  <c r="E177" i="56"/>
  <c r="F176" i="56"/>
  <c r="E176" i="56"/>
  <c r="F175" i="56"/>
  <c r="E175" i="56"/>
  <c r="F174" i="56"/>
  <c r="E174" i="56"/>
  <c r="F173" i="56"/>
  <c r="E173" i="56"/>
  <c r="F172" i="56"/>
  <c r="E172" i="56"/>
  <c r="F171" i="56"/>
  <c r="E171" i="56"/>
  <c r="F170" i="56"/>
  <c r="E170" i="56"/>
  <c r="F169" i="56"/>
  <c r="E169" i="56"/>
  <c r="F168" i="56"/>
  <c r="E168" i="56"/>
  <c r="F167" i="56"/>
  <c r="E167" i="56"/>
  <c r="F166" i="56"/>
  <c r="E166" i="56"/>
  <c r="F165" i="56"/>
  <c r="E165" i="56"/>
  <c r="F164" i="56"/>
  <c r="E164" i="56"/>
  <c r="F163" i="56"/>
  <c r="E163" i="56"/>
  <c r="F162" i="56"/>
  <c r="E162" i="56"/>
  <c r="F161" i="56"/>
  <c r="E161" i="56"/>
  <c r="F160" i="56"/>
  <c r="E160" i="56"/>
  <c r="F159" i="56"/>
  <c r="E159" i="56"/>
  <c r="F158" i="56"/>
  <c r="E158" i="56"/>
  <c r="F157" i="56"/>
  <c r="E157" i="56"/>
  <c r="F156" i="56"/>
  <c r="E156" i="56"/>
  <c r="F155" i="56"/>
  <c r="E155" i="56"/>
  <c r="F154" i="56"/>
  <c r="E154" i="56"/>
  <c r="F153" i="56"/>
  <c r="E153" i="56"/>
  <c r="F152" i="56"/>
  <c r="E152" i="56"/>
  <c r="F151" i="56"/>
  <c r="E151" i="56"/>
  <c r="F150" i="56"/>
  <c r="E150" i="56"/>
  <c r="F149" i="56"/>
  <c r="E149" i="56"/>
  <c r="F148" i="56"/>
  <c r="E148" i="56"/>
  <c r="F147" i="56"/>
  <c r="E147" i="56"/>
  <c r="F146" i="56"/>
  <c r="E146" i="56"/>
  <c r="F145" i="56"/>
  <c r="E145" i="56"/>
  <c r="F144" i="56"/>
  <c r="E144" i="56"/>
  <c r="F143" i="56"/>
  <c r="E143" i="56"/>
  <c r="F142" i="56"/>
  <c r="E142" i="56"/>
  <c r="F141" i="56"/>
  <c r="E141" i="56"/>
  <c r="F140" i="56"/>
  <c r="E140" i="56"/>
  <c r="F139" i="56"/>
  <c r="E139" i="56"/>
  <c r="F138" i="56"/>
  <c r="E138" i="56"/>
  <c r="F137" i="56"/>
  <c r="E137" i="56"/>
  <c r="F136" i="56"/>
  <c r="E136" i="56"/>
  <c r="F135" i="56"/>
  <c r="E135" i="56"/>
  <c r="F134" i="56"/>
  <c r="E134" i="56"/>
  <c r="F133" i="56"/>
  <c r="E133" i="56"/>
  <c r="F132" i="56"/>
  <c r="E132" i="56"/>
  <c r="F131" i="56"/>
  <c r="E131" i="56"/>
  <c r="F130" i="56"/>
  <c r="E130" i="56"/>
  <c r="F129" i="56"/>
  <c r="E129" i="56"/>
  <c r="F128" i="56"/>
  <c r="E128" i="56"/>
  <c r="F127" i="56"/>
  <c r="E127" i="56"/>
  <c r="F126" i="56"/>
  <c r="E126" i="56"/>
  <c r="F125" i="56"/>
  <c r="E125" i="56"/>
  <c r="F124" i="56"/>
  <c r="E124" i="56"/>
  <c r="F123" i="56"/>
  <c r="E123" i="56"/>
  <c r="F122" i="56"/>
  <c r="E122" i="56"/>
  <c r="F121" i="56"/>
  <c r="E121" i="56"/>
  <c r="F120" i="56"/>
  <c r="E120" i="56"/>
  <c r="F119" i="56"/>
  <c r="E119" i="56"/>
  <c r="F118" i="56"/>
  <c r="E118" i="56"/>
  <c r="F117" i="56"/>
  <c r="E117" i="56"/>
  <c r="F116" i="56"/>
  <c r="E116" i="56"/>
  <c r="F115" i="56"/>
  <c r="E115" i="56"/>
  <c r="F114" i="56"/>
  <c r="E114" i="56"/>
  <c r="F113" i="56"/>
  <c r="E113" i="56"/>
  <c r="F112" i="56"/>
  <c r="E112" i="56"/>
  <c r="F111" i="56"/>
  <c r="E111" i="56"/>
  <c r="F110" i="56"/>
  <c r="E110" i="56"/>
  <c r="F109" i="56"/>
  <c r="E109" i="56"/>
  <c r="F108" i="56"/>
  <c r="E108" i="56"/>
  <c r="F107" i="56"/>
  <c r="E107" i="56"/>
  <c r="F106" i="56"/>
  <c r="E106" i="56"/>
  <c r="F105" i="56"/>
  <c r="E105" i="56"/>
  <c r="F104" i="56"/>
  <c r="E104" i="56"/>
  <c r="F103" i="56"/>
  <c r="E103" i="56"/>
  <c r="F102" i="56"/>
  <c r="E102" i="56"/>
  <c r="F101" i="56"/>
  <c r="E101" i="56"/>
  <c r="F100" i="56"/>
  <c r="E100" i="56"/>
  <c r="F99" i="56"/>
  <c r="E99" i="56"/>
  <c r="F98" i="56"/>
  <c r="E98" i="56"/>
  <c r="F97" i="56"/>
  <c r="E97" i="56"/>
  <c r="F96" i="56"/>
  <c r="E96" i="56"/>
  <c r="F95" i="56"/>
  <c r="E95" i="56"/>
  <c r="F94" i="56"/>
  <c r="E94" i="56"/>
  <c r="F93" i="56"/>
  <c r="E93" i="56"/>
  <c r="F92" i="56"/>
  <c r="E92" i="56"/>
  <c r="F91" i="56"/>
  <c r="E91" i="56"/>
  <c r="F90" i="56"/>
  <c r="E90" i="56"/>
  <c r="F89" i="56"/>
  <c r="E89" i="56"/>
  <c r="F88" i="56"/>
  <c r="E88" i="56"/>
  <c r="F87" i="56"/>
  <c r="E87" i="56"/>
  <c r="F86" i="56"/>
  <c r="E86" i="56"/>
  <c r="F85" i="56"/>
  <c r="E85" i="56"/>
  <c r="F84" i="56"/>
  <c r="E84" i="56"/>
  <c r="F83" i="56"/>
  <c r="E83" i="56"/>
  <c r="F82" i="56"/>
  <c r="E82" i="56"/>
  <c r="F81" i="56"/>
  <c r="E81" i="56"/>
  <c r="F80" i="56"/>
  <c r="E80" i="56"/>
  <c r="F79" i="56"/>
  <c r="E79" i="56"/>
  <c r="F78" i="56"/>
  <c r="E78" i="56"/>
  <c r="F77" i="56"/>
  <c r="E77" i="56"/>
  <c r="F76" i="56"/>
  <c r="E76" i="56"/>
  <c r="F75" i="56"/>
  <c r="E75" i="56"/>
  <c r="F74" i="56"/>
  <c r="E74" i="56"/>
  <c r="F73" i="56"/>
  <c r="E73" i="56"/>
  <c r="F72" i="56"/>
  <c r="E72" i="56"/>
  <c r="F71" i="56"/>
  <c r="E71" i="56"/>
  <c r="F70" i="56"/>
  <c r="E70" i="56"/>
  <c r="F69" i="56"/>
  <c r="E69" i="56"/>
  <c r="F68" i="56"/>
  <c r="E68" i="56"/>
  <c r="F67" i="56"/>
  <c r="E67" i="56"/>
  <c r="F66" i="56"/>
  <c r="E66" i="56"/>
  <c r="F65" i="56"/>
  <c r="E65" i="56"/>
  <c r="F64" i="56"/>
  <c r="E64" i="56"/>
  <c r="F63" i="56"/>
  <c r="E63" i="56"/>
  <c r="F62" i="56"/>
  <c r="E62" i="56"/>
  <c r="F61" i="56"/>
  <c r="E61" i="56"/>
  <c r="F60" i="56"/>
  <c r="E60" i="56"/>
  <c r="F59" i="56"/>
  <c r="E59" i="56"/>
  <c r="F58" i="56"/>
  <c r="E58" i="56"/>
  <c r="F57" i="56"/>
  <c r="E57" i="56"/>
  <c r="F56" i="56"/>
  <c r="E56" i="56"/>
  <c r="F55" i="56"/>
  <c r="E55" i="56"/>
  <c r="F54" i="56"/>
  <c r="E54" i="56"/>
  <c r="F53" i="56"/>
  <c r="E53" i="56"/>
  <c r="F52" i="56"/>
  <c r="E52" i="56"/>
  <c r="F51" i="56"/>
  <c r="E51" i="56"/>
  <c r="F50" i="56"/>
  <c r="E50" i="56"/>
  <c r="F49" i="56"/>
  <c r="E49" i="56"/>
  <c r="F48" i="56"/>
  <c r="E48" i="56"/>
  <c r="F47" i="56"/>
  <c r="E47" i="56"/>
  <c r="F46" i="56"/>
  <c r="E46" i="56"/>
  <c r="F45" i="56"/>
  <c r="E45" i="56"/>
  <c r="F44" i="56"/>
  <c r="E44" i="56"/>
  <c r="F43" i="56"/>
  <c r="E43" i="56"/>
  <c r="F42" i="56"/>
  <c r="E42" i="56"/>
  <c r="F41" i="56"/>
  <c r="E41" i="56"/>
  <c r="F40" i="56"/>
  <c r="E40" i="56"/>
  <c r="F39" i="56"/>
  <c r="E39" i="56"/>
  <c r="F38" i="56"/>
  <c r="E38" i="56"/>
  <c r="F37" i="56"/>
  <c r="E37" i="56"/>
  <c r="F36" i="56"/>
  <c r="E36" i="56"/>
  <c r="F35" i="56"/>
  <c r="E35" i="56"/>
  <c r="F34" i="56"/>
  <c r="E34" i="56"/>
  <c r="F33" i="56"/>
  <c r="E33" i="56"/>
  <c r="F32" i="56"/>
  <c r="E32" i="56"/>
  <c r="F31" i="56"/>
  <c r="E31" i="56"/>
  <c r="F30" i="56"/>
  <c r="E30" i="56"/>
  <c r="F29" i="56"/>
  <c r="E29" i="56"/>
  <c r="F28" i="56"/>
  <c r="E28" i="56"/>
  <c r="F27" i="56"/>
  <c r="E27" i="56"/>
  <c r="F26" i="56"/>
  <c r="E26" i="56"/>
  <c r="F25" i="56"/>
  <c r="E25" i="56"/>
  <c r="F24" i="56"/>
  <c r="E24" i="56"/>
  <c r="F23" i="56"/>
  <c r="E23" i="56"/>
  <c r="F22" i="56"/>
  <c r="E22" i="56"/>
  <c r="F21" i="56"/>
  <c r="E21" i="56"/>
  <c r="F20" i="56"/>
  <c r="E20" i="56"/>
  <c r="F19" i="56"/>
  <c r="E19" i="56"/>
  <c r="F18" i="56"/>
  <c r="E18" i="56"/>
  <c r="F17" i="56"/>
  <c r="E17" i="56"/>
  <c r="F16" i="56"/>
  <c r="E16" i="56"/>
  <c r="F15" i="56"/>
  <c r="E15" i="56"/>
  <c r="F14" i="56"/>
  <c r="E14" i="56"/>
  <c r="F13" i="56"/>
  <c r="E13" i="56"/>
  <c r="F12" i="56"/>
  <c r="E12" i="56"/>
  <c r="F11" i="56"/>
  <c r="E11" i="56"/>
  <c r="F10" i="56"/>
  <c r="E10" i="56"/>
  <c r="F9" i="56"/>
  <c r="E9" i="56"/>
  <c r="F8" i="56"/>
  <c r="E8" i="56"/>
  <c r="F7" i="56"/>
  <c r="E7" i="56"/>
  <c r="F6" i="56"/>
  <c r="E6" i="56"/>
  <c r="F5" i="56"/>
  <c r="E5" i="56"/>
  <c r="F4" i="56"/>
  <c r="E4" i="56"/>
  <c r="F3" i="56"/>
  <c r="E3" i="56"/>
  <c r="D656" i="56"/>
  <c r="D655" i="56"/>
  <c r="D654" i="56"/>
  <c r="D653" i="56"/>
  <c r="D652" i="56"/>
  <c r="D651" i="56"/>
  <c r="D650" i="56"/>
  <c r="D649" i="56"/>
  <c r="D648" i="56"/>
  <c r="D647" i="56"/>
  <c r="D646" i="56"/>
  <c r="D645" i="56"/>
  <c r="D644" i="56"/>
  <c r="D643" i="56"/>
  <c r="D642" i="56"/>
  <c r="D641" i="56"/>
  <c r="D640" i="56"/>
  <c r="D639" i="56"/>
  <c r="D638" i="56"/>
  <c r="D637" i="56"/>
  <c r="D636" i="56"/>
  <c r="D635" i="56"/>
  <c r="D634" i="56"/>
  <c r="D633" i="56"/>
  <c r="D632" i="56"/>
  <c r="D631" i="56"/>
  <c r="D630" i="56"/>
  <c r="D629" i="56"/>
  <c r="D628" i="56"/>
  <c r="D627" i="56"/>
  <c r="D626" i="56"/>
  <c r="D625" i="56"/>
  <c r="D624" i="56"/>
  <c r="D623" i="56"/>
  <c r="D622" i="56"/>
  <c r="D621" i="56"/>
  <c r="D620" i="56"/>
  <c r="D619" i="56"/>
  <c r="D618" i="56"/>
  <c r="D617" i="56"/>
  <c r="D616" i="56"/>
  <c r="D615" i="56"/>
  <c r="D614" i="56"/>
  <c r="D613" i="56"/>
  <c r="D612" i="56"/>
  <c r="D611" i="56"/>
  <c r="D610" i="56"/>
  <c r="D609" i="56"/>
  <c r="D608" i="56"/>
  <c r="D607" i="56"/>
  <c r="D606" i="56"/>
  <c r="D605" i="56"/>
  <c r="D604" i="56"/>
  <c r="D603" i="56"/>
  <c r="D602" i="56"/>
  <c r="D601" i="56"/>
  <c r="D600" i="56"/>
  <c r="D599" i="56"/>
  <c r="D598" i="56"/>
  <c r="D597" i="56"/>
  <c r="D596" i="56"/>
  <c r="D595" i="56"/>
  <c r="D594" i="56"/>
  <c r="D593" i="56"/>
  <c r="D592" i="56"/>
  <c r="D591" i="56"/>
  <c r="D590" i="56"/>
  <c r="D589" i="56"/>
  <c r="D588" i="56"/>
  <c r="D587" i="56"/>
  <c r="D586" i="56"/>
  <c r="D585" i="56"/>
  <c r="D584" i="56"/>
  <c r="D583" i="56"/>
  <c r="D582" i="56"/>
  <c r="D581" i="56"/>
  <c r="D580" i="56"/>
  <c r="D579" i="56"/>
  <c r="D578" i="56"/>
  <c r="D577" i="56"/>
  <c r="D576" i="56"/>
  <c r="D575" i="56"/>
  <c r="D574" i="56"/>
  <c r="D573" i="56"/>
  <c r="D572" i="56"/>
  <c r="D571" i="56"/>
  <c r="D570" i="56"/>
  <c r="D569" i="56"/>
  <c r="D568" i="56"/>
  <c r="D567" i="56"/>
  <c r="D566" i="56"/>
  <c r="D565" i="56"/>
  <c r="D564" i="56"/>
  <c r="D563" i="56"/>
  <c r="D562" i="56"/>
  <c r="D561" i="56"/>
  <c r="D560" i="56"/>
  <c r="D559" i="56"/>
  <c r="D558" i="56"/>
  <c r="D557" i="56"/>
  <c r="D556" i="56"/>
  <c r="D555" i="56"/>
  <c r="D554" i="56"/>
  <c r="D553" i="56"/>
  <c r="D552" i="56"/>
  <c r="D551" i="56"/>
  <c r="D550" i="56"/>
  <c r="D549" i="56"/>
  <c r="D548" i="56"/>
  <c r="D547" i="56"/>
  <c r="D546" i="56"/>
  <c r="D545" i="56"/>
  <c r="D544" i="56"/>
  <c r="D543" i="56"/>
  <c r="D542" i="56"/>
  <c r="D541" i="56"/>
  <c r="D540" i="56"/>
  <c r="D539" i="56"/>
  <c r="D538" i="56"/>
  <c r="D537" i="56"/>
  <c r="D536" i="56"/>
  <c r="D535" i="56"/>
  <c r="D534" i="56"/>
  <c r="D533" i="56"/>
  <c r="D532" i="56"/>
  <c r="D531" i="56"/>
  <c r="D530" i="56"/>
  <c r="D529" i="56"/>
  <c r="D528" i="56"/>
  <c r="D527" i="56"/>
  <c r="D526" i="56"/>
  <c r="D525" i="56"/>
  <c r="D524" i="56"/>
  <c r="D523" i="56"/>
  <c r="D522" i="56"/>
  <c r="D521" i="56"/>
  <c r="D520" i="56"/>
  <c r="D519" i="56"/>
  <c r="D518" i="56"/>
  <c r="D517" i="56"/>
  <c r="D516" i="56"/>
  <c r="D515" i="56"/>
  <c r="D514" i="56"/>
  <c r="D513" i="56"/>
  <c r="D512" i="56"/>
  <c r="D511" i="56"/>
  <c r="D510" i="56"/>
  <c r="D509" i="56"/>
  <c r="D508" i="56"/>
  <c r="D507" i="56"/>
  <c r="D506" i="56"/>
  <c r="D505" i="56"/>
  <c r="D504" i="56"/>
  <c r="D503" i="56"/>
  <c r="D502" i="56"/>
  <c r="D501" i="56"/>
  <c r="D500" i="56"/>
  <c r="D499" i="56"/>
  <c r="D498" i="56"/>
  <c r="D497" i="56"/>
  <c r="D496" i="56"/>
  <c r="D495" i="56"/>
  <c r="D494" i="56"/>
  <c r="D493" i="56"/>
  <c r="D492" i="56"/>
  <c r="D491" i="56"/>
  <c r="D490" i="56"/>
  <c r="D489" i="56"/>
  <c r="D488" i="56"/>
  <c r="D487" i="56"/>
  <c r="D486" i="56"/>
  <c r="D485" i="56"/>
  <c r="D484" i="56"/>
  <c r="D483" i="56"/>
  <c r="D482" i="56"/>
  <c r="D481" i="56"/>
  <c r="D480" i="56"/>
  <c r="D479" i="56"/>
  <c r="D478" i="56"/>
  <c r="D477" i="56"/>
  <c r="D476" i="56"/>
  <c r="D475" i="56"/>
  <c r="D474" i="56"/>
  <c r="D473" i="56"/>
  <c r="D472" i="56"/>
  <c r="D471" i="56"/>
  <c r="D470" i="56"/>
  <c r="D469" i="56"/>
  <c r="D468" i="56"/>
  <c r="D467" i="56"/>
  <c r="D466" i="56"/>
  <c r="D465" i="56"/>
  <c r="D464" i="56"/>
  <c r="D463" i="56"/>
  <c r="D462" i="56"/>
  <c r="D461" i="56"/>
  <c r="D460" i="56"/>
  <c r="D459" i="56"/>
  <c r="D458" i="56"/>
  <c r="D457" i="56"/>
  <c r="D456" i="56"/>
  <c r="D455" i="56"/>
  <c r="D454" i="56"/>
  <c r="D453" i="56"/>
  <c r="D452" i="56"/>
  <c r="D451" i="56"/>
  <c r="D450" i="56"/>
  <c r="D449" i="56"/>
  <c r="D448" i="56"/>
  <c r="D447" i="56"/>
  <c r="D446" i="56"/>
  <c r="D445" i="56"/>
  <c r="D444" i="56"/>
  <c r="D443" i="56"/>
  <c r="D442" i="56"/>
  <c r="D441" i="56"/>
  <c r="D440" i="56"/>
  <c r="D439" i="56"/>
  <c r="D438" i="56"/>
  <c r="D437" i="56"/>
  <c r="D436" i="56"/>
  <c r="D435" i="56"/>
  <c r="D434" i="56"/>
  <c r="D433" i="56"/>
  <c r="D432" i="56"/>
  <c r="D431" i="56"/>
  <c r="D430" i="56"/>
  <c r="D429" i="56"/>
  <c r="D428" i="56"/>
  <c r="D427" i="56"/>
  <c r="D426" i="56"/>
  <c r="D425" i="56"/>
  <c r="D424" i="56"/>
  <c r="D423" i="56"/>
  <c r="D422" i="56"/>
  <c r="D421" i="56"/>
  <c r="D420" i="56"/>
  <c r="D419" i="56"/>
  <c r="D418" i="56"/>
  <c r="D417" i="56"/>
  <c r="D416" i="56"/>
  <c r="D415" i="56"/>
  <c r="D414" i="56"/>
  <c r="D413" i="56"/>
  <c r="D412" i="56"/>
  <c r="D411" i="56"/>
  <c r="D410" i="56"/>
  <c r="D409" i="56"/>
  <c r="D408" i="56"/>
  <c r="D407" i="56"/>
  <c r="D406" i="56"/>
  <c r="D405" i="56"/>
  <c r="D404" i="56"/>
  <c r="D403" i="56"/>
  <c r="D402" i="56"/>
  <c r="D401" i="56"/>
  <c r="D400" i="56"/>
  <c r="D399" i="56"/>
  <c r="D398" i="56"/>
  <c r="D397" i="56"/>
  <c r="D396" i="56"/>
  <c r="D395" i="56"/>
  <c r="D394" i="56"/>
  <c r="D393" i="56"/>
  <c r="D392" i="56"/>
  <c r="D391" i="56"/>
  <c r="D390" i="56"/>
  <c r="D389" i="56"/>
  <c r="D388" i="56"/>
  <c r="D387" i="56"/>
  <c r="D386" i="56"/>
  <c r="D385" i="56"/>
  <c r="D384" i="56"/>
  <c r="D383" i="56"/>
  <c r="D382" i="56"/>
  <c r="D381" i="56"/>
  <c r="D380" i="56"/>
  <c r="D379" i="56"/>
  <c r="D378" i="56"/>
  <c r="D377" i="56"/>
  <c r="D376" i="56"/>
  <c r="D375" i="56"/>
  <c r="D374" i="56"/>
  <c r="D373" i="56"/>
  <c r="D372" i="56"/>
  <c r="D371" i="56"/>
  <c r="D370" i="56"/>
  <c r="D369" i="56"/>
  <c r="D368" i="56"/>
  <c r="D367" i="56"/>
  <c r="D366" i="56"/>
  <c r="D365" i="56"/>
  <c r="D364" i="56"/>
  <c r="D363" i="56"/>
  <c r="D362" i="56"/>
  <c r="D361" i="56"/>
  <c r="D360" i="56"/>
  <c r="D359" i="56"/>
  <c r="D358" i="56"/>
  <c r="D357" i="56"/>
  <c r="D356" i="56"/>
  <c r="D355" i="56"/>
  <c r="D354" i="56"/>
  <c r="D353" i="56"/>
  <c r="D352" i="56"/>
  <c r="D351" i="56"/>
  <c r="D350" i="56"/>
  <c r="D349" i="56"/>
  <c r="D348" i="56"/>
  <c r="D347" i="56"/>
  <c r="D346" i="56"/>
  <c r="D345" i="56"/>
  <c r="D344" i="56"/>
  <c r="D343" i="56"/>
  <c r="D342" i="56"/>
  <c r="D341" i="56"/>
  <c r="D340" i="56"/>
  <c r="D339" i="56"/>
  <c r="D338" i="56"/>
  <c r="D337" i="56"/>
  <c r="D336" i="56"/>
  <c r="D335" i="56"/>
  <c r="D334" i="56"/>
  <c r="D333" i="56"/>
  <c r="D332" i="56"/>
  <c r="D331" i="56"/>
  <c r="D330" i="56"/>
  <c r="D329" i="56"/>
  <c r="D328" i="56"/>
  <c r="D327" i="56"/>
  <c r="D326" i="56"/>
  <c r="D325" i="56"/>
  <c r="D324" i="56"/>
  <c r="D323" i="56"/>
  <c r="D322" i="56"/>
  <c r="D321" i="56"/>
  <c r="D320" i="56"/>
  <c r="D319" i="56"/>
  <c r="D318" i="56"/>
  <c r="D317" i="56"/>
  <c r="D316" i="56"/>
  <c r="D315" i="56"/>
  <c r="D314" i="56"/>
  <c r="D313" i="56"/>
  <c r="D312" i="56"/>
  <c r="D311" i="56"/>
  <c r="D310" i="56"/>
  <c r="D309" i="56"/>
  <c r="D308" i="56"/>
  <c r="D307" i="56"/>
  <c r="D306" i="56"/>
  <c r="D305" i="56"/>
  <c r="D304" i="56"/>
  <c r="D303" i="56"/>
  <c r="D302" i="56"/>
  <c r="D301" i="56"/>
  <c r="D300" i="56"/>
  <c r="D299" i="56"/>
  <c r="D298" i="56"/>
  <c r="D297" i="56"/>
  <c r="D296" i="56"/>
  <c r="D295" i="56"/>
  <c r="D294" i="56"/>
  <c r="D293" i="56"/>
  <c r="D292" i="56"/>
  <c r="D291" i="56"/>
  <c r="D290" i="56"/>
  <c r="D289" i="56"/>
  <c r="D288" i="56"/>
  <c r="D287" i="56"/>
  <c r="D286" i="56"/>
  <c r="D285" i="56"/>
  <c r="D284" i="56"/>
  <c r="D283" i="56"/>
  <c r="D282" i="56"/>
  <c r="D281" i="56"/>
  <c r="D280" i="56"/>
  <c r="D279" i="56"/>
  <c r="D278" i="56"/>
  <c r="D277" i="56"/>
  <c r="D276" i="56"/>
  <c r="D275" i="56"/>
  <c r="D274" i="56"/>
  <c r="D273" i="56"/>
  <c r="D272" i="56"/>
  <c r="D271" i="56"/>
  <c r="D270" i="56"/>
  <c r="D269" i="56"/>
  <c r="D268" i="56"/>
  <c r="D267" i="56"/>
  <c r="D266" i="56"/>
  <c r="D265" i="56"/>
  <c r="D264" i="56"/>
  <c r="D263" i="56"/>
  <c r="D262" i="56"/>
  <c r="D261" i="56"/>
  <c r="D260" i="56"/>
  <c r="D259" i="56"/>
  <c r="D258" i="56"/>
  <c r="D257" i="56"/>
  <c r="D256" i="56"/>
  <c r="D255" i="56"/>
  <c r="D254" i="56"/>
  <c r="D253" i="56"/>
  <c r="D252" i="56"/>
  <c r="D251" i="56"/>
  <c r="D250" i="56"/>
  <c r="D249" i="56"/>
  <c r="D248" i="56"/>
  <c r="D247" i="56"/>
  <c r="D246" i="56"/>
  <c r="D245" i="56"/>
  <c r="D244" i="56"/>
  <c r="D243" i="56"/>
  <c r="D242" i="56"/>
  <c r="D241" i="56"/>
  <c r="D240" i="56"/>
  <c r="D239" i="56"/>
  <c r="D238" i="56"/>
  <c r="D237" i="56"/>
  <c r="D236" i="56"/>
  <c r="D235" i="56"/>
  <c r="D234" i="56"/>
  <c r="D233" i="56"/>
  <c r="D232" i="56"/>
  <c r="D231" i="56"/>
  <c r="D230" i="56"/>
  <c r="D229" i="56"/>
  <c r="D228" i="56"/>
  <c r="D227" i="56"/>
  <c r="D226" i="56"/>
  <c r="D225" i="56"/>
  <c r="D224" i="56"/>
  <c r="D223" i="56"/>
  <c r="D222" i="56"/>
  <c r="D221" i="56"/>
  <c r="D220" i="56"/>
  <c r="D219" i="56"/>
  <c r="D218" i="56"/>
  <c r="D217" i="56"/>
  <c r="D216" i="56"/>
  <c r="D215" i="56"/>
  <c r="D214" i="56"/>
  <c r="D213" i="56"/>
  <c r="D212" i="56"/>
  <c r="D211" i="56"/>
  <c r="D210" i="56"/>
  <c r="D209" i="56"/>
  <c r="D208" i="56"/>
  <c r="D207" i="56"/>
  <c r="D206" i="56"/>
  <c r="D205" i="56"/>
  <c r="D204" i="56"/>
  <c r="D203" i="56"/>
  <c r="D202" i="56"/>
  <c r="D201" i="56"/>
  <c r="D200" i="56"/>
  <c r="D199" i="56"/>
  <c r="D198" i="56"/>
  <c r="D197" i="56"/>
  <c r="D196" i="56"/>
  <c r="D195" i="56"/>
  <c r="D194" i="56"/>
  <c r="D193" i="56"/>
  <c r="D192" i="56"/>
  <c r="D191" i="56"/>
  <c r="D190" i="56"/>
  <c r="D189" i="56"/>
  <c r="D188" i="56"/>
  <c r="D187" i="56"/>
  <c r="D186" i="56"/>
  <c r="D185" i="56"/>
  <c r="D184" i="56"/>
  <c r="D183" i="56"/>
  <c r="D182" i="56"/>
  <c r="D181" i="56"/>
  <c r="D180" i="56"/>
  <c r="D179" i="56"/>
  <c r="D178" i="56"/>
  <c r="D177" i="56"/>
  <c r="D176" i="56"/>
  <c r="D175" i="56"/>
  <c r="D174" i="56"/>
  <c r="D173" i="56"/>
  <c r="D172" i="56"/>
  <c r="D171" i="56"/>
  <c r="D170" i="56"/>
  <c r="D169" i="56"/>
  <c r="D168" i="56"/>
  <c r="D167" i="56"/>
  <c r="D166" i="56"/>
  <c r="D165" i="56"/>
  <c r="D164" i="56"/>
  <c r="D163" i="56"/>
  <c r="D162" i="56"/>
  <c r="D161" i="56"/>
  <c r="D160" i="56"/>
  <c r="D159" i="56"/>
  <c r="D158" i="56"/>
  <c r="D157" i="56"/>
  <c r="D156" i="56"/>
  <c r="D155" i="56"/>
  <c r="D154" i="56"/>
  <c r="D153" i="56"/>
  <c r="D152" i="56"/>
  <c r="D151" i="56"/>
  <c r="D150" i="56"/>
  <c r="D149" i="56"/>
  <c r="D148" i="56"/>
  <c r="D147" i="56"/>
  <c r="D146" i="56"/>
  <c r="D145" i="56"/>
  <c r="D144" i="56"/>
  <c r="D143" i="56"/>
  <c r="D142" i="56"/>
  <c r="D141" i="56"/>
  <c r="D140" i="56"/>
  <c r="D139" i="56"/>
  <c r="D138" i="56"/>
  <c r="D137" i="56"/>
  <c r="D136" i="56"/>
  <c r="D135" i="56"/>
  <c r="D134" i="56"/>
  <c r="D133" i="56"/>
  <c r="D132" i="56"/>
  <c r="D131" i="56"/>
  <c r="D130" i="56"/>
  <c r="D129" i="56"/>
  <c r="D128" i="56"/>
  <c r="D127" i="56"/>
  <c r="D126" i="56"/>
  <c r="D125" i="56"/>
  <c r="D124" i="56"/>
  <c r="D123" i="56"/>
  <c r="D122" i="56"/>
  <c r="D121" i="56"/>
  <c r="D120" i="56"/>
  <c r="D119" i="56"/>
  <c r="D118" i="56"/>
  <c r="D117" i="56"/>
  <c r="D116" i="56"/>
  <c r="D115" i="56"/>
  <c r="D114" i="56"/>
  <c r="D113" i="56"/>
  <c r="D112" i="56"/>
  <c r="D111" i="56"/>
  <c r="D110" i="56"/>
  <c r="D109" i="56"/>
  <c r="D108" i="56"/>
  <c r="D107" i="56"/>
  <c r="D106" i="56"/>
  <c r="D105" i="56"/>
  <c r="D104" i="56"/>
  <c r="D103" i="56"/>
  <c r="D102" i="56"/>
  <c r="D101" i="56"/>
  <c r="D100" i="56"/>
  <c r="D99" i="56"/>
  <c r="D98" i="56"/>
  <c r="D97" i="56"/>
  <c r="D96" i="56"/>
  <c r="D95" i="56"/>
  <c r="D94" i="56"/>
  <c r="D93" i="56"/>
  <c r="D92" i="56"/>
  <c r="D91" i="56"/>
  <c r="D90" i="56"/>
  <c r="D89" i="56"/>
  <c r="D88" i="56"/>
  <c r="D87" i="56"/>
  <c r="D86" i="56"/>
  <c r="D85" i="56"/>
  <c r="D84" i="56"/>
  <c r="D83" i="56"/>
  <c r="D82" i="56"/>
  <c r="D81" i="56"/>
  <c r="D80" i="56"/>
  <c r="D79" i="56"/>
  <c r="D78" i="56"/>
  <c r="D77" i="56"/>
  <c r="D76" i="56"/>
  <c r="D75" i="56"/>
  <c r="D74" i="56"/>
  <c r="D73" i="56"/>
  <c r="D72" i="56"/>
  <c r="D71" i="56"/>
  <c r="D70" i="56"/>
  <c r="D69" i="56"/>
  <c r="D68" i="56"/>
  <c r="D67" i="56"/>
  <c r="D66" i="56"/>
  <c r="D65" i="56"/>
  <c r="D64" i="56"/>
  <c r="D63" i="56"/>
  <c r="D62" i="56"/>
  <c r="D61" i="56"/>
  <c r="D60" i="56"/>
  <c r="D59" i="56"/>
  <c r="D58" i="56"/>
  <c r="D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D5" i="56"/>
  <c r="D4" i="56"/>
  <c r="D3" i="56"/>
  <c r="J5" i="54" l="1"/>
  <c r="J6" i="54"/>
  <c r="J7" i="54"/>
  <c r="J8" i="54"/>
  <c r="J9" i="54"/>
  <c r="J10" i="54"/>
  <c r="J11" i="54"/>
  <c r="J12" i="54"/>
  <c r="J13" i="54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4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J158" i="54"/>
  <c r="J159" i="54"/>
  <c r="J160" i="54"/>
  <c r="J161" i="54"/>
  <c r="J162" i="54"/>
  <c r="J163" i="54"/>
  <c r="J164" i="54"/>
  <c r="J165" i="54"/>
  <c r="J166" i="54"/>
  <c r="J167" i="54"/>
  <c r="J168" i="54"/>
  <c r="J169" i="54"/>
  <c r="J170" i="54"/>
  <c r="J171" i="54"/>
  <c r="J172" i="54"/>
  <c r="J173" i="54"/>
  <c r="J174" i="54"/>
  <c r="J175" i="54"/>
  <c r="J176" i="54"/>
  <c r="J177" i="54"/>
  <c r="J178" i="54"/>
  <c r="J179" i="54"/>
  <c r="J180" i="54"/>
  <c r="J181" i="54"/>
  <c r="J182" i="54"/>
  <c r="J183" i="54"/>
  <c r="J184" i="54"/>
  <c r="J185" i="54"/>
  <c r="J186" i="54"/>
  <c r="J187" i="54"/>
  <c r="J188" i="54"/>
  <c r="J189" i="54"/>
  <c r="J190" i="54"/>
  <c r="J191" i="54"/>
  <c r="J192" i="54"/>
  <c r="J193" i="54"/>
  <c r="J194" i="54"/>
  <c r="J195" i="54"/>
  <c r="J196" i="54"/>
  <c r="J197" i="54"/>
  <c r="J198" i="54"/>
  <c r="J199" i="54"/>
  <c r="J200" i="54"/>
  <c r="J201" i="54"/>
  <c r="J202" i="54"/>
  <c r="J203" i="54"/>
  <c r="J204" i="54"/>
  <c r="J205" i="54"/>
  <c r="J206" i="54"/>
  <c r="J207" i="54"/>
  <c r="J208" i="54"/>
  <c r="J209" i="54"/>
  <c r="J210" i="54"/>
  <c r="J211" i="54"/>
  <c r="J212" i="54"/>
  <c r="J213" i="54"/>
  <c r="J214" i="54"/>
  <c r="J215" i="54"/>
  <c r="J216" i="54"/>
  <c r="J217" i="54"/>
  <c r="J218" i="54"/>
  <c r="J219" i="54"/>
  <c r="J220" i="54"/>
  <c r="J221" i="54"/>
  <c r="J222" i="54"/>
  <c r="J223" i="54"/>
  <c r="J224" i="54"/>
  <c r="J225" i="54"/>
  <c r="J226" i="54"/>
  <c r="J227" i="54"/>
  <c r="J228" i="54"/>
  <c r="J229" i="54"/>
  <c r="J230" i="54"/>
  <c r="J231" i="54"/>
  <c r="J232" i="54"/>
  <c r="J233" i="54"/>
  <c r="J234" i="54"/>
  <c r="J235" i="54"/>
  <c r="J236" i="54"/>
  <c r="J237" i="54"/>
  <c r="J238" i="54"/>
  <c r="J239" i="54"/>
  <c r="J240" i="54"/>
  <c r="J241" i="54"/>
  <c r="J242" i="54"/>
  <c r="J243" i="54"/>
  <c r="J244" i="54"/>
  <c r="J245" i="54"/>
  <c r="J246" i="54"/>
  <c r="J247" i="54"/>
  <c r="J248" i="54"/>
  <c r="J249" i="54"/>
  <c r="J250" i="54"/>
  <c r="J251" i="54"/>
  <c r="J252" i="54"/>
  <c r="J253" i="54"/>
  <c r="J254" i="54"/>
  <c r="J255" i="54"/>
  <c r="J256" i="54"/>
  <c r="J257" i="54"/>
  <c r="J258" i="54"/>
  <c r="J259" i="54"/>
  <c r="J260" i="54"/>
  <c r="J261" i="54"/>
  <c r="J262" i="54"/>
  <c r="J263" i="54"/>
  <c r="J264" i="54"/>
  <c r="J265" i="54"/>
  <c r="J266" i="54"/>
  <c r="J267" i="54"/>
  <c r="J268" i="54"/>
  <c r="J269" i="54"/>
  <c r="J270" i="54"/>
  <c r="J271" i="54"/>
  <c r="J272" i="54"/>
  <c r="J273" i="54"/>
  <c r="J274" i="54"/>
  <c r="J275" i="54"/>
  <c r="J276" i="54"/>
  <c r="J277" i="54"/>
  <c r="J278" i="54"/>
  <c r="J279" i="54"/>
  <c r="J280" i="54"/>
  <c r="J281" i="54"/>
  <c r="J282" i="54"/>
  <c r="J283" i="54"/>
  <c r="J284" i="54"/>
  <c r="J285" i="54"/>
  <c r="J286" i="54"/>
  <c r="J287" i="54"/>
  <c r="J288" i="54"/>
  <c r="J289" i="54"/>
  <c r="J290" i="54"/>
  <c r="J291" i="54"/>
  <c r="J292" i="54"/>
  <c r="J293" i="54"/>
  <c r="J294" i="54"/>
  <c r="J295" i="54"/>
  <c r="J296" i="54"/>
  <c r="J297" i="54"/>
  <c r="J298" i="54"/>
  <c r="J299" i="54"/>
  <c r="J300" i="54"/>
  <c r="J301" i="54"/>
  <c r="J302" i="54"/>
  <c r="J303" i="54"/>
  <c r="J304" i="54"/>
  <c r="J305" i="54"/>
  <c r="J306" i="54"/>
  <c r="J307" i="54"/>
  <c r="J308" i="54"/>
  <c r="J309" i="54"/>
  <c r="J310" i="54"/>
  <c r="J311" i="54"/>
  <c r="J312" i="54"/>
  <c r="J313" i="54"/>
  <c r="J314" i="54"/>
  <c r="J315" i="54"/>
  <c r="J316" i="54"/>
  <c r="J317" i="54"/>
  <c r="J318" i="54"/>
  <c r="J319" i="54"/>
  <c r="J320" i="54"/>
  <c r="J321" i="54"/>
  <c r="J322" i="54"/>
  <c r="J323" i="54"/>
  <c r="J324" i="54"/>
  <c r="J325" i="54"/>
  <c r="J326" i="54"/>
  <c r="J327" i="54"/>
  <c r="J328" i="54"/>
  <c r="J329" i="54"/>
  <c r="J330" i="54"/>
  <c r="J331" i="54"/>
  <c r="J332" i="54"/>
  <c r="J333" i="54"/>
  <c r="J334" i="54"/>
  <c r="J335" i="54"/>
  <c r="J336" i="54"/>
  <c r="J337" i="54"/>
  <c r="J338" i="54"/>
  <c r="J339" i="54"/>
  <c r="J340" i="54"/>
  <c r="J341" i="54"/>
  <c r="J342" i="54"/>
  <c r="J343" i="54"/>
  <c r="J344" i="54"/>
  <c r="J345" i="54"/>
  <c r="J346" i="54"/>
  <c r="J347" i="54"/>
  <c r="J348" i="54"/>
  <c r="J349" i="54"/>
  <c r="J350" i="54"/>
  <c r="J351" i="54"/>
  <c r="J352" i="54"/>
  <c r="J353" i="54"/>
  <c r="J354" i="54"/>
  <c r="J355" i="54"/>
  <c r="J356" i="54"/>
  <c r="J357" i="54"/>
  <c r="J358" i="54"/>
  <c r="J359" i="54"/>
  <c r="J360" i="54"/>
  <c r="J361" i="54"/>
  <c r="J362" i="54"/>
  <c r="J363" i="54"/>
  <c r="J364" i="54"/>
  <c r="J365" i="54"/>
  <c r="J366" i="54"/>
  <c r="J367" i="54"/>
  <c r="J368" i="54"/>
  <c r="J369" i="54"/>
  <c r="J370" i="54"/>
  <c r="J371" i="54"/>
  <c r="J372" i="54"/>
  <c r="J373" i="54"/>
  <c r="J374" i="54"/>
  <c r="J375" i="54"/>
  <c r="J376" i="54"/>
  <c r="J377" i="54"/>
  <c r="J378" i="54"/>
  <c r="J379" i="54"/>
  <c r="J380" i="54"/>
  <c r="J381" i="54"/>
  <c r="J382" i="54"/>
  <c r="J383" i="54"/>
  <c r="J384" i="54"/>
  <c r="J385" i="54"/>
  <c r="J386" i="54"/>
  <c r="J387" i="54"/>
  <c r="J388" i="54"/>
  <c r="J389" i="54"/>
  <c r="J390" i="54"/>
  <c r="J391" i="54"/>
  <c r="J392" i="54"/>
  <c r="J393" i="54"/>
  <c r="J394" i="54"/>
  <c r="J395" i="54"/>
  <c r="J396" i="54"/>
  <c r="J397" i="54"/>
  <c r="J398" i="54"/>
  <c r="J399" i="54"/>
  <c r="J400" i="54"/>
  <c r="J401" i="54"/>
  <c r="J402" i="54"/>
  <c r="J403" i="54"/>
  <c r="J404" i="54"/>
  <c r="J405" i="54"/>
  <c r="J406" i="54"/>
  <c r="J407" i="54"/>
  <c r="J408" i="54"/>
  <c r="J409" i="54"/>
  <c r="J410" i="54"/>
  <c r="J411" i="54"/>
  <c r="J412" i="54"/>
  <c r="J413" i="54"/>
  <c r="J414" i="54"/>
  <c r="J415" i="54"/>
  <c r="J416" i="54"/>
  <c r="J417" i="54"/>
  <c r="J418" i="54"/>
  <c r="J419" i="54"/>
  <c r="J420" i="54"/>
  <c r="J421" i="54"/>
  <c r="J422" i="54"/>
  <c r="J423" i="54"/>
  <c r="J424" i="54"/>
  <c r="J425" i="54"/>
  <c r="J426" i="54"/>
  <c r="J427" i="54"/>
  <c r="J428" i="54"/>
  <c r="J429" i="54"/>
  <c r="J430" i="54"/>
  <c r="J431" i="54"/>
  <c r="J432" i="54"/>
  <c r="J433" i="54"/>
  <c r="J434" i="54"/>
  <c r="J435" i="54"/>
  <c r="J436" i="54"/>
  <c r="J437" i="54"/>
  <c r="J438" i="54"/>
  <c r="J439" i="54"/>
  <c r="J440" i="54"/>
  <c r="J441" i="54"/>
  <c r="J442" i="54"/>
  <c r="J443" i="54"/>
  <c r="J444" i="54"/>
  <c r="J445" i="54"/>
  <c r="J446" i="54"/>
  <c r="J447" i="54"/>
  <c r="J448" i="54"/>
  <c r="J449" i="54"/>
  <c r="J450" i="54"/>
  <c r="J451" i="54"/>
  <c r="J452" i="54"/>
  <c r="J453" i="54"/>
  <c r="J454" i="54"/>
  <c r="J455" i="54"/>
  <c r="J456" i="54"/>
  <c r="J457" i="54"/>
  <c r="J458" i="54"/>
  <c r="J459" i="54"/>
  <c r="J460" i="54"/>
  <c r="J461" i="54"/>
  <c r="J462" i="54"/>
  <c r="J463" i="54"/>
  <c r="J464" i="54"/>
  <c r="J465" i="54"/>
  <c r="J466" i="54"/>
  <c r="J467" i="54"/>
  <c r="J468" i="54"/>
  <c r="J469" i="54"/>
  <c r="J470" i="54"/>
  <c r="J471" i="54"/>
  <c r="J472" i="54"/>
  <c r="J473" i="54"/>
  <c r="J474" i="54"/>
  <c r="J475" i="54"/>
  <c r="J476" i="54"/>
  <c r="J477" i="54"/>
  <c r="J478" i="54"/>
  <c r="J479" i="54"/>
  <c r="J480" i="54"/>
  <c r="J481" i="54"/>
  <c r="J482" i="54"/>
  <c r="J483" i="54"/>
  <c r="J484" i="54"/>
  <c r="J485" i="54"/>
  <c r="J486" i="54"/>
  <c r="J487" i="54"/>
  <c r="J488" i="54"/>
  <c r="J489" i="54"/>
  <c r="J490" i="54"/>
  <c r="J491" i="54"/>
  <c r="J492" i="54"/>
  <c r="J493" i="54"/>
  <c r="J494" i="54"/>
  <c r="J495" i="54"/>
  <c r="J496" i="54"/>
  <c r="J497" i="54"/>
  <c r="J498" i="54"/>
  <c r="J499" i="54"/>
  <c r="J500" i="54"/>
  <c r="J501" i="54"/>
  <c r="J502" i="54"/>
  <c r="J503" i="54"/>
  <c r="J504" i="54"/>
  <c r="J505" i="54"/>
  <c r="J506" i="54"/>
  <c r="J507" i="54"/>
  <c r="J508" i="54"/>
  <c r="J509" i="54"/>
  <c r="J510" i="54"/>
  <c r="J511" i="54"/>
  <c r="J512" i="54"/>
  <c r="J513" i="54"/>
  <c r="J514" i="54"/>
  <c r="J515" i="54"/>
  <c r="J516" i="54"/>
  <c r="J517" i="54"/>
  <c r="J518" i="54"/>
  <c r="J519" i="54"/>
  <c r="J520" i="54"/>
  <c r="J521" i="54"/>
  <c r="J522" i="54"/>
  <c r="J523" i="54"/>
  <c r="J524" i="54"/>
  <c r="J525" i="54"/>
  <c r="J526" i="54"/>
  <c r="J527" i="54"/>
  <c r="J528" i="54"/>
  <c r="J529" i="54"/>
  <c r="J530" i="54"/>
  <c r="J531" i="54"/>
  <c r="J532" i="54"/>
  <c r="J533" i="54"/>
  <c r="J534" i="54"/>
  <c r="J535" i="54"/>
  <c r="J536" i="54"/>
  <c r="J537" i="54"/>
  <c r="J538" i="54"/>
  <c r="J539" i="54"/>
  <c r="J540" i="54"/>
  <c r="J541" i="54"/>
  <c r="J542" i="54"/>
  <c r="J543" i="54"/>
  <c r="J544" i="54"/>
  <c r="J545" i="54"/>
  <c r="J546" i="54"/>
  <c r="J547" i="54"/>
  <c r="J548" i="54"/>
  <c r="J549" i="54"/>
  <c r="J550" i="54"/>
  <c r="J551" i="54"/>
  <c r="J552" i="54"/>
  <c r="J553" i="54"/>
  <c r="J554" i="54"/>
  <c r="J555" i="54"/>
  <c r="J556" i="54"/>
  <c r="J557" i="54"/>
  <c r="J558" i="54"/>
  <c r="J559" i="54"/>
  <c r="J560" i="54"/>
  <c r="J561" i="54"/>
  <c r="J562" i="54"/>
  <c r="J563" i="54"/>
  <c r="J564" i="54"/>
  <c r="J565" i="54"/>
  <c r="J566" i="54"/>
  <c r="J567" i="54"/>
  <c r="J568" i="54"/>
  <c r="J569" i="54"/>
  <c r="J570" i="54"/>
  <c r="J571" i="54"/>
  <c r="J572" i="54"/>
  <c r="J573" i="54"/>
  <c r="J574" i="54"/>
  <c r="J575" i="54"/>
  <c r="J576" i="54"/>
  <c r="J577" i="54"/>
  <c r="J578" i="54"/>
  <c r="J579" i="54"/>
  <c r="J580" i="54"/>
  <c r="J581" i="54"/>
  <c r="J582" i="54"/>
  <c r="J583" i="54"/>
  <c r="J584" i="54"/>
  <c r="J585" i="54"/>
  <c r="J586" i="54"/>
  <c r="J587" i="54"/>
  <c r="J588" i="54"/>
  <c r="J589" i="54"/>
  <c r="J590" i="54"/>
  <c r="J591" i="54"/>
  <c r="J592" i="54"/>
  <c r="J593" i="54"/>
  <c r="J594" i="54"/>
  <c r="J595" i="54"/>
  <c r="J596" i="54"/>
  <c r="J597" i="54"/>
  <c r="J598" i="54"/>
  <c r="J599" i="54"/>
  <c r="J600" i="54"/>
  <c r="J601" i="54"/>
  <c r="J602" i="54"/>
  <c r="J603" i="54"/>
  <c r="J604" i="54"/>
  <c r="J605" i="54"/>
  <c r="J606" i="54"/>
  <c r="J607" i="54"/>
  <c r="J608" i="54"/>
  <c r="J609" i="54"/>
  <c r="J610" i="54"/>
  <c r="J611" i="54"/>
  <c r="J612" i="54"/>
  <c r="J613" i="54"/>
  <c r="J614" i="54"/>
  <c r="J615" i="54"/>
  <c r="J616" i="54"/>
  <c r="J617" i="54"/>
  <c r="J618" i="54"/>
  <c r="J619" i="54"/>
  <c r="J620" i="54"/>
  <c r="J621" i="54"/>
  <c r="J622" i="54"/>
  <c r="J623" i="54"/>
  <c r="J624" i="54"/>
  <c r="J625" i="54"/>
  <c r="J626" i="54"/>
  <c r="J627" i="54"/>
  <c r="J628" i="54"/>
  <c r="J629" i="54"/>
  <c r="J630" i="54"/>
  <c r="J631" i="54"/>
  <c r="J632" i="54"/>
  <c r="J633" i="54"/>
  <c r="J634" i="54"/>
  <c r="J635" i="54"/>
  <c r="J636" i="54"/>
  <c r="J637" i="54"/>
  <c r="J638" i="54"/>
  <c r="J639" i="54"/>
  <c r="J640" i="54"/>
  <c r="J641" i="54"/>
  <c r="J642" i="54"/>
  <c r="J643" i="54"/>
  <c r="J644" i="54"/>
  <c r="J645" i="54"/>
  <c r="J646" i="54"/>
  <c r="J647" i="54"/>
  <c r="J648" i="54"/>
  <c r="J649" i="54"/>
  <c r="J650" i="54"/>
  <c r="J651" i="54"/>
  <c r="J652" i="54"/>
  <c r="J653" i="54"/>
  <c r="J654" i="54"/>
  <c r="J655" i="54"/>
  <c r="J656" i="54"/>
  <c r="J657" i="54"/>
  <c r="J4" i="54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0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7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H210" i="52"/>
  <c r="H211" i="52"/>
  <c r="H212" i="52"/>
  <c r="H213" i="52"/>
  <c r="H214" i="52"/>
  <c r="H215" i="52"/>
  <c r="H216" i="52"/>
  <c r="H217" i="52"/>
  <c r="H218" i="52"/>
  <c r="H219" i="52"/>
  <c r="H220" i="52"/>
  <c r="H221" i="52"/>
  <c r="H222" i="52"/>
  <c r="H223" i="52"/>
  <c r="H224" i="52"/>
  <c r="H225" i="52"/>
  <c r="H226" i="52"/>
  <c r="H227" i="52"/>
  <c r="H228" i="52"/>
  <c r="H229" i="52"/>
  <c r="H230" i="52"/>
  <c r="H231" i="52"/>
  <c r="H232" i="52"/>
  <c r="H233" i="52"/>
  <c r="H234" i="52"/>
  <c r="H235" i="52"/>
  <c r="H236" i="52"/>
  <c r="H237" i="52"/>
  <c r="H238" i="52"/>
  <c r="H239" i="52"/>
  <c r="H240" i="52"/>
  <c r="H241" i="52"/>
  <c r="H242" i="52"/>
  <c r="H243" i="52"/>
  <c r="H244" i="52"/>
  <c r="H245" i="52"/>
  <c r="H246" i="52"/>
  <c r="H247" i="52"/>
  <c r="H248" i="52"/>
  <c r="H249" i="52"/>
  <c r="H250" i="52"/>
  <c r="H251" i="52"/>
  <c r="H252" i="52"/>
  <c r="H253" i="52"/>
  <c r="H254" i="52"/>
  <c r="H255" i="52"/>
  <c r="H256" i="52"/>
  <c r="H257" i="52"/>
  <c r="H258" i="52"/>
  <c r="H259" i="52"/>
  <c r="H260" i="52"/>
  <c r="H261" i="52"/>
  <c r="H262" i="52"/>
  <c r="H263" i="52"/>
  <c r="H264" i="52"/>
  <c r="H265" i="52"/>
  <c r="H266" i="52"/>
  <c r="H267" i="52"/>
  <c r="H268" i="52"/>
  <c r="H269" i="52"/>
  <c r="H270" i="52"/>
  <c r="H271" i="52"/>
  <c r="H272" i="52"/>
  <c r="H273" i="52"/>
  <c r="H274" i="52"/>
  <c r="H275" i="52"/>
  <c r="H276" i="52"/>
  <c r="H277" i="52"/>
  <c r="H278" i="52"/>
  <c r="H279" i="52"/>
  <c r="H280" i="52"/>
  <c r="H281" i="52"/>
  <c r="H282" i="52"/>
  <c r="H283" i="52"/>
  <c r="H284" i="52"/>
  <c r="H285" i="52"/>
  <c r="H286" i="52"/>
  <c r="H287" i="52"/>
  <c r="H288" i="52"/>
  <c r="H289" i="52"/>
  <c r="H290" i="52"/>
  <c r="H291" i="52"/>
  <c r="H292" i="52"/>
  <c r="H293" i="52"/>
  <c r="H294" i="52"/>
  <c r="H295" i="52"/>
  <c r="H296" i="52"/>
  <c r="H297" i="52"/>
  <c r="H298" i="52"/>
  <c r="H299" i="52"/>
  <c r="H300" i="52"/>
  <c r="H301" i="52"/>
  <c r="H302" i="52"/>
  <c r="H303" i="52"/>
  <c r="H304" i="52"/>
  <c r="H305" i="52"/>
  <c r="H306" i="52"/>
  <c r="H307" i="52"/>
  <c r="H308" i="52"/>
  <c r="H309" i="52"/>
  <c r="H310" i="52"/>
  <c r="H311" i="52"/>
  <c r="H312" i="52"/>
  <c r="H313" i="52"/>
  <c r="H314" i="52"/>
  <c r="H315" i="52"/>
  <c r="H316" i="52"/>
  <c r="H317" i="52"/>
  <c r="H318" i="52"/>
  <c r="H319" i="52"/>
  <c r="H320" i="52"/>
  <c r="H321" i="52"/>
  <c r="H322" i="52"/>
  <c r="H323" i="52"/>
  <c r="H324" i="52"/>
  <c r="H325" i="52"/>
  <c r="H326" i="52"/>
  <c r="H327" i="52"/>
  <c r="H328" i="52"/>
  <c r="H329" i="52"/>
  <c r="H330" i="52"/>
  <c r="H331" i="52"/>
  <c r="H332" i="52"/>
  <c r="H333" i="52"/>
  <c r="H334" i="52"/>
  <c r="H335" i="52"/>
  <c r="H336" i="52"/>
  <c r="H337" i="52"/>
  <c r="H338" i="52"/>
  <c r="H339" i="52"/>
  <c r="H340" i="52"/>
  <c r="H341" i="52"/>
  <c r="H342" i="52"/>
  <c r="H343" i="52"/>
  <c r="H344" i="52"/>
  <c r="H345" i="52"/>
  <c r="H346" i="52"/>
  <c r="H347" i="52"/>
  <c r="H348" i="52"/>
  <c r="H349" i="52"/>
  <c r="H350" i="52"/>
  <c r="H351" i="52"/>
  <c r="H352" i="52"/>
  <c r="H353" i="52"/>
  <c r="H354" i="52"/>
  <c r="H355" i="52"/>
  <c r="H356" i="52"/>
  <c r="H357" i="52"/>
  <c r="H358" i="52"/>
  <c r="H359" i="52"/>
  <c r="H360" i="52"/>
  <c r="H361" i="52"/>
  <c r="H362" i="52"/>
  <c r="H363" i="52"/>
  <c r="H364" i="52"/>
  <c r="H365" i="52"/>
  <c r="H366" i="52"/>
  <c r="H367" i="52"/>
  <c r="H368" i="52"/>
  <c r="H369" i="52"/>
  <c r="H370" i="52"/>
  <c r="H371" i="52"/>
  <c r="H372" i="52"/>
  <c r="H373" i="52"/>
  <c r="H374" i="52"/>
  <c r="H375" i="52"/>
  <c r="H376" i="52"/>
  <c r="H377" i="52"/>
  <c r="H378" i="52"/>
  <c r="H379" i="52"/>
  <c r="H380" i="52"/>
  <c r="H381" i="52"/>
  <c r="H382" i="52"/>
  <c r="H383" i="52"/>
  <c r="H384" i="52"/>
  <c r="H385" i="52"/>
  <c r="H386" i="52"/>
  <c r="H387" i="52"/>
  <c r="H388" i="52"/>
  <c r="H389" i="52"/>
  <c r="H390" i="52"/>
  <c r="H391" i="52"/>
  <c r="H392" i="52"/>
  <c r="H393" i="52"/>
  <c r="H394" i="52"/>
  <c r="H395" i="52"/>
  <c r="H396" i="52"/>
  <c r="H397" i="52"/>
  <c r="H398" i="52"/>
  <c r="H399" i="52"/>
  <c r="H400" i="52"/>
  <c r="H401" i="52"/>
  <c r="H402" i="52"/>
  <c r="H403" i="52"/>
  <c r="H404" i="52"/>
  <c r="H405" i="52"/>
  <c r="H406" i="52"/>
  <c r="H407" i="52"/>
  <c r="H408" i="52"/>
  <c r="H409" i="52"/>
  <c r="H410" i="52"/>
  <c r="H411" i="52"/>
  <c r="H412" i="52"/>
  <c r="H413" i="52"/>
  <c r="H414" i="52"/>
  <c r="H415" i="52"/>
  <c r="H416" i="52"/>
  <c r="H417" i="52"/>
  <c r="H418" i="52"/>
  <c r="H419" i="52"/>
  <c r="H420" i="52"/>
  <c r="H421" i="52"/>
  <c r="H422" i="52"/>
  <c r="H423" i="52"/>
  <c r="H424" i="52"/>
  <c r="H425" i="52"/>
  <c r="H426" i="52"/>
  <c r="H427" i="52"/>
  <c r="H428" i="52"/>
  <c r="H429" i="52"/>
  <c r="H430" i="52"/>
  <c r="H431" i="52"/>
  <c r="H432" i="52"/>
  <c r="H433" i="52"/>
  <c r="H434" i="52"/>
  <c r="H435" i="52"/>
  <c r="H436" i="52"/>
  <c r="H437" i="52"/>
  <c r="H438" i="52"/>
  <c r="H439" i="52"/>
  <c r="H440" i="52"/>
  <c r="H441" i="52"/>
  <c r="H442" i="52"/>
  <c r="H443" i="52"/>
  <c r="H444" i="52"/>
  <c r="H445" i="52"/>
  <c r="H446" i="52"/>
  <c r="H447" i="52"/>
  <c r="H448" i="52"/>
  <c r="H449" i="52"/>
  <c r="H450" i="52"/>
  <c r="H451" i="52"/>
  <c r="H452" i="52"/>
  <c r="H453" i="52"/>
  <c r="H454" i="52"/>
  <c r="H455" i="52"/>
  <c r="H456" i="52"/>
  <c r="H457" i="52"/>
  <c r="H458" i="52"/>
  <c r="H459" i="52"/>
  <c r="H460" i="52"/>
  <c r="H461" i="52"/>
  <c r="H462" i="52"/>
  <c r="H463" i="52"/>
  <c r="H464" i="52"/>
  <c r="H465" i="52"/>
  <c r="H466" i="52"/>
  <c r="H467" i="52"/>
  <c r="H468" i="52"/>
  <c r="H469" i="52"/>
  <c r="H470" i="52"/>
  <c r="H471" i="52"/>
  <c r="H472" i="52"/>
  <c r="H473" i="52"/>
  <c r="H474" i="52"/>
  <c r="H475" i="52"/>
  <c r="H476" i="52"/>
  <c r="H477" i="52"/>
  <c r="H478" i="52"/>
  <c r="H479" i="52"/>
  <c r="H480" i="52"/>
  <c r="H481" i="52"/>
  <c r="H482" i="52"/>
  <c r="H483" i="52"/>
  <c r="H484" i="52"/>
  <c r="H485" i="52"/>
  <c r="H486" i="52"/>
  <c r="H487" i="52"/>
  <c r="H488" i="52"/>
  <c r="H489" i="52"/>
  <c r="H490" i="52"/>
  <c r="H491" i="52"/>
  <c r="H492" i="52"/>
  <c r="H493" i="52"/>
  <c r="H494" i="52"/>
  <c r="H495" i="52"/>
  <c r="H496" i="52"/>
  <c r="H497" i="52"/>
  <c r="H498" i="52"/>
  <c r="H499" i="52"/>
  <c r="H500" i="52"/>
  <c r="H501" i="52"/>
  <c r="H502" i="52"/>
  <c r="H503" i="52"/>
  <c r="H504" i="52"/>
  <c r="H505" i="52"/>
  <c r="H506" i="52"/>
  <c r="H507" i="52"/>
  <c r="H508" i="52"/>
  <c r="H509" i="52"/>
  <c r="H510" i="52"/>
  <c r="H511" i="52"/>
  <c r="H512" i="52"/>
  <c r="H513" i="52"/>
  <c r="H514" i="52"/>
  <c r="H515" i="52"/>
  <c r="H516" i="52"/>
  <c r="H517" i="52"/>
  <c r="H518" i="52"/>
  <c r="H519" i="52"/>
  <c r="H520" i="52"/>
  <c r="H521" i="52"/>
  <c r="H522" i="52"/>
  <c r="H523" i="52"/>
  <c r="H524" i="52"/>
  <c r="H525" i="52"/>
  <c r="H526" i="52"/>
  <c r="H527" i="52"/>
  <c r="H528" i="52"/>
  <c r="H529" i="52"/>
  <c r="H530" i="52"/>
  <c r="H531" i="52"/>
  <c r="H532" i="52"/>
  <c r="H533" i="52"/>
  <c r="H534" i="52"/>
  <c r="H535" i="52"/>
  <c r="H536" i="52"/>
  <c r="H537" i="52"/>
  <c r="H538" i="52"/>
  <c r="H539" i="52"/>
  <c r="H540" i="52"/>
  <c r="H541" i="52"/>
  <c r="H542" i="52"/>
  <c r="H543" i="52"/>
  <c r="H544" i="52"/>
  <c r="H545" i="52"/>
  <c r="H546" i="52"/>
  <c r="H547" i="52"/>
  <c r="H548" i="52"/>
  <c r="H549" i="52"/>
  <c r="H550" i="52"/>
  <c r="H551" i="52"/>
  <c r="H552" i="52"/>
  <c r="H553" i="52"/>
  <c r="H554" i="52"/>
  <c r="H555" i="52"/>
  <c r="H556" i="52"/>
  <c r="H557" i="52"/>
  <c r="H558" i="52"/>
  <c r="H559" i="52"/>
  <c r="H560" i="52"/>
  <c r="H561" i="52"/>
  <c r="H562" i="52"/>
  <c r="H563" i="52"/>
  <c r="H564" i="52"/>
  <c r="H565" i="52"/>
  <c r="H566" i="52"/>
  <c r="H567" i="52"/>
  <c r="H568" i="52"/>
  <c r="H569" i="52"/>
  <c r="H570" i="52"/>
  <c r="H571" i="52"/>
  <c r="H572" i="52"/>
  <c r="H573" i="52"/>
  <c r="H574" i="52"/>
  <c r="H575" i="52"/>
  <c r="H576" i="52"/>
  <c r="H577" i="52"/>
  <c r="H578" i="52"/>
  <c r="H579" i="52"/>
  <c r="H580" i="52"/>
  <c r="H581" i="52"/>
  <c r="H582" i="52"/>
  <c r="H583" i="52"/>
  <c r="H584" i="52"/>
  <c r="H585" i="52"/>
  <c r="H586" i="52"/>
  <c r="H587" i="52"/>
  <c r="H588" i="52"/>
  <c r="H589" i="52"/>
  <c r="H590" i="52"/>
  <c r="H591" i="52"/>
  <c r="H592" i="52"/>
  <c r="H593" i="52"/>
  <c r="H594" i="52"/>
  <c r="H595" i="52"/>
  <c r="H596" i="52"/>
  <c r="H597" i="52"/>
  <c r="H598" i="52"/>
  <c r="H599" i="52"/>
  <c r="H600" i="52"/>
  <c r="H601" i="52"/>
  <c r="H602" i="52"/>
  <c r="H603" i="52"/>
  <c r="H604" i="52"/>
  <c r="H605" i="52"/>
  <c r="H606" i="52"/>
  <c r="H607" i="52"/>
  <c r="H608" i="52"/>
  <c r="H609" i="52"/>
  <c r="H610" i="52"/>
  <c r="H611" i="52"/>
  <c r="H612" i="52"/>
  <c r="H613" i="52"/>
  <c r="H614" i="52"/>
  <c r="H615" i="52"/>
  <c r="H616" i="52"/>
  <c r="H617" i="52"/>
  <c r="H618" i="52"/>
  <c r="H619" i="52"/>
  <c r="H620" i="52"/>
  <c r="H621" i="52"/>
  <c r="H622" i="52"/>
  <c r="H623" i="52"/>
  <c r="H624" i="52"/>
  <c r="H625" i="52"/>
  <c r="H626" i="52"/>
  <c r="H627" i="52"/>
  <c r="H628" i="52"/>
  <c r="H629" i="52"/>
  <c r="H630" i="52"/>
  <c r="H631" i="52"/>
  <c r="H632" i="52"/>
  <c r="H633" i="52"/>
  <c r="H634" i="52"/>
  <c r="H635" i="52"/>
  <c r="H636" i="52"/>
  <c r="H637" i="52"/>
  <c r="H638" i="52"/>
  <c r="H639" i="52"/>
  <c r="H640" i="52"/>
  <c r="H641" i="52"/>
  <c r="H642" i="52"/>
  <c r="H643" i="52"/>
  <c r="H644" i="52"/>
  <c r="H645" i="52"/>
  <c r="H646" i="52"/>
  <c r="H647" i="52"/>
  <c r="H648" i="52"/>
  <c r="H649" i="52"/>
  <c r="H650" i="52"/>
  <c r="H651" i="52"/>
  <c r="H652" i="52"/>
  <c r="H653" i="52"/>
  <c r="H654" i="52"/>
  <c r="H655" i="52"/>
  <c r="H656" i="52"/>
  <c r="H3" i="52"/>
  <c r="G5" i="54"/>
  <c r="G6" i="54"/>
  <c r="G7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G80" i="54"/>
  <c r="G81" i="54"/>
  <c r="G82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102" i="54"/>
  <c r="G103" i="54"/>
  <c r="G104" i="54"/>
  <c r="G105" i="54"/>
  <c r="G106" i="54"/>
  <c r="G107" i="54"/>
  <c r="G108" i="54"/>
  <c r="G109" i="54"/>
  <c r="G110" i="54"/>
  <c r="G111" i="54"/>
  <c r="G112" i="54"/>
  <c r="G113" i="54"/>
  <c r="G114" i="54"/>
  <c r="G115" i="54"/>
  <c r="G116" i="54"/>
  <c r="G117" i="54"/>
  <c r="G118" i="54"/>
  <c r="G119" i="54"/>
  <c r="G120" i="54"/>
  <c r="G121" i="54"/>
  <c r="G122" i="54"/>
  <c r="G123" i="54"/>
  <c r="G124" i="54"/>
  <c r="G125" i="54"/>
  <c r="G126" i="54"/>
  <c r="G127" i="54"/>
  <c r="G128" i="54"/>
  <c r="G129" i="54"/>
  <c r="G130" i="54"/>
  <c r="G131" i="54"/>
  <c r="G132" i="54"/>
  <c r="G133" i="54"/>
  <c r="G134" i="54"/>
  <c r="G135" i="54"/>
  <c r="G136" i="54"/>
  <c r="G137" i="54"/>
  <c r="G138" i="54"/>
  <c r="G139" i="54"/>
  <c r="G140" i="54"/>
  <c r="G141" i="54"/>
  <c r="G142" i="54"/>
  <c r="G143" i="54"/>
  <c r="G144" i="54"/>
  <c r="G145" i="54"/>
  <c r="G146" i="54"/>
  <c r="G147" i="54"/>
  <c r="G148" i="54"/>
  <c r="G149" i="54"/>
  <c r="G150" i="54"/>
  <c r="G151" i="54"/>
  <c r="G152" i="54"/>
  <c r="G153" i="54"/>
  <c r="G154" i="54"/>
  <c r="G155" i="54"/>
  <c r="G156" i="54"/>
  <c r="G157" i="54"/>
  <c r="G158" i="54"/>
  <c r="G159" i="54"/>
  <c r="G160" i="54"/>
  <c r="G161" i="54"/>
  <c r="G162" i="54"/>
  <c r="G163" i="54"/>
  <c r="G164" i="54"/>
  <c r="G165" i="54"/>
  <c r="G166" i="54"/>
  <c r="G167" i="54"/>
  <c r="G168" i="54"/>
  <c r="G169" i="54"/>
  <c r="G170" i="54"/>
  <c r="G171" i="54"/>
  <c r="G172" i="54"/>
  <c r="G173" i="54"/>
  <c r="G174" i="54"/>
  <c r="G175" i="54"/>
  <c r="G176" i="54"/>
  <c r="G177" i="54"/>
  <c r="G178" i="54"/>
  <c r="G179" i="54"/>
  <c r="G180" i="54"/>
  <c r="G181" i="54"/>
  <c r="G182" i="54"/>
  <c r="G183" i="54"/>
  <c r="G184" i="54"/>
  <c r="G185" i="54"/>
  <c r="G186" i="54"/>
  <c r="G187" i="54"/>
  <c r="G188" i="54"/>
  <c r="G189" i="54"/>
  <c r="G190" i="54"/>
  <c r="G191" i="54"/>
  <c r="G192" i="54"/>
  <c r="G193" i="54"/>
  <c r="G194" i="54"/>
  <c r="G195" i="54"/>
  <c r="G196" i="54"/>
  <c r="G197" i="54"/>
  <c r="G198" i="54"/>
  <c r="G199" i="54"/>
  <c r="G200" i="54"/>
  <c r="G201" i="54"/>
  <c r="G202" i="54"/>
  <c r="G203" i="54"/>
  <c r="G204" i="54"/>
  <c r="G205" i="54"/>
  <c r="G206" i="54"/>
  <c r="G207" i="54"/>
  <c r="G208" i="54"/>
  <c r="G209" i="54"/>
  <c r="G210" i="54"/>
  <c r="G211" i="54"/>
  <c r="G212" i="54"/>
  <c r="G213" i="54"/>
  <c r="G214" i="54"/>
  <c r="G215" i="54"/>
  <c r="G216" i="54"/>
  <c r="G217" i="54"/>
  <c r="G218" i="54"/>
  <c r="G219" i="54"/>
  <c r="G220" i="54"/>
  <c r="G221" i="54"/>
  <c r="G222" i="54"/>
  <c r="G223" i="54"/>
  <c r="G224" i="54"/>
  <c r="G225" i="54"/>
  <c r="G226" i="54"/>
  <c r="G227" i="54"/>
  <c r="G228" i="54"/>
  <c r="G229" i="54"/>
  <c r="G230" i="54"/>
  <c r="G231" i="54"/>
  <c r="G232" i="54"/>
  <c r="G233" i="54"/>
  <c r="G234" i="54"/>
  <c r="G235" i="54"/>
  <c r="G236" i="54"/>
  <c r="G237" i="54"/>
  <c r="G238" i="54"/>
  <c r="G239" i="54"/>
  <c r="G240" i="54"/>
  <c r="G241" i="54"/>
  <c r="G242" i="54"/>
  <c r="G243" i="54"/>
  <c r="G244" i="54"/>
  <c r="G245" i="54"/>
  <c r="G246" i="54"/>
  <c r="G247" i="54"/>
  <c r="G248" i="54"/>
  <c r="G249" i="54"/>
  <c r="G250" i="54"/>
  <c r="G251" i="54"/>
  <c r="G252" i="54"/>
  <c r="G253" i="54"/>
  <c r="G254" i="54"/>
  <c r="G255" i="54"/>
  <c r="G256" i="54"/>
  <c r="G257" i="54"/>
  <c r="G258" i="54"/>
  <c r="G259" i="54"/>
  <c r="G260" i="54"/>
  <c r="G261" i="54"/>
  <c r="G262" i="54"/>
  <c r="G263" i="54"/>
  <c r="G264" i="54"/>
  <c r="G265" i="54"/>
  <c r="G266" i="54"/>
  <c r="G267" i="54"/>
  <c r="G268" i="54"/>
  <c r="G269" i="54"/>
  <c r="G270" i="54"/>
  <c r="G271" i="54"/>
  <c r="G272" i="54"/>
  <c r="G273" i="54"/>
  <c r="G274" i="54"/>
  <c r="G275" i="54"/>
  <c r="G276" i="54"/>
  <c r="G277" i="54"/>
  <c r="G278" i="54"/>
  <c r="G279" i="54"/>
  <c r="G280" i="54"/>
  <c r="G281" i="54"/>
  <c r="G282" i="54"/>
  <c r="G283" i="54"/>
  <c r="G284" i="54"/>
  <c r="G285" i="54"/>
  <c r="G286" i="54"/>
  <c r="G287" i="54"/>
  <c r="G288" i="54"/>
  <c r="G289" i="54"/>
  <c r="G290" i="54"/>
  <c r="G291" i="54"/>
  <c r="G292" i="54"/>
  <c r="G293" i="54"/>
  <c r="G294" i="54"/>
  <c r="G295" i="54"/>
  <c r="G296" i="54"/>
  <c r="G297" i="54"/>
  <c r="G298" i="54"/>
  <c r="G299" i="54"/>
  <c r="G300" i="54"/>
  <c r="G301" i="54"/>
  <c r="G302" i="54"/>
  <c r="G303" i="54"/>
  <c r="G304" i="54"/>
  <c r="G305" i="54"/>
  <c r="G306" i="54"/>
  <c r="G307" i="54"/>
  <c r="G308" i="54"/>
  <c r="G309" i="54"/>
  <c r="G310" i="54"/>
  <c r="G311" i="54"/>
  <c r="G312" i="54"/>
  <c r="G313" i="54"/>
  <c r="G314" i="54"/>
  <c r="G315" i="54"/>
  <c r="G316" i="54"/>
  <c r="G317" i="54"/>
  <c r="G318" i="54"/>
  <c r="G319" i="54"/>
  <c r="G320" i="54"/>
  <c r="G321" i="54"/>
  <c r="G322" i="54"/>
  <c r="G323" i="54"/>
  <c r="G324" i="54"/>
  <c r="G325" i="54"/>
  <c r="G326" i="54"/>
  <c r="G327" i="54"/>
  <c r="G328" i="54"/>
  <c r="G329" i="54"/>
  <c r="G330" i="54"/>
  <c r="G331" i="54"/>
  <c r="G332" i="54"/>
  <c r="G333" i="54"/>
  <c r="G334" i="54"/>
  <c r="G335" i="54"/>
  <c r="G336" i="54"/>
  <c r="G337" i="54"/>
  <c r="G338" i="54"/>
  <c r="G339" i="54"/>
  <c r="G340" i="54"/>
  <c r="G341" i="54"/>
  <c r="G342" i="54"/>
  <c r="G343" i="54"/>
  <c r="G344" i="54"/>
  <c r="G345" i="54"/>
  <c r="G346" i="54"/>
  <c r="G347" i="54"/>
  <c r="G348" i="54"/>
  <c r="G349" i="54"/>
  <c r="G350" i="54"/>
  <c r="G351" i="54"/>
  <c r="G352" i="54"/>
  <c r="G353" i="54"/>
  <c r="G354" i="54"/>
  <c r="G355" i="54"/>
  <c r="G356" i="54"/>
  <c r="G357" i="54"/>
  <c r="G358" i="54"/>
  <c r="G359" i="54"/>
  <c r="G360" i="54"/>
  <c r="G361" i="54"/>
  <c r="G362" i="54"/>
  <c r="G363" i="54"/>
  <c r="G364" i="54"/>
  <c r="G365" i="54"/>
  <c r="G366" i="54"/>
  <c r="G367" i="54"/>
  <c r="G368" i="54"/>
  <c r="G369" i="54"/>
  <c r="G370" i="54"/>
  <c r="G371" i="54"/>
  <c r="G372" i="54"/>
  <c r="G373" i="54"/>
  <c r="G374" i="54"/>
  <c r="G375" i="54"/>
  <c r="G376" i="54"/>
  <c r="G377" i="54"/>
  <c r="G378" i="54"/>
  <c r="G379" i="54"/>
  <c r="G380" i="54"/>
  <c r="G381" i="54"/>
  <c r="G382" i="54"/>
  <c r="G383" i="54"/>
  <c r="G384" i="54"/>
  <c r="G385" i="54"/>
  <c r="G386" i="54"/>
  <c r="G387" i="54"/>
  <c r="G388" i="54"/>
  <c r="G389" i="54"/>
  <c r="G390" i="54"/>
  <c r="G391" i="54"/>
  <c r="G392" i="54"/>
  <c r="G393" i="54"/>
  <c r="G394" i="54"/>
  <c r="G395" i="54"/>
  <c r="G396" i="54"/>
  <c r="G397" i="54"/>
  <c r="G398" i="54"/>
  <c r="G399" i="54"/>
  <c r="G400" i="54"/>
  <c r="G401" i="54"/>
  <c r="G402" i="54"/>
  <c r="G403" i="54"/>
  <c r="G404" i="54"/>
  <c r="G405" i="54"/>
  <c r="G406" i="54"/>
  <c r="G407" i="54"/>
  <c r="G408" i="54"/>
  <c r="G409" i="54"/>
  <c r="G410" i="54"/>
  <c r="G411" i="54"/>
  <c r="G412" i="54"/>
  <c r="G413" i="54"/>
  <c r="G414" i="54"/>
  <c r="G415" i="54"/>
  <c r="G416" i="54"/>
  <c r="G417" i="54"/>
  <c r="G418" i="54"/>
  <c r="G419" i="54"/>
  <c r="G420" i="54"/>
  <c r="G421" i="54"/>
  <c r="G422" i="54"/>
  <c r="G423" i="54"/>
  <c r="G424" i="54"/>
  <c r="G425" i="54"/>
  <c r="G426" i="54"/>
  <c r="G427" i="54"/>
  <c r="G428" i="54"/>
  <c r="G429" i="54"/>
  <c r="G430" i="54"/>
  <c r="G431" i="54"/>
  <c r="G432" i="54"/>
  <c r="G433" i="54"/>
  <c r="G434" i="54"/>
  <c r="G435" i="54"/>
  <c r="G436" i="54"/>
  <c r="G437" i="54"/>
  <c r="G438" i="54"/>
  <c r="G439" i="54"/>
  <c r="G440" i="54"/>
  <c r="G441" i="54"/>
  <c r="G442" i="54"/>
  <c r="G443" i="54"/>
  <c r="G444" i="54"/>
  <c r="G445" i="54"/>
  <c r="G446" i="54"/>
  <c r="G447" i="54"/>
  <c r="G448" i="54"/>
  <c r="G449" i="54"/>
  <c r="G450" i="54"/>
  <c r="G451" i="54"/>
  <c r="G452" i="54"/>
  <c r="G453" i="54"/>
  <c r="G454" i="54"/>
  <c r="G455" i="54"/>
  <c r="G456" i="54"/>
  <c r="G457" i="54"/>
  <c r="G458" i="54"/>
  <c r="G459" i="54"/>
  <c r="G460" i="54"/>
  <c r="G461" i="54"/>
  <c r="G462" i="54"/>
  <c r="G463" i="54"/>
  <c r="G464" i="54"/>
  <c r="G465" i="54"/>
  <c r="G466" i="54"/>
  <c r="G467" i="54"/>
  <c r="G468" i="54"/>
  <c r="G469" i="54"/>
  <c r="G470" i="54"/>
  <c r="G471" i="54"/>
  <c r="G472" i="54"/>
  <c r="G473" i="54"/>
  <c r="G474" i="54"/>
  <c r="G475" i="54"/>
  <c r="G476" i="54"/>
  <c r="G477" i="54"/>
  <c r="G478" i="54"/>
  <c r="G479" i="54"/>
  <c r="G480" i="54"/>
  <c r="G481" i="54"/>
  <c r="G482" i="54"/>
  <c r="G483" i="54"/>
  <c r="G484" i="54"/>
  <c r="G485" i="54"/>
  <c r="G486" i="54"/>
  <c r="G487" i="54"/>
  <c r="G488" i="54"/>
  <c r="G489" i="54"/>
  <c r="G490" i="54"/>
  <c r="G491" i="54"/>
  <c r="G492" i="54"/>
  <c r="G493" i="54"/>
  <c r="G494" i="54"/>
  <c r="G495" i="54"/>
  <c r="G496" i="54"/>
  <c r="G497" i="54"/>
  <c r="G498" i="54"/>
  <c r="G499" i="54"/>
  <c r="G500" i="54"/>
  <c r="G501" i="54"/>
  <c r="G502" i="54"/>
  <c r="G503" i="54"/>
  <c r="G504" i="54"/>
  <c r="G505" i="54"/>
  <c r="G506" i="54"/>
  <c r="G507" i="54"/>
  <c r="G508" i="54"/>
  <c r="G509" i="54"/>
  <c r="G510" i="54"/>
  <c r="G511" i="54"/>
  <c r="G512" i="54"/>
  <c r="G513" i="54"/>
  <c r="G514" i="54"/>
  <c r="G515" i="54"/>
  <c r="G516" i="54"/>
  <c r="G517" i="54"/>
  <c r="G518" i="54"/>
  <c r="G519" i="54"/>
  <c r="G520" i="54"/>
  <c r="G521" i="54"/>
  <c r="G522" i="54"/>
  <c r="G523" i="54"/>
  <c r="G524" i="54"/>
  <c r="G525" i="54"/>
  <c r="G526" i="54"/>
  <c r="G527" i="54"/>
  <c r="G528" i="54"/>
  <c r="G529" i="54"/>
  <c r="G530" i="54"/>
  <c r="G531" i="54"/>
  <c r="G532" i="54"/>
  <c r="G533" i="54"/>
  <c r="G534" i="54"/>
  <c r="G535" i="54"/>
  <c r="G536" i="54"/>
  <c r="G537" i="54"/>
  <c r="G538" i="54"/>
  <c r="G539" i="54"/>
  <c r="G540" i="54"/>
  <c r="G541" i="54"/>
  <c r="G542" i="54"/>
  <c r="G543" i="54"/>
  <c r="G544" i="54"/>
  <c r="G545" i="54"/>
  <c r="G546" i="54"/>
  <c r="G547" i="54"/>
  <c r="G548" i="54"/>
  <c r="G549" i="54"/>
  <c r="G550" i="54"/>
  <c r="G551" i="54"/>
  <c r="G552" i="54"/>
  <c r="G553" i="54"/>
  <c r="G554" i="54"/>
  <c r="G555" i="54"/>
  <c r="G556" i="54"/>
  <c r="G557" i="54"/>
  <c r="G558" i="54"/>
  <c r="G559" i="54"/>
  <c r="G560" i="54"/>
  <c r="G561" i="54"/>
  <c r="G562" i="54"/>
  <c r="G563" i="54"/>
  <c r="G564" i="54"/>
  <c r="G565" i="54"/>
  <c r="G566" i="54"/>
  <c r="G567" i="54"/>
  <c r="G568" i="54"/>
  <c r="G569" i="54"/>
  <c r="G570" i="54"/>
  <c r="G571" i="54"/>
  <c r="G572" i="54"/>
  <c r="G573" i="54"/>
  <c r="G574" i="54"/>
  <c r="G575" i="54"/>
  <c r="G576" i="54"/>
  <c r="G577" i="54"/>
  <c r="G578" i="54"/>
  <c r="G579" i="54"/>
  <c r="G580" i="54"/>
  <c r="G581" i="54"/>
  <c r="G582" i="54"/>
  <c r="G583" i="54"/>
  <c r="G584" i="54"/>
  <c r="G585" i="54"/>
  <c r="G586" i="54"/>
  <c r="G587" i="54"/>
  <c r="G588" i="54"/>
  <c r="G589" i="54"/>
  <c r="G590" i="54"/>
  <c r="G591" i="54"/>
  <c r="G592" i="54"/>
  <c r="G593" i="54"/>
  <c r="G594" i="54"/>
  <c r="G595" i="54"/>
  <c r="G596" i="54"/>
  <c r="G597" i="54"/>
  <c r="G598" i="54"/>
  <c r="G599" i="54"/>
  <c r="G600" i="54"/>
  <c r="G601" i="54"/>
  <c r="G602" i="54"/>
  <c r="G603" i="54"/>
  <c r="G604" i="54"/>
  <c r="G605" i="54"/>
  <c r="G606" i="54"/>
  <c r="G607" i="54"/>
  <c r="G608" i="54"/>
  <c r="G609" i="54"/>
  <c r="G610" i="54"/>
  <c r="G611" i="54"/>
  <c r="G612" i="54"/>
  <c r="G613" i="54"/>
  <c r="G614" i="54"/>
  <c r="G615" i="54"/>
  <c r="G616" i="54"/>
  <c r="G617" i="54"/>
  <c r="G618" i="54"/>
  <c r="G619" i="54"/>
  <c r="G620" i="54"/>
  <c r="G621" i="54"/>
  <c r="G622" i="54"/>
  <c r="G623" i="54"/>
  <c r="G624" i="54"/>
  <c r="G625" i="54"/>
  <c r="G626" i="54"/>
  <c r="G627" i="54"/>
  <c r="G628" i="54"/>
  <c r="G629" i="54"/>
  <c r="G630" i="54"/>
  <c r="G631" i="54"/>
  <c r="G632" i="54"/>
  <c r="G633" i="54"/>
  <c r="G634" i="54"/>
  <c r="G635" i="54"/>
  <c r="G636" i="54"/>
  <c r="G637" i="54"/>
  <c r="G638" i="54"/>
  <c r="G639" i="54"/>
  <c r="G640" i="54"/>
  <c r="G641" i="54"/>
  <c r="G642" i="54"/>
  <c r="G643" i="54"/>
  <c r="G644" i="54"/>
  <c r="G645" i="54"/>
  <c r="G646" i="54"/>
  <c r="G647" i="54"/>
  <c r="G648" i="54"/>
  <c r="G649" i="54"/>
  <c r="G650" i="54"/>
  <c r="G651" i="54"/>
  <c r="G652" i="54"/>
  <c r="G653" i="54"/>
  <c r="G654" i="54"/>
  <c r="G655" i="54"/>
  <c r="G656" i="54"/>
  <c r="G657" i="54"/>
  <c r="G4" i="54"/>
  <c r="F676" i="12" l="1"/>
  <c r="N9" i="54" l="1"/>
  <c r="N19" i="54"/>
  <c r="N20" i="54"/>
  <c r="N30" i="54"/>
  <c r="N33" i="54"/>
  <c r="N39" i="54"/>
  <c r="N46" i="54"/>
  <c r="N48" i="54"/>
  <c r="N49" i="54"/>
  <c r="N53" i="54"/>
  <c r="N58" i="54"/>
  <c r="N59" i="54"/>
  <c r="N60" i="54"/>
  <c r="N66" i="54"/>
  <c r="N68" i="54"/>
  <c r="N69" i="54"/>
  <c r="N103" i="54"/>
  <c r="N104" i="54"/>
  <c r="N106" i="54"/>
  <c r="N109" i="54"/>
  <c r="N115" i="54"/>
  <c r="N122" i="54"/>
  <c r="N124" i="54"/>
  <c r="N125" i="54"/>
  <c r="N130" i="54"/>
  <c r="N132" i="54"/>
  <c r="N144" i="54"/>
  <c r="N148" i="54"/>
  <c r="N162" i="54"/>
  <c r="N170" i="54"/>
  <c r="N172" i="54"/>
  <c r="N173" i="54"/>
  <c r="N177" i="54"/>
  <c r="N185" i="54"/>
  <c r="N186" i="54"/>
  <c r="N190" i="54"/>
  <c r="N195" i="54"/>
  <c r="N196" i="54"/>
  <c r="N205" i="54"/>
  <c r="N206" i="54"/>
  <c r="N212" i="54"/>
  <c r="N227" i="54"/>
  <c r="N233" i="54"/>
  <c r="N235" i="54"/>
  <c r="N238" i="54"/>
  <c r="N239" i="54"/>
  <c r="N240" i="54"/>
  <c r="N241" i="54"/>
  <c r="N242" i="54"/>
  <c r="N243" i="54"/>
  <c r="N262" i="54"/>
  <c r="N268" i="54"/>
  <c r="N269" i="54"/>
  <c r="N274" i="54"/>
  <c r="N277" i="54"/>
  <c r="N281" i="54"/>
  <c r="N290" i="54"/>
  <c r="N293" i="54"/>
  <c r="N297" i="54"/>
  <c r="N303" i="54"/>
  <c r="N310" i="54"/>
  <c r="N322" i="54"/>
  <c r="N323" i="54"/>
  <c r="N327" i="54"/>
  <c r="N328" i="54"/>
  <c r="N332" i="54"/>
  <c r="N334" i="54"/>
  <c r="N335" i="54"/>
  <c r="N336" i="54"/>
  <c r="N340" i="54"/>
  <c r="N344" i="54"/>
  <c r="N349" i="54"/>
  <c r="N353" i="54"/>
  <c r="N361" i="54"/>
  <c r="N363" i="54"/>
  <c r="N368" i="54"/>
  <c r="N374" i="54"/>
  <c r="N375" i="54"/>
  <c r="N392" i="54"/>
  <c r="N395" i="54"/>
  <c r="N396" i="54"/>
  <c r="N397" i="54"/>
  <c r="N414" i="54"/>
  <c r="N415" i="54"/>
  <c r="N417" i="54"/>
  <c r="N419" i="54"/>
  <c r="N425" i="54"/>
  <c r="N429" i="54"/>
  <c r="N430" i="54"/>
  <c r="N436" i="54"/>
  <c r="N441" i="54"/>
  <c r="N448" i="54"/>
  <c r="N451" i="54"/>
  <c r="N453" i="54"/>
  <c r="N457" i="54"/>
  <c r="N465" i="54"/>
  <c r="N471" i="54"/>
  <c r="N474" i="54"/>
  <c r="N477" i="54"/>
  <c r="N482" i="54"/>
  <c r="N491" i="54"/>
  <c r="N492" i="54"/>
  <c r="N494" i="54"/>
  <c r="N496" i="54"/>
  <c r="N499" i="54"/>
  <c r="N504" i="54"/>
  <c r="N505" i="54"/>
  <c r="N507" i="54"/>
  <c r="N509" i="54"/>
  <c r="N511" i="54"/>
  <c r="N515" i="54"/>
  <c r="N517" i="54"/>
  <c r="N518" i="54"/>
  <c r="N520" i="54"/>
  <c r="N521" i="54"/>
  <c r="N526" i="54"/>
  <c r="N529" i="54"/>
  <c r="N535" i="54"/>
  <c r="N537" i="54"/>
  <c r="N543" i="54"/>
  <c r="N545" i="54"/>
  <c r="N546" i="54"/>
  <c r="N551" i="54"/>
  <c r="N554" i="54"/>
  <c r="N558" i="54"/>
  <c r="N568" i="54"/>
  <c r="N569" i="54"/>
  <c r="N574" i="54"/>
  <c r="N575" i="54"/>
  <c r="N576" i="54"/>
  <c r="N577" i="54"/>
  <c r="N582" i="54"/>
  <c r="N585" i="54"/>
  <c r="N588" i="54"/>
  <c r="N589" i="54"/>
  <c r="N593" i="54"/>
  <c r="N599" i="54"/>
  <c r="N607" i="54"/>
  <c r="N612" i="54"/>
  <c r="N613" i="54"/>
  <c r="N614" i="54"/>
  <c r="N618" i="54"/>
  <c r="N620" i="54"/>
  <c r="N622" i="54"/>
  <c r="N624" i="54"/>
  <c r="N629" i="54"/>
  <c r="N631" i="54"/>
  <c r="N635" i="54"/>
  <c r="N637" i="54"/>
  <c r="N638" i="54"/>
  <c r="N639" i="54"/>
  <c r="N646" i="54"/>
  <c r="N649" i="54"/>
  <c r="N655" i="54"/>
  <c r="N4" i="54"/>
  <c r="H653" i="54" l="1"/>
  <c r="G662" i="54"/>
  <c r="B8" i="11"/>
  <c r="H657" i="54" l="1"/>
  <c r="H656" i="54"/>
  <c r="H655" i="54"/>
  <c r="H654" i="54"/>
  <c r="H652" i="54"/>
  <c r="H651" i="54"/>
  <c r="H650" i="54"/>
  <c r="H649" i="54"/>
  <c r="H648" i="54"/>
  <c r="H647" i="54"/>
  <c r="H646" i="54"/>
  <c r="H645" i="54"/>
  <c r="H644" i="54"/>
  <c r="H643" i="54"/>
  <c r="H642" i="54"/>
  <c r="H641" i="54"/>
  <c r="H640" i="54"/>
  <c r="H639" i="54"/>
  <c r="H638" i="54"/>
  <c r="H637" i="54"/>
  <c r="H636" i="54"/>
  <c r="H635" i="54"/>
  <c r="H634" i="54"/>
  <c r="H633" i="54"/>
  <c r="H632" i="54"/>
  <c r="H631" i="54"/>
  <c r="H630" i="54"/>
  <c r="H629" i="54"/>
  <c r="H628" i="54"/>
  <c r="H627" i="54"/>
  <c r="H626" i="54"/>
  <c r="H625" i="54"/>
  <c r="H624" i="54"/>
  <c r="H623" i="54"/>
  <c r="H622" i="54"/>
  <c r="H621" i="54"/>
  <c r="H620" i="54"/>
  <c r="H619" i="54"/>
  <c r="H618" i="54"/>
  <c r="H617" i="54"/>
  <c r="H616" i="54"/>
  <c r="H615" i="54"/>
  <c r="H614" i="54"/>
  <c r="H613" i="54"/>
  <c r="H612" i="54"/>
  <c r="H611" i="54"/>
  <c r="H610" i="54"/>
  <c r="H609" i="54"/>
  <c r="H608" i="54"/>
  <c r="H607" i="54"/>
  <c r="H606" i="54"/>
  <c r="H605" i="54"/>
  <c r="H604" i="54"/>
  <c r="H603" i="54"/>
  <c r="H602" i="54"/>
  <c r="H601" i="54"/>
  <c r="H600" i="54"/>
  <c r="H599" i="54"/>
  <c r="H598" i="54"/>
  <c r="H597" i="54"/>
  <c r="H596" i="54"/>
  <c r="H595" i="54"/>
  <c r="H594" i="54"/>
  <c r="H593" i="54"/>
  <c r="H592" i="54"/>
  <c r="H591" i="54"/>
  <c r="H590" i="54"/>
  <c r="H589" i="54"/>
  <c r="H588" i="54"/>
  <c r="H587" i="54"/>
  <c r="H586" i="54"/>
  <c r="H585" i="54"/>
  <c r="H584" i="54"/>
  <c r="H583" i="54"/>
  <c r="H582" i="54"/>
  <c r="H581" i="54"/>
  <c r="H580" i="54"/>
  <c r="H579" i="54"/>
  <c r="H578" i="54"/>
  <c r="H577" i="54"/>
  <c r="H576" i="54"/>
  <c r="H575" i="54"/>
  <c r="H574" i="54"/>
  <c r="H573" i="54"/>
  <c r="H572" i="54"/>
  <c r="H571" i="54"/>
  <c r="H570" i="54"/>
  <c r="H569" i="54"/>
  <c r="H568" i="54"/>
  <c r="H567" i="54"/>
  <c r="H566" i="54"/>
  <c r="H565" i="54"/>
  <c r="H564" i="54"/>
  <c r="H563" i="54"/>
  <c r="H562" i="54"/>
  <c r="H561" i="54"/>
  <c r="H560" i="54"/>
  <c r="H559" i="54"/>
  <c r="H558" i="54"/>
  <c r="H557" i="54"/>
  <c r="H556" i="54"/>
  <c r="H555" i="54"/>
  <c r="H554" i="54"/>
  <c r="H553" i="54"/>
  <c r="H552" i="54"/>
  <c r="H551" i="54"/>
  <c r="H550" i="54"/>
  <c r="H549" i="54"/>
  <c r="H548" i="54"/>
  <c r="H547" i="54"/>
  <c r="H546" i="54"/>
  <c r="H545" i="54"/>
  <c r="H544" i="54"/>
  <c r="H543" i="54"/>
  <c r="H542" i="54"/>
  <c r="H541" i="54"/>
  <c r="H540" i="54"/>
  <c r="H539" i="54"/>
  <c r="H538" i="54"/>
  <c r="H537" i="54"/>
  <c r="H536" i="54"/>
  <c r="H535" i="54"/>
  <c r="H534" i="54"/>
  <c r="H533" i="54"/>
  <c r="H532" i="54"/>
  <c r="H531" i="54"/>
  <c r="H530" i="54"/>
  <c r="H529" i="54"/>
  <c r="H528" i="54"/>
  <c r="H527" i="54"/>
  <c r="H526" i="54"/>
  <c r="H525" i="54"/>
  <c r="H524" i="54"/>
  <c r="H523" i="54"/>
  <c r="H522" i="54"/>
  <c r="H521" i="54"/>
  <c r="H520" i="54"/>
  <c r="H519" i="54"/>
  <c r="H518" i="54"/>
  <c r="H517" i="54"/>
  <c r="H516" i="54"/>
  <c r="H515" i="54"/>
  <c r="H514" i="54"/>
  <c r="H513" i="54"/>
  <c r="H512" i="54"/>
  <c r="H511" i="54"/>
  <c r="H510" i="54"/>
  <c r="H509" i="54"/>
  <c r="H508" i="54"/>
  <c r="H507" i="54"/>
  <c r="H506" i="54"/>
  <c r="H505" i="54"/>
  <c r="H504" i="54"/>
  <c r="H503" i="54"/>
  <c r="H502" i="54"/>
  <c r="H501" i="54"/>
  <c r="H500" i="54"/>
  <c r="H499" i="54"/>
  <c r="H498" i="54"/>
  <c r="H497" i="54"/>
  <c r="H496" i="54"/>
  <c r="H495" i="54"/>
  <c r="H494" i="54"/>
  <c r="H493" i="54"/>
  <c r="H492" i="54"/>
  <c r="H491" i="54"/>
  <c r="H490" i="54"/>
  <c r="H489" i="54"/>
  <c r="H488" i="54"/>
  <c r="H487" i="54"/>
  <c r="H486" i="54"/>
  <c r="H485" i="54"/>
  <c r="H484" i="54"/>
  <c r="H483" i="54"/>
  <c r="H482" i="54"/>
  <c r="H481" i="54"/>
  <c r="H480" i="54"/>
  <c r="H479" i="54"/>
  <c r="H478" i="54"/>
  <c r="H477" i="54"/>
  <c r="H476" i="54"/>
  <c r="H475" i="54"/>
  <c r="H474" i="54"/>
  <c r="H473" i="54"/>
  <c r="H472" i="54"/>
  <c r="H471" i="54"/>
  <c r="H470" i="54"/>
  <c r="H469" i="54"/>
  <c r="H468" i="54"/>
  <c r="H467" i="54"/>
  <c r="H466" i="54"/>
  <c r="H465" i="54"/>
  <c r="H464" i="54"/>
  <c r="H463" i="54"/>
  <c r="H462" i="54"/>
  <c r="H461" i="54"/>
  <c r="H460" i="54"/>
  <c r="H459" i="54"/>
  <c r="H458" i="54"/>
  <c r="H457" i="54"/>
  <c r="H456" i="54"/>
  <c r="H455" i="54"/>
  <c r="H454" i="54"/>
  <c r="H453" i="54"/>
  <c r="H452" i="54"/>
  <c r="H451" i="54"/>
  <c r="H450" i="54"/>
  <c r="H449" i="54"/>
  <c r="H448" i="54"/>
  <c r="H447" i="54"/>
  <c r="H446" i="54"/>
  <c r="H445" i="54"/>
  <c r="H444" i="54"/>
  <c r="H443" i="54"/>
  <c r="H442" i="54"/>
  <c r="H441" i="54"/>
  <c r="H440" i="54"/>
  <c r="H439" i="54"/>
  <c r="H438" i="54"/>
  <c r="H437" i="54"/>
  <c r="H436" i="54"/>
  <c r="H435" i="54"/>
  <c r="H434" i="54"/>
  <c r="H433" i="54"/>
  <c r="H432" i="54"/>
  <c r="H431" i="54"/>
  <c r="H430" i="54"/>
  <c r="H429" i="54"/>
  <c r="H428" i="54"/>
  <c r="H427" i="54"/>
  <c r="H426" i="54"/>
  <c r="H425" i="54"/>
  <c r="H424" i="54"/>
  <c r="H423" i="54"/>
  <c r="H422" i="54"/>
  <c r="H421" i="54"/>
  <c r="H420" i="54"/>
  <c r="H419" i="54"/>
  <c r="H418" i="54"/>
  <c r="H417" i="54"/>
  <c r="H416" i="54"/>
  <c r="H415" i="54"/>
  <c r="H414" i="54"/>
  <c r="H413" i="54"/>
  <c r="H412" i="54"/>
  <c r="H411" i="54"/>
  <c r="H410" i="54"/>
  <c r="H409" i="54"/>
  <c r="H408" i="54"/>
  <c r="H407" i="54"/>
  <c r="H406" i="54"/>
  <c r="H405" i="54"/>
  <c r="H404" i="54"/>
  <c r="H403" i="54"/>
  <c r="H402" i="54"/>
  <c r="H401" i="54"/>
  <c r="H400" i="54"/>
  <c r="H399" i="54"/>
  <c r="H398" i="54"/>
  <c r="H397" i="54"/>
  <c r="H396" i="54"/>
  <c r="H395" i="54"/>
  <c r="H394" i="54"/>
  <c r="H393" i="54"/>
  <c r="H392" i="54"/>
  <c r="H391" i="54"/>
  <c r="H390" i="54"/>
  <c r="H389" i="54"/>
  <c r="H388" i="54"/>
  <c r="H387" i="54"/>
  <c r="H386" i="54"/>
  <c r="H385" i="54"/>
  <c r="H384" i="54"/>
  <c r="H383" i="54"/>
  <c r="H382" i="54"/>
  <c r="H381" i="54"/>
  <c r="H380" i="54"/>
  <c r="H379" i="54"/>
  <c r="H378" i="54"/>
  <c r="H377" i="54"/>
  <c r="H376" i="54"/>
  <c r="H375" i="54"/>
  <c r="H374" i="54"/>
  <c r="H373" i="54"/>
  <c r="H372" i="54"/>
  <c r="H371" i="54"/>
  <c r="H370" i="54"/>
  <c r="H369" i="54"/>
  <c r="H368" i="54"/>
  <c r="H367" i="54"/>
  <c r="H366" i="54"/>
  <c r="H365" i="54"/>
  <c r="H364" i="54"/>
  <c r="H363" i="54"/>
  <c r="H362" i="54"/>
  <c r="H361" i="54"/>
  <c r="H360" i="54"/>
  <c r="H359" i="54"/>
  <c r="H358" i="54"/>
  <c r="H357" i="54"/>
  <c r="H356" i="54"/>
  <c r="H355" i="54"/>
  <c r="H354" i="54"/>
  <c r="H353" i="54"/>
  <c r="H352" i="54"/>
  <c r="H351" i="54"/>
  <c r="H350" i="54"/>
  <c r="H349" i="54"/>
  <c r="H348" i="54"/>
  <c r="H347" i="54"/>
  <c r="H346" i="54"/>
  <c r="H345" i="54"/>
  <c r="H344" i="54"/>
  <c r="H343" i="54"/>
  <c r="H342" i="54"/>
  <c r="H341" i="54"/>
  <c r="H340" i="54"/>
  <c r="H339" i="54"/>
  <c r="H338" i="54"/>
  <c r="H337" i="54"/>
  <c r="H336" i="54"/>
  <c r="H335" i="54"/>
  <c r="H334" i="54"/>
  <c r="H333" i="54"/>
  <c r="H332" i="54"/>
  <c r="H331" i="54"/>
  <c r="H330" i="54"/>
  <c r="H329" i="54"/>
  <c r="H328" i="54"/>
  <c r="H327" i="54"/>
  <c r="H326" i="54"/>
  <c r="H325" i="54"/>
  <c r="H324" i="54"/>
  <c r="H323" i="54"/>
  <c r="H322" i="54"/>
  <c r="H321" i="54"/>
  <c r="H320" i="54"/>
  <c r="H319" i="54"/>
  <c r="H318" i="54"/>
  <c r="H317" i="54"/>
  <c r="H316" i="54"/>
  <c r="H315" i="54"/>
  <c r="H314" i="54"/>
  <c r="H313" i="54"/>
  <c r="H312" i="54"/>
  <c r="H311" i="54"/>
  <c r="H310" i="54"/>
  <c r="H309" i="54"/>
  <c r="H308" i="54"/>
  <c r="H307" i="54"/>
  <c r="H306" i="54"/>
  <c r="H305" i="54"/>
  <c r="H304" i="54"/>
  <c r="H303" i="54"/>
  <c r="H302" i="54"/>
  <c r="H301" i="54"/>
  <c r="H300" i="54"/>
  <c r="H299" i="54"/>
  <c r="H298" i="54"/>
  <c r="H297" i="54"/>
  <c r="H296" i="54"/>
  <c r="H295" i="54"/>
  <c r="H294" i="54"/>
  <c r="H293" i="54"/>
  <c r="H292" i="54"/>
  <c r="H291" i="54"/>
  <c r="H290" i="54"/>
  <c r="H289" i="54"/>
  <c r="H288" i="54"/>
  <c r="H287" i="54"/>
  <c r="H286" i="54"/>
  <c r="H285" i="54"/>
  <c r="H284" i="54"/>
  <c r="H283" i="54"/>
  <c r="H282" i="54"/>
  <c r="H281" i="54"/>
  <c r="H280" i="54"/>
  <c r="H279" i="54"/>
  <c r="H278" i="54"/>
  <c r="H277" i="54"/>
  <c r="H276" i="54"/>
  <c r="H275" i="54"/>
  <c r="H274" i="54"/>
  <c r="H273" i="54"/>
  <c r="H272" i="54"/>
  <c r="H271" i="54"/>
  <c r="H270" i="54"/>
  <c r="H269" i="54"/>
  <c r="H268" i="54"/>
  <c r="H267" i="54"/>
  <c r="H266" i="54"/>
  <c r="H265" i="54"/>
  <c r="H264" i="54"/>
  <c r="H263" i="54"/>
  <c r="H262" i="54"/>
  <c r="H261" i="54"/>
  <c r="H260" i="54"/>
  <c r="H259" i="54"/>
  <c r="H258" i="54"/>
  <c r="H257" i="54"/>
  <c r="H256" i="54"/>
  <c r="H255" i="54"/>
  <c r="H254" i="54"/>
  <c r="H253" i="54"/>
  <c r="H252" i="54"/>
  <c r="H251" i="54"/>
  <c r="H250" i="54"/>
  <c r="H249" i="54"/>
  <c r="H248" i="54"/>
  <c r="H247" i="54"/>
  <c r="H246" i="54"/>
  <c r="H245" i="54"/>
  <c r="H244" i="54"/>
  <c r="H243" i="54"/>
  <c r="H242" i="54"/>
  <c r="H241" i="54"/>
  <c r="H240" i="54"/>
  <c r="H239" i="54"/>
  <c r="H238" i="54"/>
  <c r="H237" i="54"/>
  <c r="H236" i="54"/>
  <c r="H235" i="54"/>
  <c r="H234" i="54"/>
  <c r="H233" i="54"/>
  <c r="H232" i="54"/>
  <c r="H231" i="54"/>
  <c r="H230" i="54"/>
  <c r="H229" i="54"/>
  <c r="H228" i="54"/>
  <c r="H227" i="54"/>
  <c r="H226" i="54"/>
  <c r="H225" i="54"/>
  <c r="H224" i="54"/>
  <c r="H223" i="54"/>
  <c r="H222" i="54"/>
  <c r="H221" i="54"/>
  <c r="H220" i="54"/>
  <c r="H219" i="54"/>
  <c r="H218" i="54"/>
  <c r="H217" i="54"/>
  <c r="H216" i="54"/>
  <c r="H215" i="54"/>
  <c r="H214" i="54"/>
  <c r="H213" i="54"/>
  <c r="H212" i="54"/>
  <c r="H211" i="54"/>
  <c r="H210" i="54"/>
  <c r="H209" i="54"/>
  <c r="H208" i="54"/>
  <c r="H207" i="54"/>
  <c r="H206" i="54"/>
  <c r="H205" i="54"/>
  <c r="H204" i="54"/>
  <c r="H203" i="54"/>
  <c r="H202" i="54"/>
  <c r="H201" i="54"/>
  <c r="H200" i="54"/>
  <c r="H199" i="54"/>
  <c r="H198" i="54"/>
  <c r="H197" i="54"/>
  <c r="H196" i="54"/>
  <c r="H195" i="54"/>
  <c r="H194" i="54"/>
  <c r="H193" i="54"/>
  <c r="H192" i="54"/>
  <c r="H191" i="54"/>
  <c r="H190" i="54"/>
  <c r="H189" i="54"/>
  <c r="H188" i="54"/>
  <c r="H187" i="54"/>
  <c r="H186" i="54"/>
  <c r="H185" i="54"/>
  <c r="H184" i="54"/>
  <c r="H183" i="54"/>
  <c r="H182" i="54"/>
  <c r="H181" i="54"/>
  <c r="H180" i="54"/>
  <c r="H179" i="54"/>
  <c r="H178" i="54"/>
  <c r="H177" i="54"/>
  <c r="H176" i="54"/>
  <c r="H175" i="54"/>
  <c r="H174" i="54"/>
  <c r="H173" i="54"/>
  <c r="H172" i="54"/>
  <c r="H171" i="54"/>
  <c r="H170" i="54"/>
  <c r="H169" i="54"/>
  <c r="H168" i="54"/>
  <c r="H167" i="54"/>
  <c r="H166" i="54"/>
  <c r="H165" i="54"/>
  <c r="H164" i="54"/>
  <c r="H163" i="54"/>
  <c r="H162" i="54"/>
  <c r="H161" i="54"/>
  <c r="H160" i="54"/>
  <c r="H159" i="54"/>
  <c r="H158" i="54"/>
  <c r="H157" i="54"/>
  <c r="H156" i="54"/>
  <c r="H155" i="54"/>
  <c r="H154" i="54"/>
  <c r="H153" i="54"/>
  <c r="H152" i="54"/>
  <c r="H151" i="54"/>
  <c r="H150" i="54"/>
  <c r="H149" i="54"/>
  <c r="H148" i="54"/>
  <c r="H147" i="54"/>
  <c r="H146" i="54"/>
  <c r="H145" i="54"/>
  <c r="H144" i="54"/>
  <c r="H143" i="54"/>
  <c r="H142" i="54"/>
  <c r="H141" i="54"/>
  <c r="H140" i="54"/>
  <c r="H139" i="54"/>
  <c r="H138" i="54"/>
  <c r="H137" i="54"/>
  <c r="H136" i="54"/>
  <c r="H135" i="54"/>
  <c r="H134" i="54"/>
  <c r="H133" i="54"/>
  <c r="H132" i="54"/>
  <c r="H131" i="54"/>
  <c r="H130" i="54"/>
  <c r="H129" i="54"/>
  <c r="H128" i="54"/>
  <c r="H127" i="54"/>
  <c r="H126" i="54"/>
  <c r="H125" i="54"/>
  <c r="H124" i="54"/>
  <c r="H123" i="54"/>
  <c r="H122" i="54"/>
  <c r="H121" i="54"/>
  <c r="H120" i="54"/>
  <c r="H119" i="54"/>
  <c r="H118" i="54"/>
  <c r="H117" i="54"/>
  <c r="H116" i="54"/>
  <c r="H115" i="54"/>
  <c r="H114" i="54"/>
  <c r="H113" i="54"/>
  <c r="H112" i="54"/>
  <c r="H111" i="54"/>
  <c r="H110" i="54"/>
  <c r="H109" i="54"/>
  <c r="H108" i="54"/>
  <c r="H107" i="54"/>
  <c r="H106" i="54"/>
  <c r="H105" i="54"/>
  <c r="H104" i="54"/>
  <c r="H103" i="54"/>
  <c r="H102" i="54"/>
  <c r="H101" i="54"/>
  <c r="H100" i="54"/>
  <c r="H99" i="54"/>
  <c r="H98" i="54"/>
  <c r="H97" i="54"/>
  <c r="H96" i="54"/>
  <c r="H95" i="54"/>
  <c r="H94" i="54"/>
  <c r="H93" i="54"/>
  <c r="H92" i="54"/>
  <c r="H91" i="54"/>
  <c r="H90" i="54"/>
  <c r="H89" i="54"/>
  <c r="H88" i="54"/>
  <c r="H87" i="54"/>
  <c r="H86" i="54"/>
  <c r="H85" i="54"/>
  <c r="H84" i="54"/>
  <c r="H83" i="54"/>
  <c r="H82" i="54"/>
  <c r="H81" i="54"/>
  <c r="H80" i="54"/>
  <c r="H79" i="54"/>
  <c r="H78" i="54"/>
  <c r="H77" i="54"/>
  <c r="H76" i="54"/>
  <c r="H75" i="54"/>
  <c r="H74" i="54"/>
  <c r="H73" i="54"/>
  <c r="H72" i="54"/>
  <c r="H71" i="54"/>
  <c r="H70" i="54"/>
  <c r="H69" i="54"/>
  <c r="H68" i="54"/>
  <c r="H67" i="54"/>
  <c r="H66" i="54"/>
  <c r="H65" i="54"/>
  <c r="H64" i="54"/>
  <c r="H63" i="54"/>
  <c r="H62" i="54"/>
  <c r="H61" i="54"/>
  <c r="H60" i="54"/>
  <c r="H59" i="54"/>
  <c r="H58" i="54"/>
  <c r="H57" i="54"/>
  <c r="H56" i="54"/>
  <c r="H55" i="54"/>
  <c r="H54" i="54"/>
  <c r="H53" i="54"/>
  <c r="H52" i="54"/>
  <c r="H51" i="54"/>
  <c r="H50" i="54"/>
  <c r="H49" i="54"/>
  <c r="H48" i="54"/>
  <c r="H47" i="54"/>
  <c r="H46" i="54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M659" i="54"/>
  <c r="J659" i="54" l="1"/>
  <c r="G659" i="54"/>
  <c r="H659" i="54"/>
  <c r="E677" i="15"/>
  <c r="B5" i="11"/>
  <c r="H4" i="13" l="1"/>
  <c r="F5" i="54" s="1"/>
  <c r="H5" i="13"/>
  <c r="H6" i="13"/>
  <c r="F7" i="54" s="1"/>
  <c r="H7" i="13"/>
  <c r="F8" i="54" s="1"/>
  <c r="H8" i="13"/>
  <c r="F9" i="54" s="1"/>
  <c r="H9" i="13"/>
  <c r="H10" i="13"/>
  <c r="F11" i="54" s="1"/>
  <c r="H11" i="13"/>
  <c r="F12" i="54" s="1"/>
  <c r="H12" i="13"/>
  <c r="F13" i="54" s="1"/>
  <c r="H13" i="13"/>
  <c r="H14" i="13"/>
  <c r="F15" i="54" s="1"/>
  <c r="H15" i="13"/>
  <c r="F16" i="54" s="1"/>
  <c r="H16" i="13"/>
  <c r="F17" i="54" s="1"/>
  <c r="H17" i="13"/>
  <c r="H18" i="13"/>
  <c r="F19" i="54" s="1"/>
  <c r="H19" i="13"/>
  <c r="F20" i="54" s="1"/>
  <c r="H20" i="13"/>
  <c r="F21" i="54" s="1"/>
  <c r="H21" i="13"/>
  <c r="H22" i="13"/>
  <c r="F23" i="54" s="1"/>
  <c r="H23" i="13"/>
  <c r="F24" i="54" s="1"/>
  <c r="H24" i="13"/>
  <c r="F25" i="54" s="1"/>
  <c r="H25" i="13"/>
  <c r="H26" i="13"/>
  <c r="F27" i="54" s="1"/>
  <c r="H27" i="13"/>
  <c r="F28" i="54" s="1"/>
  <c r="H28" i="13"/>
  <c r="F29" i="54" s="1"/>
  <c r="H29" i="13"/>
  <c r="H30" i="13"/>
  <c r="F31" i="54" s="1"/>
  <c r="H31" i="13"/>
  <c r="F32" i="54" s="1"/>
  <c r="H32" i="13"/>
  <c r="F33" i="54" s="1"/>
  <c r="H33" i="13"/>
  <c r="H34" i="13"/>
  <c r="F35" i="54" s="1"/>
  <c r="H35" i="13"/>
  <c r="F36" i="54" s="1"/>
  <c r="H36" i="13"/>
  <c r="F37" i="54" s="1"/>
  <c r="H37" i="13"/>
  <c r="H38" i="13"/>
  <c r="F39" i="54" s="1"/>
  <c r="H39" i="13"/>
  <c r="F40" i="54" s="1"/>
  <c r="H40" i="13"/>
  <c r="F41" i="54" s="1"/>
  <c r="H41" i="13"/>
  <c r="H42" i="13"/>
  <c r="F43" i="54" s="1"/>
  <c r="H43" i="13"/>
  <c r="F44" i="54" s="1"/>
  <c r="H44" i="13"/>
  <c r="F45" i="54" s="1"/>
  <c r="H45" i="13"/>
  <c r="H46" i="13"/>
  <c r="F47" i="54" s="1"/>
  <c r="H47" i="13"/>
  <c r="F48" i="54" s="1"/>
  <c r="H48" i="13"/>
  <c r="F49" i="54" s="1"/>
  <c r="H49" i="13"/>
  <c r="H50" i="13"/>
  <c r="F51" i="54" s="1"/>
  <c r="H51" i="13"/>
  <c r="F52" i="54" s="1"/>
  <c r="H52" i="13"/>
  <c r="F53" i="54" s="1"/>
  <c r="H53" i="13"/>
  <c r="H54" i="13"/>
  <c r="F55" i="54" s="1"/>
  <c r="H55" i="13"/>
  <c r="F56" i="54" s="1"/>
  <c r="H56" i="13"/>
  <c r="F57" i="54" s="1"/>
  <c r="H57" i="13"/>
  <c r="H58" i="13"/>
  <c r="F59" i="54" s="1"/>
  <c r="H59" i="13"/>
  <c r="F60" i="54" s="1"/>
  <c r="H60" i="13"/>
  <c r="F61" i="54" s="1"/>
  <c r="H61" i="13"/>
  <c r="H62" i="13"/>
  <c r="F63" i="54" s="1"/>
  <c r="H63" i="13"/>
  <c r="F64" i="54" s="1"/>
  <c r="H64" i="13"/>
  <c r="F65" i="54" s="1"/>
  <c r="H65" i="13"/>
  <c r="H66" i="13"/>
  <c r="F67" i="54" s="1"/>
  <c r="H67" i="13"/>
  <c r="F68" i="54" s="1"/>
  <c r="H68" i="13"/>
  <c r="F69" i="54" s="1"/>
  <c r="H69" i="13"/>
  <c r="H70" i="13"/>
  <c r="F71" i="54" s="1"/>
  <c r="H71" i="13"/>
  <c r="F72" i="54" s="1"/>
  <c r="H72" i="13"/>
  <c r="F73" i="54" s="1"/>
  <c r="H73" i="13"/>
  <c r="H74" i="13"/>
  <c r="F75" i="54" s="1"/>
  <c r="H75" i="13"/>
  <c r="F76" i="54" s="1"/>
  <c r="H76" i="13"/>
  <c r="F77" i="54" s="1"/>
  <c r="H77" i="13"/>
  <c r="H78" i="13"/>
  <c r="F79" i="54" s="1"/>
  <c r="H79" i="13"/>
  <c r="F80" i="54" s="1"/>
  <c r="H80" i="13"/>
  <c r="F81" i="54" s="1"/>
  <c r="H81" i="13"/>
  <c r="H82" i="13"/>
  <c r="F83" i="54" s="1"/>
  <c r="H83" i="13"/>
  <c r="F84" i="54" s="1"/>
  <c r="H84" i="13"/>
  <c r="F85" i="54" s="1"/>
  <c r="H85" i="13"/>
  <c r="H86" i="13"/>
  <c r="F87" i="54" s="1"/>
  <c r="H87" i="13"/>
  <c r="F88" i="54" s="1"/>
  <c r="H88" i="13"/>
  <c r="F89" i="54" s="1"/>
  <c r="H89" i="13"/>
  <c r="H90" i="13"/>
  <c r="F91" i="54" s="1"/>
  <c r="H91" i="13"/>
  <c r="F92" i="54" s="1"/>
  <c r="H92" i="13"/>
  <c r="F93" i="54" s="1"/>
  <c r="H93" i="13"/>
  <c r="H94" i="13"/>
  <c r="F95" i="54" s="1"/>
  <c r="H95" i="13"/>
  <c r="F96" i="54" s="1"/>
  <c r="H96" i="13"/>
  <c r="F97" i="54" s="1"/>
  <c r="H97" i="13"/>
  <c r="H98" i="13"/>
  <c r="F99" i="54" s="1"/>
  <c r="H99" i="13"/>
  <c r="F100" i="54" s="1"/>
  <c r="H100" i="13"/>
  <c r="F101" i="54" s="1"/>
  <c r="H101" i="13"/>
  <c r="H102" i="13"/>
  <c r="F103" i="54" s="1"/>
  <c r="H103" i="13"/>
  <c r="F104" i="54" s="1"/>
  <c r="H104" i="13"/>
  <c r="F105" i="54" s="1"/>
  <c r="H105" i="13"/>
  <c r="H106" i="13"/>
  <c r="F107" i="54" s="1"/>
  <c r="H107" i="13"/>
  <c r="F108" i="54" s="1"/>
  <c r="H108" i="13"/>
  <c r="F109" i="54" s="1"/>
  <c r="H109" i="13"/>
  <c r="H110" i="13"/>
  <c r="F111" i="54" s="1"/>
  <c r="H111" i="13"/>
  <c r="F112" i="54" s="1"/>
  <c r="H112" i="13"/>
  <c r="F113" i="54" s="1"/>
  <c r="H113" i="13"/>
  <c r="H114" i="13"/>
  <c r="F115" i="54" s="1"/>
  <c r="H115" i="13"/>
  <c r="F116" i="54" s="1"/>
  <c r="H116" i="13"/>
  <c r="F117" i="54" s="1"/>
  <c r="H117" i="13"/>
  <c r="H118" i="13"/>
  <c r="F119" i="54" s="1"/>
  <c r="H119" i="13"/>
  <c r="F120" i="54" s="1"/>
  <c r="H120" i="13"/>
  <c r="F121" i="54" s="1"/>
  <c r="H121" i="13"/>
  <c r="H122" i="13"/>
  <c r="F123" i="54" s="1"/>
  <c r="H123" i="13"/>
  <c r="F124" i="54" s="1"/>
  <c r="H124" i="13"/>
  <c r="F125" i="54" s="1"/>
  <c r="H125" i="13"/>
  <c r="H126" i="13"/>
  <c r="F127" i="54" s="1"/>
  <c r="H127" i="13"/>
  <c r="F128" i="54" s="1"/>
  <c r="H128" i="13"/>
  <c r="F129" i="54" s="1"/>
  <c r="H129" i="13"/>
  <c r="H130" i="13"/>
  <c r="F131" i="54" s="1"/>
  <c r="H131" i="13"/>
  <c r="F132" i="54" s="1"/>
  <c r="H132" i="13"/>
  <c r="F133" i="54" s="1"/>
  <c r="H133" i="13"/>
  <c r="H134" i="13"/>
  <c r="F135" i="54" s="1"/>
  <c r="H135" i="13"/>
  <c r="F136" i="54" s="1"/>
  <c r="H136" i="13"/>
  <c r="F137" i="54" s="1"/>
  <c r="H137" i="13"/>
  <c r="H138" i="13"/>
  <c r="F139" i="54" s="1"/>
  <c r="H139" i="13"/>
  <c r="F140" i="54" s="1"/>
  <c r="H140" i="13"/>
  <c r="F141" i="54" s="1"/>
  <c r="H141" i="13"/>
  <c r="H142" i="13"/>
  <c r="F143" i="54" s="1"/>
  <c r="H143" i="13"/>
  <c r="F144" i="54" s="1"/>
  <c r="H144" i="13"/>
  <c r="F145" i="54" s="1"/>
  <c r="H145" i="13"/>
  <c r="H146" i="13"/>
  <c r="F147" i="54" s="1"/>
  <c r="H147" i="13"/>
  <c r="F148" i="54" s="1"/>
  <c r="H148" i="13"/>
  <c r="F149" i="54" s="1"/>
  <c r="H149" i="13"/>
  <c r="H150" i="13"/>
  <c r="F151" i="54" s="1"/>
  <c r="H151" i="13"/>
  <c r="F152" i="54" s="1"/>
  <c r="H152" i="13"/>
  <c r="F153" i="54" s="1"/>
  <c r="H153" i="13"/>
  <c r="H154" i="13"/>
  <c r="F155" i="54" s="1"/>
  <c r="H155" i="13"/>
  <c r="F156" i="54" s="1"/>
  <c r="H156" i="13"/>
  <c r="F157" i="54" s="1"/>
  <c r="H157" i="13"/>
  <c r="H158" i="13"/>
  <c r="F159" i="54" s="1"/>
  <c r="H159" i="13"/>
  <c r="F160" i="54" s="1"/>
  <c r="H160" i="13"/>
  <c r="F161" i="54" s="1"/>
  <c r="H161" i="13"/>
  <c r="H162" i="13"/>
  <c r="F163" i="54" s="1"/>
  <c r="H163" i="13"/>
  <c r="F164" i="54" s="1"/>
  <c r="H164" i="13"/>
  <c r="F165" i="54" s="1"/>
  <c r="H165" i="13"/>
  <c r="H166" i="13"/>
  <c r="F167" i="54" s="1"/>
  <c r="H167" i="13"/>
  <c r="F168" i="54" s="1"/>
  <c r="H168" i="13"/>
  <c r="F169" i="54" s="1"/>
  <c r="H169" i="13"/>
  <c r="H170" i="13"/>
  <c r="F171" i="54" s="1"/>
  <c r="H171" i="13"/>
  <c r="F172" i="54" s="1"/>
  <c r="H172" i="13"/>
  <c r="F173" i="54" s="1"/>
  <c r="H173" i="13"/>
  <c r="H174" i="13"/>
  <c r="F175" i="54" s="1"/>
  <c r="H175" i="13"/>
  <c r="F176" i="54" s="1"/>
  <c r="H176" i="13"/>
  <c r="F177" i="54" s="1"/>
  <c r="H177" i="13"/>
  <c r="H178" i="13"/>
  <c r="F179" i="54" s="1"/>
  <c r="H179" i="13"/>
  <c r="F180" i="54" s="1"/>
  <c r="H180" i="13"/>
  <c r="F181" i="54" s="1"/>
  <c r="H181" i="13"/>
  <c r="H182" i="13"/>
  <c r="F183" i="54" s="1"/>
  <c r="H183" i="13"/>
  <c r="F184" i="54" s="1"/>
  <c r="H184" i="13"/>
  <c r="F185" i="54" s="1"/>
  <c r="H185" i="13"/>
  <c r="H186" i="13"/>
  <c r="F187" i="54" s="1"/>
  <c r="H187" i="13"/>
  <c r="F188" i="54" s="1"/>
  <c r="H188" i="13"/>
  <c r="F189" i="54" s="1"/>
  <c r="H189" i="13"/>
  <c r="H190" i="13"/>
  <c r="F191" i="54" s="1"/>
  <c r="H191" i="13"/>
  <c r="F192" i="54" s="1"/>
  <c r="H192" i="13"/>
  <c r="F193" i="54" s="1"/>
  <c r="H193" i="13"/>
  <c r="H194" i="13"/>
  <c r="F195" i="54" s="1"/>
  <c r="H195" i="13"/>
  <c r="F196" i="54" s="1"/>
  <c r="H196" i="13"/>
  <c r="F197" i="54" s="1"/>
  <c r="H197" i="13"/>
  <c r="H198" i="13"/>
  <c r="F199" i="54" s="1"/>
  <c r="H199" i="13"/>
  <c r="F200" i="54" s="1"/>
  <c r="H200" i="13"/>
  <c r="F201" i="54" s="1"/>
  <c r="H201" i="13"/>
  <c r="H202" i="13"/>
  <c r="F203" i="54" s="1"/>
  <c r="H203" i="13"/>
  <c r="F204" i="54" s="1"/>
  <c r="H204" i="13"/>
  <c r="F205" i="54" s="1"/>
  <c r="H205" i="13"/>
  <c r="H206" i="13"/>
  <c r="F207" i="54" s="1"/>
  <c r="H207" i="13"/>
  <c r="F208" i="54" s="1"/>
  <c r="H208" i="13"/>
  <c r="F209" i="54" s="1"/>
  <c r="H209" i="13"/>
  <c r="H210" i="13"/>
  <c r="F211" i="54" s="1"/>
  <c r="H211" i="13"/>
  <c r="F212" i="54" s="1"/>
  <c r="H212" i="13"/>
  <c r="F213" i="54" s="1"/>
  <c r="H213" i="13"/>
  <c r="H214" i="13"/>
  <c r="F215" i="54" s="1"/>
  <c r="H215" i="13"/>
  <c r="F216" i="54" s="1"/>
  <c r="H216" i="13"/>
  <c r="F217" i="54" s="1"/>
  <c r="H217" i="13"/>
  <c r="H218" i="13"/>
  <c r="F219" i="54" s="1"/>
  <c r="H219" i="13"/>
  <c r="F220" i="54" s="1"/>
  <c r="H220" i="13"/>
  <c r="F221" i="54" s="1"/>
  <c r="H221" i="13"/>
  <c r="H222" i="13"/>
  <c r="F223" i="54" s="1"/>
  <c r="H223" i="13"/>
  <c r="F224" i="54" s="1"/>
  <c r="H224" i="13"/>
  <c r="F225" i="54" s="1"/>
  <c r="H225" i="13"/>
  <c r="H226" i="13"/>
  <c r="F227" i="54" s="1"/>
  <c r="H227" i="13"/>
  <c r="F228" i="54" s="1"/>
  <c r="H228" i="13"/>
  <c r="F229" i="54" s="1"/>
  <c r="H229" i="13"/>
  <c r="H230" i="13"/>
  <c r="F231" i="54" s="1"/>
  <c r="H231" i="13"/>
  <c r="F232" i="54" s="1"/>
  <c r="H232" i="13"/>
  <c r="F233" i="54" s="1"/>
  <c r="H233" i="13"/>
  <c r="H234" i="13"/>
  <c r="F235" i="54" s="1"/>
  <c r="H235" i="13"/>
  <c r="F236" i="54" s="1"/>
  <c r="H236" i="13"/>
  <c r="F237" i="54" s="1"/>
  <c r="H237" i="13"/>
  <c r="H238" i="13"/>
  <c r="F239" i="54" s="1"/>
  <c r="H239" i="13"/>
  <c r="F240" i="54" s="1"/>
  <c r="H240" i="13"/>
  <c r="F241" i="54" s="1"/>
  <c r="H241" i="13"/>
  <c r="H242" i="13"/>
  <c r="F243" i="54" s="1"/>
  <c r="H243" i="13"/>
  <c r="F244" i="54" s="1"/>
  <c r="H244" i="13"/>
  <c r="F245" i="54" s="1"/>
  <c r="H245" i="13"/>
  <c r="H246" i="13"/>
  <c r="F247" i="54" s="1"/>
  <c r="H247" i="13"/>
  <c r="F248" i="54" s="1"/>
  <c r="H248" i="13"/>
  <c r="F249" i="54" s="1"/>
  <c r="H249" i="13"/>
  <c r="H250" i="13"/>
  <c r="F251" i="54" s="1"/>
  <c r="H251" i="13"/>
  <c r="F252" i="54" s="1"/>
  <c r="H252" i="13"/>
  <c r="F253" i="54" s="1"/>
  <c r="H253" i="13"/>
  <c r="H254" i="13"/>
  <c r="F255" i="54" s="1"/>
  <c r="H255" i="13"/>
  <c r="F256" i="54" s="1"/>
  <c r="H256" i="13"/>
  <c r="F257" i="54" s="1"/>
  <c r="H257" i="13"/>
  <c r="H258" i="13"/>
  <c r="F259" i="54" s="1"/>
  <c r="H259" i="13"/>
  <c r="F260" i="54" s="1"/>
  <c r="H260" i="13"/>
  <c r="F261" i="54" s="1"/>
  <c r="H261" i="13"/>
  <c r="H262" i="13"/>
  <c r="F263" i="54" s="1"/>
  <c r="H263" i="13"/>
  <c r="F264" i="54" s="1"/>
  <c r="H264" i="13"/>
  <c r="F265" i="54" s="1"/>
  <c r="H265" i="13"/>
  <c r="H266" i="13"/>
  <c r="F267" i="54" s="1"/>
  <c r="H267" i="13"/>
  <c r="F268" i="54" s="1"/>
  <c r="H268" i="13"/>
  <c r="F269" i="54" s="1"/>
  <c r="H269" i="13"/>
  <c r="H270" i="13"/>
  <c r="F271" i="54" s="1"/>
  <c r="H271" i="13"/>
  <c r="F272" i="54" s="1"/>
  <c r="H272" i="13"/>
  <c r="F273" i="54" s="1"/>
  <c r="H273" i="13"/>
  <c r="H274" i="13"/>
  <c r="F275" i="54" s="1"/>
  <c r="H275" i="13"/>
  <c r="F276" i="54" s="1"/>
  <c r="H276" i="13"/>
  <c r="F277" i="54" s="1"/>
  <c r="H277" i="13"/>
  <c r="H278" i="13"/>
  <c r="F279" i="54" s="1"/>
  <c r="H279" i="13"/>
  <c r="F280" i="54" s="1"/>
  <c r="H280" i="13"/>
  <c r="F281" i="54" s="1"/>
  <c r="H281" i="13"/>
  <c r="H282" i="13"/>
  <c r="F283" i="54" s="1"/>
  <c r="H283" i="13"/>
  <c r="F284" i="54" s="1"/>
  <c r="H284" i="13"/>
  <c r="F285" i="54" s="1"/>
  <c r="H285" i="13"/>
  <c r="H286" i="13"/>
  <c r="F287" i="54" s="1"/>
  <c r="H287" i="13"/>
  <c r="F288" i="54" s="1"/>
  <c r="H288" i="13"/>
  <c r="F289" i="54" s="1"/>
  <c r="H289" i="13"/>
  <c r="H290" i="13"/>
  <c r="F291" i="54" s="1"/>
  <c r="H291" i="13"/>
  <c r="F292" i="54" s="1"/>
  <c r="H292" i="13"/>
  <c r="F293" i="54" s="1"/>
  <c r="H293" i="13"/>
  <c r="H294" i="13"/>
  <c r="F295" i="54" s="1"/>
  <c r="H295" i="13"/>
  <c r="F296" i="54" s="1"/>
  <c r="H296" i="13"/>
  <c r="F297" i="54" s="1"/>
  <c r="H297" i="13"/>
  <c r="H298" i="13"/>
  <c r="F299" i="54" s="1"/>
  <c r="H299" i="13"/>
  <c r="F300" i="54" s="1"/>
  <c r="H300" i="13"/>
  <c r="F301" i="54" s="1"/>
  <c r="H301" i="13"/>
  <c r="H302" i="13"/>
  <c r="F303" i="54" s="1"/>
  <c r="H303" i="13"/>
  <c r="F304" i="54" s="1"/>
  <c r="H304" i="13"/>
  <c r="F305" i="54" s="1"/>
  <c r="H305" i="13"/>
  <c r="H306" i="13"/>
  <c r="F307" i="54" s="1"/>
  <c r="H307" i="13"/>
  <c r="F308" i="54" s="1"/>
  <c r="H308" i="13"/>
  <c r="F309" i="54" s="1"/>
  <c r="H309" i="13"/>
  <c r="H310" i="13"/>
  <c r="F311" i="54" s="1"/>
  <c r="H311" i="13"/>
  <c r="F312" i="54" s="1"/>
  <c r="H312" i="13"/>
  <c r="F313" i="54" s="1"/>
  <c r="H313" i="13"/>
  <c r="H314" i="13"/>
  <c r="F315" i="54" s="1"/>
  <c r="H315" i="13"/>
  <c r="F316" i="54" s="1"/>
  <c r="H316" i="13"/>
  <c r="F317" i="54" s="1"/>
  <c r="H317" i="13"/>
  <c r="H318" i="13"/>
  <c r="F319" i="54" s="1"/>
  <c r="H319" i="13"/>
  <c r="F320" i="54" s="1"/>
  <c r="H320" i="13"/>
  <c r="F321" i="54" s="1"/>
  <c r="H321" i="13"/>
  <c r="H322" i="13"/>
  <c r="F323" i="54" s="1"/>
  <c r="H323" i="13"/>
  <c r="F324" i="54" s="1"/>
  <c r="H324" i="13"/>
  <c r="F325" i="54" s="1"/>
  <c r="H325" i="13"/>
  <c r="H326" i="13"/>
  <c r="F327" i="54" s="1"/>
  <c r="H327" i="13"/>
  <c r="F328" i="54" s="1"/>
  <c r="H328" i="13"/>
  <c r="F329" i="54" s="1"/>
  <c r="H329" i="13"/>
  <c r="H330" i="13"/>
  <c r="F331" i="54" s="1"/>
  <c r="H331" i="13"/>
  <c r="F332" i="54" s="1"/>
  <c r="H332" i="13"/>
  <c r="F333" i="54" s="1"/>
  <c r="H333" i="13"/>
  <c r="H334" i="13"/>
  <c r="F335" i="54" s="1"/>
  <c r="H335" i="13"/>
  <c r="F336" i="54" s="1"/>
  <c r="H336" i="13"/>
  <c r="F337" i="54" s="1"/>
  <c r="H337" i="13"/>
  <c r="H338" i="13"/>
  <c r="F339" i="54" s="1"/>
  <c r="H339" i="13"/>
  <c r="F340" i="54" s="1"/>
  <c r="H340" i="13"/>
  <c r="F341" i="54" s="1"/>
  <c r="H341" i="13"/>
  <c r="H342" i="13"/>
  <c r="F343" i="54" s="1"/>
  <c r="H343" i="13"/>
  <c r="F344" i="54" s="1"/>
  <c r="H344" i="13"/>
  <c r="F345" i="54" s="1"/>
  <c r="H345" i="13"/>
  <c r="H346" i="13"/>
  <c r="F347" i="54" s="1"/>
  <c r="H347" i="13"/>
  <c r="F348" i="54" s="1"/>
  <c r="H348" i="13"/>
  <c r="F349" i="54" s="1"/>
  <c r="H349" i="13"/>
  <c r="H350" i="13"/>
  <c r="F351" i="54" s="1"/>
  <c r="H351" i="13"/>
  <c r="F352" i="54" s="1"/>
  <c r="H352" i="13"/>
  <c r="F353" i="54" s="1"/>
  <c r="H353" i="13"/>
  <c r="H354" i="13"/>
  <c r="F355" i="54" s="1"/>
  <c r="H355" i="13"/>
  <c r="F356" i="54" s="1"/>
  <c r="H356" i="13"/>
  <c r="F357" i="54" s="1"/>
  <c r="H357" i="13"/>
  <c r="H358" i="13"/>
  <c r="F359" i="54" s="1"/>
  <c r="H359" i="13"/>
  <c r="F360" i="54" s="1"/>
  <c r="H360" i="13"/>
  <c r="F361" i="54" s="1"/>
  <c r="H361" i="13"/>
  <c r="H362" i="13"/>
  <c r="F363" i="54" s="1"/>
  <c r="H363" i="13"/>
  <c r="F364" i="54" s="1"/>
  <c r="H364" i="13"/>
  <c r="F365" i="54" s="1"/>
  <c r="H365" i="13"/>
  <c r="H366" i="13"/>
  <c r="F367" i="54" s="1"/>
  <c r="H367" i="13"/>
  <c r="F368" i="54" s="1"/>
  <c r="H368" i="13"/>
  <c r="F369" i="54" s="1"/>
  <c r="H369" i="13"/>
  <c r="H370" i="13"/>
  <c r="F371" i="54" s="1"/>
  <c r="H371" i="13"/>
  <c r="F372" i="54" s="1"/>
  <c r="H372" i="13"/>
  <c r="F373" i="54" s="1"/>
  <c r="H373" i="13"/>
  <c r="H374" i="13"/>
  <c r="F375" i="54" s="1"/>
  <c r="H375" i="13"/>
  <c r="F376" i="54" s="1"/>
  <c r="H376" i="13"/>
  <c r="F377" i="54" s="1"/>
  <c r="H377" i="13"/>
  <c r="H378" i="13"/>
  <c r="F379" i="54" s="1"/>
  <c r="H379" i="13"/>
  <c r="F380" i="54" s="1"/>
  <c r="H380" i="13"/>
  <c r="F381" i="54" s="1"/>
  <c r="H381" i="13"/>
  <c r="H382" i="13"/>
  <c r="F383" i="54" s="1"/>
  <c r="H383" i="13"/>
  <c r="F384" i="54" s="1"/>
  <c r="H384" i="13"/>
  <c r="F385" i="54" s="1"/>
  <c r="H385" i="13"/>
  <c r="H386" i="13"/>
  <c r="F387" i="54" s="1"/>
  <c r="H387" i="13"/>
  <c r="F388" i="54" s="1"/>
  <c r="H388" i="13"/>
  <c r="F389" i="54" s="1"/>
  <c r="H389" i="13"/>
  <c r="H390" i="13"/>
  <c r="F391" i="54" s="1"/>
  <c r="H391" i="13"/>
  <c r="F392" i="54" s="1"/>
  <c r="H392" i="13"/>
  <c r="F393" i="54" s="1"/>
  <c r="H393" i="13"/>
  <c r="H394" i="13"/>
  <c r="F395" i="54" s="1"/>
  <c r="H395" i="13"/>
  <c r="F396" i="54" s="1"/>
  <c r="H396" i="13"/>
  <c r="F397" i="54" s="1"/>
  <c r="H397" i="13"/>
  <c r="H398" i="13"/>
  <c r="F399" i="54" s="1"/>
  <c r="H399" i="13"/>
  <c r="F400" i="54" s="1"/>
  <c r="H400" i="13"/>
  <c r="F401" i="54" s="1"/>
  <c r="H401" i="13"/>
  <c r="H402" i="13"/>
  <c r="F403" i="54" s="1"/>
  <c r="H403" i="13"/>
  <c r="F404" i="54" s="1"/>
  <c r="H404" i="13"/>
  <c r="F405" i="54" s="1"/>
  <c r="H405" i="13"/>
  <c r="H406" i="13"/>
  <c r="F407" i="54" s="1"/>
  <c r="H407" i="13"/>
  <c r="F408" i="54" s="1"/>
  <c r="H408" i="13"/>
  <c r="F409" i="54" s="1"/>
  <c r="H409" i="13"/>
  <c r="H410" i="13"/>
  <c r="F411" i="54" s="1"/>
  <c r="H411" i="13"/>
  <c r="F412" i="54" s="1"/>
  <c r="H412" i="13"/>
  <c r="F413" i="54" s="1"/>
  <c r="H413" i="13"/>
  <c r="H414" i="13"/>
  <c r="F415" i="54" s="1"/>
  <c r="H415" i="13"/>
  <c r="F416" i="54" s="1"/>
  <c r="H416" i="13"/>
  <c r="F417" i="54" s="1"/>
  <c r="H417" i="13"/>
  <c r="H418" i="13"/>
  <c r="F419" i="54" s="1"/>
  <c r="H419" i="13"/>
  <c r="F420" i="54" s="1"/>
  <c r="H420" i="13"/>
  <c r="F421" i="54" s="1"/>
  <c r="H421" i="13"/>
  <c r="H422" i="13"/>
  <c r="F423" i="54" s="1"/>
  <c r="H423" i="13"/>
  <c r="F424" i="54" s="1"/>
  <c r="H424" i="13"/>
  <c r="F425" i="54" s="1"/>
  <c r="H425" i="13"/>
  <c r="H426" i="13"/>
  <c r="F427" i="54" s="1"/>
  <c r="H427" i="13"/>
  <c r="F428" i="54" s="1"/>
  <c r="H428" i="13"/>
  <c r="F429" i="54" s="1"/>
  <c r="H429" i="13"/>
  <c r="H430" i="13"/>
  <c r="F431" i="54" s="1"/>
  <c r="H431" i="13"/>
  <c r="F432" i="54" s="1"/>
  <c r="H432" i="13"/>
  <c r="F433" i="54" s="1"/>
  <c r="H433" i="13"/>
  <c r="H434" i="13"/>
  <c r="F435" i="54" s="1"/>
  <c r="H435" i="13"/>
  <c r="F436" i="54" s="1"/>
  <c r="H436" i="13"/>
  <c r="F437" i="54" s="1"/>
  <c r="H437" i="13"/>
  <c r="H438" i="13"/>
  <c r="F439" i="54" s="1"/>
  <c r="H439" i="13"/>
  <c r="F440" i="54" s="1"/>
  <c r="H440" i="13"/>
  <c r="F441" i="54" s="1"/>
  <c r="H441" i="13"/>
  <c r="H442" i="13"/>
  <c r="F443" i="54" s="1"/>
  <c r="H443" i="13"/>
  <c r="F444" i="54" s="1"/>
  <c r="H444" i="13"/>
  <c r="F445" i="54" s="1"/>
  <c r="H445" i="13"/>
  <c r="H446" i="13"/>
  <c r="F447" i="54" s="1"/>
  <c r="H447" i="13"/>
  <c r="F448" i="54" s="1"/>
  <c r="H448" i="13"/>
  <c r="F449" i="54" s="1"/>
  <c r="H449" i="13"/>
  <c r="H450" i="13"/>
  <c r="F451" i="54" s="1"/>
  <c r="H451" i="13"/>
  <c r="F452" i="54" s="1"/>
  <c r="H452" i="13"/>
  <c r="F453" i="54" s="1"/>
  <c r="H453" i="13"/>
  <c r="H454" i="13"/>
  <c r="F455" i="54" s="1"/>
  <c r="H455" i="13"/>
  <c r="F456" i="54" s="1"/>
  <c r="H456" i="13"/>
  <c r="F457" i="54" s="1"/>
  <c r="H457" i="13"/>
  <c r="H458" i="13"/>
  <c r="F459" i="54" s="1"/>
  <c r="H459" i="13"/>
  <c r="F460" i="54" s="1"/>
  <c r="H460" i="13"/>
  <c r="F461" i="54" s="1"/>
  <c r="H461" i="13"/>
  <c r="H462" i="13"/>
  <c r="F463" i="54" s="1"/>
  <c r="H463" i="13"/>
  <c r="F464" i="54" s="1"/>
  <c r="H464" i="13"/>
  <c r="F465" i="54" s="1"/>
  <c r="H465" i="13"/>
  <c r="H466" i="13"/>
  <c r="F467" i="54" s="1"/>
  <c r="H467" i="13"/>
  <c r="F468" i="54" s="1"/>
  <c r="H468" i="13"/>
  <c r="F469" i="54" s="1"/>
  <c r="H469" i="13"/>
  <c r="H470" i="13"/>
  <c r="F471" i="54" s="1"/>
  <c r="H471" i="13"/>
  <c r="F472" i="54" s="1"/>
  <c r="H472" i="13"/>
  <c r="F473" i="54" s="1"/>
  <c r="H473" i="13"/>
  <c r="H474" i="13"/>
  <c r="F475" i="54" s="1"/>
  <c r="H475" i="13"/>
  <c r="F476" i="54" s="1"/>
  <c r="H476" i="13"/>
  <c r="F477" i="54" s="1"/>
  <c r="H477" i="13"/>
  <c r="H478" i="13"/>
  <c r="F479" i="54" s="1"/>
  <c r="H479" i="13"/>
  <c r="F480" i="54" s="1"/>
  <c r="H480" i="13"/>
  <c r="F481" i="54" s="1"/>
  <c r="H481" i="13"/>
  <c r="H482" i="13"/>
  <c r="F483" i="54" s="1"/>
  <c r="H483" i="13"/>
  <c r="F484" i="54" s="1"/>
  <c r="H484" i="13"/>
  <c r="F485" i="54" s="1"/>
  <c r="H485" i="13"/>
  <c r="H486" i="13"/>
  <c r="F487" i="54" s="1"/>
  <c r="H487" i="13"/>
  <c r="F488" i="54" s="1"/>
  <c r="H488" i="13"/>
  <c r="F489" i="54" s="1"/>
  <c r="H489" i="13"/>
  <c r="H490" i="13"/>
  <c r="F491" i="54" s="1"/>
  <c r="H491" i="13"/>
  <c r="F492" i="54" s="1"/>
  <c r="H492" i="13"/>
  <c r="F493" i="54" s="1"/>
  <c r="H493" i="13"/>
  <c r="H494" i="13"/>
  <c r="F495" i="54" s="1"/>
  <c r="H495" i="13"/>
  <c r="F496" i="54" s="1"/>
  <c r="H496" i="13"/>
  <c r="F497" i="54" s="1"/>
  <c r="H497" i="13"/>
  <c r="H498" i="13"/>
  <c r="F499" i="54" s="1"/>
  <c r="H499" i="13"/>
  <c r="F500" i="54" s="1"/>
  <c r="H500" i="13"/>
  <c r="F501" i="54" s="1"/>
  <c r="H501" i="13"/>
  <c r="H502" i="13"/>
  <c r="F503" i="54" s="1"/>
  <c r="H503" i="13"/>
  <c r="F504" i="54" s="1"/>
  <c r="H504" i="13"/>
  <c r="F505" i="54" s="1"/>
  <c r="H505" i="13"/>
  <c r="H506" i="13"/>
  <c r="F507" i="54" s="1"/>
  <c r="H507" i="13"/>
  <c r="F508" i="54" s="1"/>
  <c r="H508" i="13"/>
  <c r="F509" i="54" s="1"/>
  <c r="H509" i="13"/>
  <c r="H510" i="13"/>
  <c r="F511" i="54" s="1"/>
  <c r="H511" i="13"/>
  <c r="F512" i="54" s="1"/>
  <c r="H512" i="13"/>
  <c r="F513" i="54" s="1"/>
  <c r="H513" i="13"/>
  <c r="H514" i="13"/>
  <c r="F515" i="54" s="1"/>
  <c r="H515" i="13"/>
  <c r="F516" i="54" s="1"/>
  <c r="H516" i="13"/>
  <c r="F517" i="54" s="1"/>
  <c r="H517" i="13"/>
  <c r="H518" i="13"/>
  <c r="F519" i="54" s="1"/>
  <c r="H519" i="13"/>
  <c r="F520" i="54" s="1"/>
  <c r="H520" i="13"/>
  <c r="F521" i="54" s="1"/>
  <c r="H521" i="13"/>
  <c r="H522" i="13"/>
  <c r="F523" i="54" s="1"/>
  <c r="H523" i="13"/>
  <c r="F524" i="54" s="1"/>
  <c r="H524" i="13"/>
  <c r="F525" i="54" s="1"/>
  <c r="H525" i="13"/>
  <c r="H526" i="13"/>
  <c r="F527" i="54" s="1"/>
  <c r="H527" i="13"/>
  <c r="F528" i="54" s="1"/>
  <c r="H528" i="13"/>
  <c r="F529" i="54" s="1"/>
  <c r="H529" i="13"/>
  <c r="H530" i="13"/>
  <c r="F531" i="54" s="1"/>
  <c r="H531" i="13"/>
  <c r="F532" i="54" s="1"/>
  <c r="H532" i="13"/>
  <c r="F533" i="54" s="1"/>
  <c r="H533" i="13"/>
  <c r="H534" i="13"/>
  <c r="F535" i="54" s="1"/>
  <c r="H535" i="13"/>
  <c r="F536" i="54" s="1"/>
  <c r="H536" i="13"/>
  <c r="F537" i="54" s="1"/>
  <c r="H537" i="13"/>
  <c r="H538" i="13"/>
  <c r="F539" i="54" s="1"/>
  <c r="H539" i="13"/>
  <c r="F540" i="54" s="1"/>
  <c r="H540" i="13"/>
  <c r="F541" i="54" s="1"/>
  <c r="H541" i="13"/>
  <c r="H542" i="13"/>
  <c r="F543" i="54" s="1"/>
  <c r="H543" i="13"/>
  <c r="F544" i="54" s="1"/>
  <c r="H544" i="13"/>
  <c r="F545" i="54" s="1"/>
  <c r="H545" i="13"/>
  <c r="H546" i="13"/>
  <c r="F547" i="54" s="1"/>
  <c r="H547" i="13"/>
  <c r="F548" i="54" s="1"/>
  <c r="H548" i="13"/>
  <c r="F549" i="54" s="1"/>
  <c r="H549" i="13"/>
  <c r="H550" i="13"/>
  <c r="F551" i="54" s="1"/>
  <c r="H551" i="13"/>
  <c r="F552" i="54" s="1"/>
  <c r="H552" i="13"/>
  <c r="F553" i="54" s="1"/>
  <c r="H553" i="13"/>
  <c r="H554" i="13"/>
  <c r="F555" i="54" s="1"/>
  <c r="H555" i="13"/>
  <c r="F556" i="54" s="1"/>
  <c r="H556" i="13"/>
  <c r="F557" i="54" s="1"/>
  <c r="H557" i="13"/>
  <c r="H558" i="13"/>
  <c r="F559" i="54" s="1"/>
  <c r="H559" i="13"/>
  <c r="F560" i="54" s="1"/>
  <c r="H560" i="13"/>
  <c r="F561" i="54" s="1"/>
  <c r="H561" i="13"/>
  <c r="H562" i="13"/>
  <c r="F563" i="54" s="1"/>
  <c r="H563" i="13"/>
  <c r="F564" i="54" s="1"/>
  <c r="H564" i="13"/>
  <c r="F565" i="54" s="1"/>
  <c r="H565" i="13"/>
  <c r="H566" i="13"/>
  <c r="F567" i="54" s="1"/>
  <c r="H567" i="13"/>
  <c r="F568" i="54" s="1"/>
  <c r="H568" i="13"/>
  <c r="F569" i="54" s="1"/>
  <c r="H569" i="13"/>
  <c r="H570" i="13"/>
  <c r="F571" i="54" s="1"/>
  <c r="H571" i="13"/>
  <c r="F572" i="54" s="1"/>
  <c r="H572" i="13"/>
  <c r="F573" i="54" s="1"/>
  <c r="H573" i="13"/>
  <c r="H574" i="13"/>
  <c r="F575" i="54" s="1"/>
  <c r="H575" i="13"/>
  <c r="F576" i="54" s="1"/>
  <c r="H576" i="13"/>
  <c r="F577" i="54" s="1"/>
  <c r="H577" i="13"/>
  <c r="H578" i="13"/>
  <c r="F579" i="54" s="1"/>
  <c r="H579" i="13"/>
  <c r="F580" i="54" s="1"/>
  <c r="H580" i="13"/>
  <c r="F581" i="54" s="1"/>
  <c r="H581" i="13"/>
  <c r="H582" i="13"/>
  <c r="F583" i="54" s="1"/>
  <c r="H583" i="13"/>
  <c r="F584" i="54" s="1"/>
  <c r="H584" i="13"/>
  <c r="F585" i="54" s="1"/>
  <c r="H585" i="13"/>
  <c r="H586" i="13"/>
  <c r="F587" i="54" s="1"/>
  <c r="H587" i="13"/>
  <c r="F588" i="54" s="1"/>
  <c r="H588" i="13"/>
  <c r="F589" i="54" s="1"/>
  <c r="H589" i="13"/>
  <c r="H590" i="13"/>
  <c r="F591" i="54" s="1"/>
  <c r="H591" i="13"/>
  <c r="F592" i="54" s="1"/>
  <c r="H592" i="13"/>
  <c r="F593" i="54" s="1"/>
  <c r="H593" i="13"/>
  <c r="H594" i="13"/>
  <c r="F595" i="54" s="1"/>
  <c r="H595" i="13"/>
  <c r="F596" i="54" s="1"/>
  <c r="H596" i="13"/>
  <c r="F597" i="54" s="1"/>
  <c r="H597" i="13"/>
  <c r="H598" i="13"/>
  <c r="F599" i="54" s="1"/>
  <c r="H599" i="13"/>
  <c r="F600" i="54" s="1"/>
  <c r="H600" i="13"/>
  <c r="F601" i="54" s="1"/>
  <c r="H601" i="13"/>
  <c r="H602" i="13"/>
  <c r="F603" i="54" s="1"/>
  <c r="H603" i="13"/>
  <c r="F604" i="54" s="1"/>
  <c r="H604" i="13"/>
  <c r="F605" i="54" s="1"/>
  <c r="H605" i="13"/>
  <c r="H606" i="13"/>
  <c r="F607" i="54" s="1"/>
  <c r="H607" i="13"/>
  <c r="F608" i="54" s="1"/>
  <c r="H608" i="13"/>
  <c r="F609" i="54" s="1"/>
  <c r="H609" i="13"/>
  <c r="H610" i="13"/>
  <c r="F611" i="54" s="1"/>
  <c r="H611" i="13"/>
  <c r="F612" i="54" s="1"/>
  <c r="H612" i="13"/>
  <c r="F613" i="54" s="1"/>
  <c r="H613" i="13"/>
  <c r="H614" i="13"/>
  <c r="F615" i="54" s="1"/>
  <c r="H615" i="13"/>
  <c r="F616" i="54" s="1"/>
  <c r="H616" i="13"/>
  <c r="F617" i="54" s="1"/>
  <c r="H617" i="13"/>
  <c r="H618" i="13"/>
  <c r="F619" i="54" s="1"/>
  <c r="H619" i="13"/>
  <c r="F620" i="54" s="1"/>
  <c r="H620" i="13"/>
  <c r="F621" i="54" s="1"/>
  <c r="H621" i="13"/>
  <c r="H622" i="13"/>
  <c r="F623" i="54" s="1"/>
  <c r="H623" i="13"/>
  <c r="F624" i="54" s="1"/>
  <c r="H624" i="13"/>
  <c r="F625" i="54" s="1"/>
  <c r="H625" i="13"/>
  <c r="H626" i="13"/>
  <c r="F627" i="54" s="1"/>
  <c r="H627" i="13"/>
  <c r="F628" i="54" s="1"/>
  <c r="H628" i="13"/>
  <c r="F629" i="54" s="1"/>
  <c r="H629" i="13"/>
  <c r="H630" i="13"/>
  <c r="F631" i="54" s="1"/>
  <c r="H631" i="13"/>
  <c r="F632" i="54" s="1"/>
  <c r="H632" i="13"/>
  <c r="F633" i="54" s="1"/>
  <c r="H633" i="13"/>
  <c r="H634" i="13"/>
  <c r="F635" i="54" s="1"/>
  <c r="H635" i="13"/>
  <c r="F636" i="54" s="1"/>
  <c r="H636" i="13"/>
  <c r="F637" i="54" s="1"/>
  <c r="H637" i="13"/>
  <c r="H638" i="13"/>
  <c r="F639" i="54" s="1"/>
  <c r="H639" i="13"/>
  <c r="F640" i="54" s="1"/>
  <c r="H640" i="13"/>
  <c r="F641" i="54" s="1"/>
  <c r="H641" i="13"/>
  <c r="H642" i="13"/>
  <c r="F643" i="54" s="1"/>
  <c r="H643" i="13"/>
  <c r="F644" i="54" s="1"/>
  <c r="H644" i="13"/>
  <c r="F645" i="54" s="1"/>
  <c r="H645" i="13"/>
  <c r="H646" i="13"/>
  <c r="F647" i="54" s="1"/>
  <c r="H647" i="13"/>
  <c r="F648" i="54" s="1"/>
  <c r="H648" i="13"/>
  <c r="F649" i="54" s="1"/>
  <c r="H649" i="13"/>
  <c r="H650" i="13"/>
  <c r="F651" i="54" s="1"/>
  <c r="H651" i="13"/>
  <c r="F652" i="54" s="1"/>
  <c r="H652" i="13"/>
  <c r="F653" i="54" s="1"/>
  <c r="H653" i="13"/>
  <c r="H654" i="13"/>
  <c r="F655" i="54" s="1"/>
  <c r="H655" i="13"/>
  <c r="F656" i="54" s="1"/>
  <c r="H656" i="13"/>
  <c r="F657" i="54" s="1"/>
  <c r="H3" i="13"/>
  <c r="I632" i="54" l="1"/>
  <c r="I524" i="54"/>
  <c r="I368" i="54"/>
  <c r="I332" i="54"/>
  <c r="I296" i="54"/>
  <c r="I284" i="54"/>
  <c r="I272" i="54"/>
  <c r="I224" i="54"/>
  <c r="I176" i="54"/>
  <c r="I164" i="54"/>
  <c r="I152" i="54"/>
  <c r="I128" i="54"/>
  <c r="I116" i="54"/>
  <c r="I104" i="54"/>
  <c r="I80" i="54"/>
  <c r="I56" i="54"/>
  <c r="I20" i="54"/>
  <c r="I643" i="54"/>
  <c r="I427" i="54"/>
  <c r="I331" i="54"/>
  <c r="I271" i="54"/>
  <c r="I247" i="54"/>
  <c r="I199" i="54"/>
  <c r="I151" i="54"/>
  <c r="I103" i="54"/>
  <c r="I79" i="54"/>
  <c r="I55" i="54"/>
  <c r="I601" i="54"/>
  <c r="I548" i="54"/>
  <c r="I583" i="54"/>
  <c r="I559" i="54"/>
  <c r="I367" i="54"/>
  <c r="I343" i="54"/>
  <c r="I283" i="54"/>
  <c r="I235" i="54"/>
  <c r="I211" i="54"/>
  <c r="I187" i="54"/>
  <c r="I163" i="54"/>
  <c r="I115" i="54"/>
  <c r="I91" i="54"/>
  <c r="I19" i="54"/>
  <c r="I509" i="54"/>
  <c r="I413" i="54"/>
  <c r="I365" i="54"/>
  <c r="I353" i="54"/>
  <c r="I329" i="54"/>
  <c r="I281" i="54"/>
  <c r="I269" i="54"/>
  <c r="I197" i="54"/>
  <c r="I185" i="54"/>
  <c r="I161" i="54"/>
  <c r="I137" i="54"/>
  <c r="I125" i="54"/>
  <c r="I101" i="54"/>
  <c r="I65" i="54"/>
  <c r="I53" i="54"/>
  <c r="I41" i="54"/>
  <c r="I29" i="54"/>
  <c r="I17" i="54"/>
  <c r="I5" i="54"/>
  <c r="I521" i="54"/>
  <c r="I425" i="54"/>
  <c r="I628" i="54"/>
  <c r="I556" i="54"/>
  <c r="I424" i="54"/>
  <c r="I412" i="54"/>
  <c r="I328" i="54"/>
  <c r="I280" i="54"/>
  <c r="I268" i="54"/>
  <c r="I148" i="54"/>
  <c r="I100" i="54"/>
  <c r="I64" i="54"/>
  <c r="I52" i="54"/>
  <c r="I40" i="54"/>
  <c r="I497" i="54"/>
  <c r="I449" i="54"/>
  <c r="I532" i="54"/>
  <c r="I639" i="54"/>
  <c r="I591" i="54"/>
  <c r="I567" i="54"/>
  <c r="I207" i="54"/>
  <c r="I411" i="54"/>
  <c r="I363" i="54"/>
  <c r="I111" i="54"/>
  <c r="I63" i="54"/>
  <c r="I15" i="54"/>
  <c r="I517" i="54"/>
  <c r="I469" i="54"/>
  <c r="I433" i="54"/>
  <c r="I397" i="54"/>
  <c r="I349" i="54"/>
  <c r="I325" i="54"/>
  <c r="I301" i="54"/>
  <c r="I253" i="54"/>
  <c r="I217" i="54"/>
  <c r="I181" i="54"/>
  <c r="I157" i="54"/>
  <c r="I133" i="54"/>
  <c r="I85" i="54"/>
  <c r="I61" i="54"/>
  <c r="I49" i="54"/>
  <c r="I13" i="54"/>
  <c r="I540" i="54"/>
  <c r="I480" i="54"/>
  <c r="I372" i="54"/>
  <c r="I324" i="54"/>
  <c r="I288" i="54"/>
  <c r="I252" i="54"/>
  <c r="I228" i="54"/>
  <c r="I180" i="54"/>
  <c r="I156" i="54"/>
  <c r="I144" i="54"/>
  <c r="I132" i="54"/>
  <c r="I108" i="54"/>
  <c r="I72" i="54"/>
  <c r="I60" i="54"/>
  <c r="I516" i="54"/>
  <c r="I551" i="54"/>
  <c r="I323" i="54"/>
  <c r="I251" i="54"/>
  <c r="I227" i="54"/>
  <c r="I167" i="54"/>
  <c r="I131" i="54"/>
  <c r="I107" i="54"/>
  <c r="I83" i="54"/>
  <c r="I59" i="54"/>
  <c r="I11" i="54"/>
  <c r="I587" i="54"/>
  <c r="I431" i="54"/>
  <c r="I383" i="54"/>
  <c r="I359" i="54"/>
  <c r="I637" i="54"/>
  <c r="I441" i="54"/>
  <c r="I405" i="54"/>
  <c r="I381" i="54"/>
  <c r="I357" i="54"/>
  <c r="I333" i="54"/>
  <c r="I321" i="54"/>
  <c r="I309" i="54"/>
  <c r="I297" i="54"/>
  <c r="I237" i="54"/>
  <c r="I213" i="54"/>
  <c r="I201" i="54"/>
  <c r="I177" i="54"/>
  <c r="I165" i="54"/>
  <c r="I141" i="54"/>
  <c r="I129" i="54"/>
  <c r="I117" i="54"/>
  <c r="I105" i="54"/>
  <c r="I81" i="54"/>
  <c r="I69" i="54"/>
  <c r="I57" i="54"/>
  <c r="I33" i="54"/>
  <c r="I21" i="54"/>
  <c r="I9" i="54"/>
  <c r="I597" i="54"/>
  <c r="I465" i="54"/>
  <c r="I345" i="54"/>
  <c r="I625" i="54"/>
  <c r="I577" i="54"/>
  <c r="I529" i="54"/>
  <c r="I648" i="54"/>
  <c r="I612" i="54"/>
  <c r="I576" i="54"/>
  <c r="I504" i="54"/>
  <c r="I468" i="54"/>
  <c r="I432" i="54"/>
  <c r="I396" i="54"/>
  <c r="I635" i="54"/>
  <c r="I611" i="54"/>
  <c r="I563" i="54"/>
  <c r="I539" i="54"/>
  <c r="I515" i="54"/>
  <c r="I491" i="54"/>
  <c r="I467" i="54"/>
  <c r="I443" i="54"/>
  <c r="I419" i="54"/>
  <c r="I395" i="54"/>
  <c r="I371" i="54"/>
  <c r="I347" i="54"/>
  <c r="I299" i="54"/>
  <c r="I275" i="54"/>
  <c r="I203" i="54"/>
  <c r="I179" i="54"/>
  <c r="I155" i="54"/>
  <c r="I119" i="54"/>
  <c r="I95" i="54"/>
  <c r="I71" i="54"/>
  <c r="I47" i="54"/>
  <c r="I35" i="54"/>
  <c r="I23" i="54"/>
  <c r="J3" i="13"/>
  <c r="F4" i="54"/>
  <c r="J645" i="13"/>
  <c r="F646" i="54"/>
  <c r="J633" i="13"/>
  <c r="F634" i="54"/>
  <c r="J621" i="13"/>
  <c r="F622" i="54"/>
  <c r="J609" i="13"/>
  <c r="F610" i="54"/>
  <c r="J597" i="13"/>
  <c r="F598" i="54"/>
  <c r="J585" i="13"/>
  <c r="F586" i="54"/>
  <c r="I549" i="54"/>
  <c r="I417" i="54"/>
  <c r="I189" i="54"/>
  <c r="I584" i="54"/>
  <c r="I512" i="54"/>
  <c r="I488" i="54"/>
  <c r="I476" i="54"/>
  <c r="I464" i="54"/>
  <c r="I452" i="54"/>
  <c r="I440" i="54"/>
  <c r="I428" i="54"/>
  <c r="I416" i="54"/>
  <c r="I404" i="54"/>
  <c r="I392" i="54"/>
  <c r="I380" i="54"/>
  <c r="I356" i="54"/>
  <c r="I344" i="54"/>
  <c r="I320" i="54"/>
  <c r="I308" i="54"/>
  <c r="I260" i="54"/>
  <c r="I248" i="54"/>
  <c r="I236" i="54"/>
  <c r="I212" i="54"/>
  <c r="I200" i="54"/>
  <c r="I188" i="54"/>
  <c r="I140" i="54"/>
  <c r="I92" i="54"/>
  <c r="I68" i="54"/>
  <c r="I44" i="54"/>
  <c r="I32" i="54"/>
  <c r="I8" i="54"/>
  <c r="I609" i="54"/>
  <c r="I477" i="54"/>
  <c r="I249" i="54"/>
  <c r="I620" i="54"/>
  <c r="I572" i="54"/>
  <c r="I536" i="54"/>
  <c r="I500" i="54"/>
  <c r="I631" i="54"/>
  <c r="I607" i="54"/>
  <c r="I595" i="54"/>
  <c r="I571" i="54"/>
  <c r="I547" i="54"/>
  <c r="I523" i="54"/>
  <c r="I499" i="54"/>
  <c r="I487" i="54"/>
  <c r="I463" i="54"/>
  <c r="I439" i="54"/>
  <c r="I415" i="54"/>
  <c r="I403" i="54"/>
  <c r="I379" i="54"/>
  <c r="I355" i="54"/>
  <c r="I319" i="54"/>
  <c r="I295" i="54"/>
  <c r="I259" i="54"/>
  <c r="I223" i="54"/>
  <c r="I175" i="54"/>
  <c r="I139" i="54"/>
  <c r="I127" i="54"/>
  <c r="I67" i="54"/>
  <c r="I43" i="54"/>
  <c r="I513" i="54"/>
  <c r="I285" i="54"/>
  <c r="I656" i="54"/>
  <c r="I560" i="54"/>
  <c r="I655" i="54"/>
  <c r="I619" i="54"/>
  <c r="I535" i="54"/>
  <c r="I511" i="54"/>
  <c r="I475" i="54"/>
  <c r="I451" i="54"/>
  <c r="I391" i="54"/>
  <c r="I307" i="54"/>
  <c r="I31" i="54"/>
  <c r="I7" i="54"/>
  <c r="J653" i="13"/>
  <c r="F654" i="54"/>
  <c r="J641" i="13"/>
  <c r="F642" i="54"/>
  <c r="J629" i="13"/>
  <c r="F630" i="54"/>
  <c r="J617" i="13"/>
  <c r="F618" i="54"/>
  <c r="J605" i="13"/>
  <c r="F606" i="54"/>
  <c r="J593" i="13"/>
  <c r="F594" i="54"/>
  <c r="J581" i="13"/>
  <c r="F582" i="54"/>
  <c r="J569" i="13"/>
  <c r="F570" i="54"/>
  <c r="J557" i="13"/>
  <c r="F558" i="54"/>
  <c r="J545" i="13"/>
  <c r="F546" i="54"/>
  <c r="J533" i="13"/>
  <c r="F534" i="54"/>
  <c r="J521" i="13"/>
  <c r="F522" i="54"/>
  <c r="J509" i="13"/>
  <c r="F510" i="54"/>
  <c r="J497" i="13"/>
  <c r="F498" i="54"/>
  <c r="J485" i="13"/>
  <c r="F486" i="54"/>
  <c r="J473" i="13"/>
  <c r="F474" i="54"/>
  <c r="J461" i="13"/>
  <c r="F462" i="54"/>
  <c r="J449" i="13"/>
  <c r="F450" i="54"/>
  <c r="J437" i="13"/>
  <c r="F438" i="54"/>
  <c r="J425" i="13"/>
  <c r="F426" i="54"/>
  <c r="J413" i="13"/>
  <c r="F414" i="54"/>
  <c r="J401" i="13"/>
  <c r="F402" i="54"/>
  <c r="J389" i="13"/>
  <c r="F390" i="54"/>
  <c r="J377" i="13"/>
  <c r="F378" i="54"/>
  <c r="J365" i="13"/>
  <c r="F366" i="54"/>
  <c r="J353" i="13"/>
  <c r="F354" i="54"/>
  <c r="J341" i="13"/>
  <c r="F342" i="54"/>
  <c r="J329" i="13"/>
  <c r="F330" i="54"/>
  <c r="J317" i="13"/>
  <c r="F318" i="54"/>
  <c r="J305" i="13"/>
  <c r="F306" i="54"/>
  <c r="J293" i="13"/>
  <c r="F294" i="54"/>
  <c r="J281" i="13"/>
  <c r="F282" i="54"/>
  <c r="J269" i="13"/>
  <c r="F270" i="54"/>
  <c r="J257" i="13"/>
  <c r="F258" i="54"/>
  <c r="J245" i="13"/>
  <c r="F246" i="54"/>
  <c r="J233" i="13"/>
  <c r="F234" i="54"/>
  <c r="J221" i="13"/>
  <c r="F222" i="54"/>
  <c r="J209" i="13"/>
  <c r="F210" i="54"/>
  <c r="J197" i="13"/>
  <c r="F198" i="54"/>
  <c r="J185" i="13"/>
  <c r="F186" i="54"/>
  <c r="J173" i="13"/>
  <c r="F174" i="54"/>
  <c r="J161" i="13"/>
  <c r="F162" i="54"/>
  <c r="J149" i="13"/>
  <c r="F150" i="54"/>
  <c r="J137" i="13"/>
  <c r="F138" i="54"/>
  <c r="J125" i="13"/>
  <c r="F126" i="54"/>
  <c r="J113" i="13"/>
  <c r="F114" i="54"/>
  <c r="J101" i="13"/>
  <c r="F102" i="54"/>
  <c r="J89" i="13"/>
  <c r="F90" i="54"/>
  <c r="J77" i="13"/>
  <c r="F78" i="54"/>
  <c r="J65" i="13"/>
  <c r="F66" i="54"/>
  <c r="J53" i="13"/>
  <c r="F54" i="54"/>
  <c r="J41" i="13"/>
  <c r="F42" i="54"/>
  <c r="J29" i="13"/>
  <c r="F30" i="54"/>
  <c r="J17" i="13"/>
  <c r="F18" i="54"/>
  <c r="J5" i="13"/>
  <c r="F6" i="54"/>
  <c r="I633" i="54"/>
  <c r="I501" i="54"/>
  <c r="I273" i="54"/>
  <c r="I608" i="54"/>
  <c r="I629" i="54"/>
  <c r="I581" i="54"/>
  <c r="I533" i="54"/>
  <c r="I485" i="54"/>
  <c r="I473" i="54"/>
  <c r="I461" i="54"/>
  <c r="I437" i="54"/>
  <c r="I401" i="54"/>
  <c r="I389" i="54"/>
  <c r="I377" i="54"/>
  <c r="I341" i="54"/>
  <c r="I317" i="54"/>
  <c r="I305" i="54"/>
  <c r="I293" i="54"/>
  <c r="I257" i="54"/>
  <c r="I245" i="54"/>
  <c r="I233" i="54"/>
  <c r="I221" i="54"/>
  <c r="I209" i="54"/>
  <c r="I173" i="54"/>
  <c r="I149" i="54"/>
  <c r="I113" i="54"/>
  <c r="I89" i="54"/>
  <c r="I645" i="54"/>
  <c r="I525" i="54"/>
  <c r="I393" i="54"/>
  <c r="I644" i="54"/>
  <c r="I641" i="54"/>
  <c r="I593" i="54"/>
  <c r="I545" i="54"/>
  <c r="I652" i="54"/>
  <c r="I616" i="54"/>
  <c r="I580" i="54"/>
  <c r="I544" i="54"/>
  <c r="I508" i="54"/>
  <c r="I472" i="54"/>
  <c r="I448" i="54"/>
  <c r="I436" i="54"/>
  <c r="I400" i="54"/>
  <c r="I388" i="54"/>
  <c r="I376" i="54"/>
  <c r="I364" i="54"/>
  <c r="I352" i="54"/>
  <c r="I340" i="54"/>
  <c r="I316" i="54"/>
  <c r="I304" i="54"/>
  <c r="I292" i="54"/>
  <c r="I256" i="54"/>
  <c r="I244" i="54"/>
  <c r="I232" i="54"/>
  <c r="I220" i="54"/>
  <c r="I208" i="54"/>
  <c r="I196" i="54"/>
  <c r="I184" i="54"/>
  <c r="I172" i="54"/>
  <c r="I160" i="54"/>
  <c r="I136" i="54"/>
  <c r="I124" i="54"/>
  <c r="I112" i="54"/>
  <c r="I88" i="54"/>
  <c r="I76" i="54"/>
  <c r="I28" i="54"/>
  <c r="I16" i="54"/>
  <c r="I561" i="54"/>
  <c r="I429" i="54"/>
  <c r="I653" i="54"/>
  <c r="I605" i="54"/>
  <c r="I557" i="54"/>
  <c r="I592" i="54"/>
  <c r="I520" i="54"/>
  <c r="I484" i="54"/>
  <c r="I651" i="54"/>
  <c r="I627" i="54"/>
  <c r="I603" i="54"/>
  <c r="I579" i="54"/>
  <c r="I555" i="54"/>
  <c r="I531" i="54"/>
  <c r="I507" i="54"/>
  <c r="I483" i="54"/>
  <c r="I459" i="54"/>
  <c r="I435" i="54"/>
  <c r="I387" i="54"/>
  <c r="I339" i="54"/>
  <c r="I315" i="54"/>
  <c r="I291" i="54"/>
  <c r="I267" i="54"/>
  <c r="I255" i="54"/>
  <c r="I243" i="54"/>
  <c r="I231" i="54"/>
  <c r="I219" i="54"/>
  <c r="I195" i="54"/>
  <c r="I183" i="54"/>
  <c r="I171" i="54"/>
  <c r="I159" i="54"/>
  <c r="I147" i="54"/>
  <c r="I135" i="54"/>
  <c r="I123" i="54"/>
  <c r="I99" i="54"/>
  <c r="I87" i="54"/>
  <c r="I585" i="54"/>
  <c r="I453" i="54"/>
  <c r="I225" i="54"/>
  <c r="I596" i="54"/>
  <c r="I617" i="54"/>
  <c r="I569" i="54"/>
  <c r="I640" i="54"/>
  <c r="I604" i="54"/>
  <c r="I568" i="54"/>
  <c r="I496" i="54"/>
  <c r="I460" i="54"/>
  <c r="I615" i="54"/>
  <c r="I543" i="54"/>
  <c r="I519" i="54"/>
  <c r="I495" i="54"/>
  <c r="I471" i="54"/>
  <c r="I447" i="54"/>
  <c r="I423" i="54"/>
  <c r="I399" i="54"/>
  <c r="I375" i="54"/>
  <c r="I351" i="54"/>
  <c r="I327" i="54"/>
  <c r="I303" i="54"/>
  <c r="I279" i="54"/>
  <c r="I573" i="54"/>
  <c r="I589" i="54"/>
  <c r="I541" i="54"/>
  <c r="I493" i="54"/>
  <c r="I481" i="54"/>
  <c r="I457" i="54"/>
  <c r="I445" i="54"/>
  <c r="I421" i="54"/>
  <c r="I409" i="54"/>
  <c r="I385" i="54"/>
  <c r="I373" i="54"/>
  <c r="I361" i="54"/>
  <c r="I337" i="54"/>
  <c r="I313" i="54"/>
  <c r="I289" i="54"/>
  <c r="I277" i="54"/>
  <c r="I265" i="54"/>
  <c r="I241" i="54"/>
  <c r="I229" i="54"/>
  <c r="I205" i="54"/>
  <c r="I193" i="54"/>
  <c r="I169" i="54"/>
  <c r="I145" i="54"/>
  <c r="I121" i="54"/>
  <c r="I109" i="54"/>
  <c r="I97" i="54"/>
  <c r="I73" i="54"/>
  <c r="I37" i="54"/>
  <c r="I25" i="54"/>
  <c r="I621" i="54"/>
  <c r="I489" i="54"/>
  <c r="I369" i="54"/>
  <c r="I261" i="54"/>
  <c r="I649" i="54"/>
  <c r="I553" i="54"/>
  <c r="I505" i="54"/>
  <c r="I624" i="54"/>
  <c r="I588" i="54"/>
  <c r="I552" i="54"/>
  <c r="I444" i="54"/>
  <c r="I408" i="54"/>
  <c r="I384" i="54"/>
  <c r="I360" i="54"/>
  <c r="I348" i="54"/>
  <c r="I336" i="54"/>
  <c r="I312" i="54"/>
  <c r="I300" i="54"/>
  <c r="I276" i="54"/>
  <c r="I264" i="54"/>
  <c r="I240" i="54"/>
  <c r="I216" i="54"/>
  <c r="I204" i="54"/>
  <c r="I192" i="54"/>
  <c r="I168" i="54"/>
  <c r="I120" i="54"/>
  <c r="I96" i="54"/>
  <c r="I84" i="54"/>
  <c r="I48" i="54"/>
  <c r="I36" i="54"/>
  <c r="I24" i="54"/>
  <c r="I12" i="54"/>
  <c r="I657" i="54"/>
  <c r="I537" i="54"/>
  <c r="I613" i="54"/>
  <c r="I565" i="54"/>
  <c r="I636" i="54"/>
  <c r="I600" i="54"/>
  <c r="I564" i="54"/>
  <c r="I528" i="54"/>
  <c r="I492" i="54"/>
  <c r="I456" i="54"/>
  <c r="I420" i="54"/>
  <c r="I647" i="54"/>
  <c r="I623" i="54"/>
  <c r="I599" i="54"/>
  <c r="I575" i="54"/>
  <c r="I527" i="54"/>
  <c r="I503" i="54"/>
  <c r="I479" i="54"/>
  <c r="I455" i="54"/>
  <c r="I407" i="54"/>
  <c r="I335" i="54"/>
  <c r="I311" i="54"/>
  <c r="I287" i="54"/>
  <c r="I263" i="54"/>
  <c r="I239" i="54"/>
  <c r="I215" i="54"/>
  <c r="I191" i="54"/>
  <c r="I143" i="54"/>
  <c r="I153" i="54"/>
  <c r="I93" i="54"/>
  <c r="I45" i="54"/>
  <c r="I77" i="54"/>
  <c r="I75" i="54"/>
  <c r="I51" i="54"/>
  <c r="I39" i="54"/>
  <c r="I27" i="54"/>
  <c r="J649" i="13"/>
  <c r="F650" i="54"/>
  <c r="J637" i="13"/>
  <c r="F638" i="54"/>
  <c r="J625" i="13"/>
  <c r="F626" i="54"/>
  <c r="J613" i="13"/>
  <c r="F614" i="54"/>
  <c r="J601" i="13"/>
  <c r="F602" i="54"/>
  <c r="J589" i="13"/>
  <c r="F590" i="54"/>
  <c r="J577" i="13"/>
  <c r="F578" i="54"/>
  <c r="J565" i="13"/>
  <c r="F566" i="54"/>
  <c r="J553" i="13"/>
  <c r="F554" i="54"/>
  <c r="J541" i="13"/>
  <c r="F542" i="54"/>
  <c r="J529" i="13"/>
  <c r="F530" i="54"/>
  <c r="J517" i="13"/>
  <c r="F518" i="54"/>
  <c r="J505" i="13"/>
  <c r="F506" i="54"/>
  <c r="J493" i="13"/>
  <c r="F494" i="54"/>
  <c r="J481" i="13"/>
  <c r="F482" i="54"/>
  <c r="J469" i="13"/>
  <c r="F470" i="54"/>
  <c r="J457" i="13"/>
  <c r="F458" i="54"/>
  <c r="J445" i="13"/>
  <c r="F446" i="54"/>
  <c r="J433" i="13"/>
  <c r="F434" i="54"/>
  <c r="J421" i="13"/>
  <c r="F422" i="54"/>
  <c r="J409" i="13"/>
  <c r="F410" i="54"/>
  <c r="J397" i="13"/>
  <c r="F398" i="54"/>
  <c r="J385" i="13"/>
  <c r="F386" i="54"/>
  <c r="J373" i="13"/>
  <c r="F374" i="54"/>
  <c r="J361" i="13"/>
  <c r="F362" i="54"/>
  <c r="J349" i="13"/>
  <c r="F350" i="54"/>
  <c r="J337" i="13"/>
  <c r="F338" i="54"/>
  <c r="J325" i="13"/>
  <c r="F326" i="54"/>
  <c r="J313" i="13"/>
  <c r="F314" i="54"/>
  <c r="J301" i="13"/>
  <c r="F302" i="54"/>
  <c r="J289" i="13"/>
  <c r="F290" i="54"/>
  <c r="J277" i="13"/>
  <c r="F278" i="54"/>
  <c r="J265" i="13"/>
  <c r="F266" i="54"/>
  <c r="J253" i="13"/>
  <c r="F254" i="54"/>
  <c r="J241" i="13"/>
  <c r="F242" i="54"/>
  <c r="J229" i="13"/>
  <c r="F230" i="54"/>
  <c r="J217" i="13"/>
  <c r="F218" i="54"/>
  <c r="J205" i="13"/>
  <c r="F206" i="54"/>
  <c r="J193" i="13"/>
  <c r="F194" i="54"/>
  <c r="J181" i="13"/>
  <c r="F182" i="54"/>
  <c r="J169" i="13"/>
  <c r="F170" i="54"/>
  <c r="J157" i="13"/>
  <c r="F158" i="54"/>
  <c r="J145" i="13"/>
  <c r="F146" i="54"/>
  <c r="J133" i="13"/>
  <c r="F134" i="54"/>
  <c r="J121" i="13"/>
  <c r="F122" i="54"/>
  <c r="J109" i="13"/>
  <c r="F110" i="54"/>
  <c r="J97" i="13"/>
  <c r="F98" i="54"/>
  <c r="J85" i="13"/>
  <c r="F86" i="54"/>
  <c r="J73" i="13"/>
  <c r="F74" i="54"/>
  <c r="J61" i="13"/>
  <c r="F62" i="54"/>
  <c r="J49" i="13"/>
  <c r="F50" i="54"/>
  <c r="J37" i="13"/>
  <c r="F38" i="54"/>
  <c r="J25" i="13"/>
  <c r="F26" i="54"/>
  <c r="J13" i="13"/>
  <c r="F14" i="54"/>
  <c r="J573" i="13"/>
  <c r="F574" i="54"/>
  <c r="J561" i="13"/>
  <c r="F562" i="54"/>
  <c r="J549" i="13"/>
  <c r="F550" i="54"/>
  <c r="J537" i="13"/>
  <c r="F538" i="54"/>
  <c r="J525" i="13"/>
  <c r="F526" i="54"/>
  <c r="J513" i="13"/>
  <c r="F514" i="54"/>
  <c r="J501" i="13"/>
  <c r="F502" i="54"/>
  <c r="J489" i="13"/>
  <c r="F490" i="54"/>
  <c r="J477" i="13"/>
  <c r="F478" i="54"/>
  <c r="J465" i="13"/>
  <c r="F466" i="54"/>
  <c r="J453" i="13"/>
  <c r="F454" i="54"/>
  <c r="J441" i="13"/>
  <c r="F442" i="54"/>
  <c r="J429" i="13"/>
  <c r="F430" i="54"/>
  <c r="J417" i="13"/>
  <c r="F418" i="54"/>
  <c r="J405" i="13"/>
  <c r="F406" i="54"/>
  <c r="J393" i="13"/>
  <c r="F394" i="54"/>
  <c r="J381" i="13"/>
  <c r="F382" i="54"/>
  <c r="J369" i="13"/>
  <c r="F370" i="54"/>
  <c r="J357" i="13"/>
  <c r="F358" i="54"/>
  <c r="J345" i="13"/>
  <c r="F346" i="54"/>
  <c r="J333" i="13"/>
  <c r="F334" i="54"/>
  <c r="J321" i="13"/>
  <c r="F322" i="54"/>
  <c r="J309" i="13"/>
  <c r="F310" i="54"/>
  <c r="J297" i="13"/>
  <c r="F298" i="54"/>
  <c r="J285" i="13"/>
  <c r="F286" i="54"/>
  <c r="J273" i="13"/>
  <c r="F274" i="54"/>
  <c r="J261" i="13"/>
  <c r="F262" i="54"/>
  <c r="J249" i="13"/>
  <c r="F250" i="54"/>
  <c r="J237" i="13"/>
  <c r="F238" i="54"/>
  <c r="J225" i="13"/>
  <c r="F226" i="54"/>
  <c r="J213" i="13"/>
  <c r="F214" i="54"/>
  <c r="J201" i="13"/>
  <c r="F202" i="54"/>
  <c r="J189" i="13"/>
  <c r="F190" i="54"/>
  <c r="J177" i="13"/>
  <c r="F178" i="54"/>
  <c r="J165" i="13"/>
  <c r="F166" i="54"/>
  <c r="J153" i="13"/>
  <c r="F154" i="54"/>
  <c r="J141" i="13"/>
  <c r="F142" i="54"/>
  <c r="J129" i="13"/>
  <c r="F130" i="54"/>
  <c r="J117" i="13"/>
  <c r="F118" i="54"/>
  <c r="J105" i="13"/>
  <c r="F106" i="54"/>
  <c r="J93" i="13"/>
  <c r="F94" i="54"/>
  <c r="J81" i="13"/>
  <c r="F82" i="54"/>
  <c r="J69" i="13"/>
  <c r="F70" i="54"/>
  <c r="J57" i="13"/>
  <c r="F58" i="54"/>
  <c r="J45" i="13"/>
  <c r="F46" i="54"/>
  <c r="J33" i="13"/>
  <c r="F34" i="54"/>
  <c r="J21" i="13"/>
  <c r="F22" i="54"/>
  <c r="J9" i="13"/>
  <c r="F10" i="54"/>
  <c r="J646" i="13"/>
  <c r="J654" i="13"/>
  <c r="J650" i="13"/>
  <c r="J638" i="13"/>
  <c r="J630" i="13"/>
  <c r="J622" i="13"/>
  <c r="J614" i="13"/>
  <c r="J606" i="13"/>
  <c r="J598" i="13"/>
  <c r="J590" i="13"/>
  <c r="J582" i="13"/>
  <c r="J574" i="13"/>
  <c r="J566" i="13"/>
  <c r="J554" i="13"/>
  <c r="J546" i="13"/>
  <c r="J538" i="13"/>
  <c r="J530" i="13"/>
  <c r="J522" i="13"/>
  <c r="J514" i="13"/>
  <c r="J506" i="13"/>
  <c r="J498" i="13"/>
  <c r="J490" i="13"/>
  <c r="J482" i="13"/>
  <c r="J470" i="13"/>
  <c r="J466" i="13"/>
  <c r="J458" i="13"/>
  <c r="J450" i="13"/>
  <c r="J442" i="13"/>
  <c r="J434" i="13"/>
  <c r="J426" i="13"/>
  <c r="J414" i="13"/>
  <c r="J406" i="13"/>
  <c r="J398" i="13"/>
  <c r="J390" i="13"/>
  <c r="J382" i="13"/>
  <c r="J374" i="13"/>
  <c r="J366" i="13"/>
  <c r="J358" i="13"/>
  <c r="J350" i="13"/>
  <c r="J342" i="13"/>
  <c r="J334" i="13"/>
  <c r="J326" i="13"/>
  <c r="J318" i="13"/>
  <c r="J310" i="13"/>
  <c r="J302" i="13"/>
  <c r="J294" i="13"/>
  <c r="J286" i="13"/>
  <c r="J278" i="13"/>
  <c r="J270" i="13"/>
  <c r="J262" i="13"/>
  <c r="J254" i="13"/>
  <c r="J246" i="13"/>
  <c r="J238" i="13"/>
  <c r="J230" i="13"/>
  <c r="J218" i="13"/>
  <c r="J210" i="13"/>
  <c r="J202" i="13"/>
  <c r="J194" i="13"/>
  <c r="J186" i="13"/>
  <c r="J178" i="13"/>
  <c r="J166" i="13"/>
  <c r="J158" i="13"/>
  <c r="J150" i="13"/>
  <c r="J146" i="13"/>
  <c r="J138" i="13"/>
  <c r="J130" i="13"/>
  <c r="J122" i="13"/>
  <c r="J114" i="13"/>
  <c r="J106" i="13"/>
  <c r="J98" i="13"/>
  <c r="J90" i="13"/>
  <c r="J82" i="13"/>
  <c r="J74" i="13"/>
  <c r="J66" i="13"/>
  <c r="J62" i="13"/>
  <c r="J58" i="13"/>
  <c r="J54" i="13"/>
  <c r="J50" i="13"/>
  <c r="J42" i="13"/>
  <c r="J38" i="13"/>
  <c r="J34" i="13"/>
  <c r="J30" i="13"/>
  <c r="J26" i="13"/>
  <c r="J22" i="13"/>
  <c r="J18" i="13"/>
  <c r="J14" i="13"/>
  <c r="J10" i="13"/>
  <c r="J6" i="13"/>
  <c r="J642" i="13"/>
  <c r="J634" i="13"/>
  <c r="J626" i="13"/>
  <c r="J618" i="13"/>
  <c r="J610" i="13"/>
  <c r="J602" i="13"/>
  <c r="J594" i="13"/>
  <c r="J586" i="13"/>
  <c r="J578" i="13"/>
  <c r="J570" i="13"/>
  <c r="J562" i="13"/>
  <c r="J558" i="13"/>
  <c r="J550" i="13"/>
  <c r="J542" i="13"/>
  <c r="J534" i="13"/>
  <c r="J526" i="13"/>
  <c r="J518" i="13"/>
  <c r="J510" i="13"/>
  <c r="J502" i="13"/>
  <c r="J494" i="13"/>
  <c r="J486" i="13"/>
  <c r="J478" i="13"/>
  <c r="J474" i="13"/>
  <c r="J462" i="13"/>
  <c r="J454" i="13"/>
  <c r="J446" i="13"/>
  <c r="J438" i="13"/>
  <c r="J430" i="13"/>
  <c r="J422" i="13"/>
  <c r="J418" i="13"/>
  <c r="J410" i="13"/>
  <c r="J402" i="13"/>
  <c r="J394" i="13"/>
  <c r="J386" i="13"/>
  <c r="J378" i="13"/>
  <c r="J370" i="13"/>
  <c r="J362" i="13"/>
  <c r="J354" i="13"/>
  <c r="J346" i="13"/>
  <c r="J338" i="13"/>
  <c r="J330" i="13"/>
  <c r="J322" i="13"/>
  <c r="J314" i="13"/>
  <c r="J306" i="13"/>
  <c r="J298" i="13"/>
  <c r="J290" i="13"/>
  <c r="J282" i="13"/>
  <c r="J274" i="13"/>
  <c r="J266" i="13"/>
  <c r="J258" i="13"/>
  <c r="J250" i="13"/>
  <c r="J242" i="13"/>
  <c r="J234" i="13"/>
  <c r="J226" i="13"/>
  <c r="J222" i="13"/>
  <c r="J214" i="13"/>
  <c r="J206" i="13"/>
  <c r="J198" i="13"/>
  <c r="J190" i="13"/>
  <c r="J182" i="13"/>
  <c r="J174" i="13"/>
  <c r="J170" i="13"/>
  <c r="J162" i="13"/>
  <c r="J154" i="13"/>
  <c r="J142" i="13"/>
  <c r="J134" i="13"/>
  <c r="J126" i="13"/>
  <c r="J118" i="13"/>
  <c r="J110" i="13"/>
  <c r="J102" i="13"/>
  <c r="J94" i="13"/>
  <c r="J86" i="13"/>
  <c r="J78" i="13"/>
  <c r="J70" i="13"/>
  <c r="J46" i="13"/>
  <c r="J648" i="13"/>
  <c r="J636" i="13"/>
  <c r="J624" i="13"/>
  <c r="J616" i="13"/>
  <c r="J600" i="13"/>
  <c r="J584" i="13"/>
  <c r="J564" i="13"/>
  <c r="J528" i="13"/>
  <c r="J656" i="13"/>
  <c r="J652" i="13"/>
  <c r="J644" i="13"/>
  <c r="J640" i="13"/>
  <c r="J632" i="13"/>
  <c r="J628" i="13"/>
  <c r="J620" i="13"/>
  <c r="J612" i="13"/>
  <c r="J608" i="13"/>
  <c r="J604" i="13"/>
  <c r="J596" i="13"/>
  <c r="J592" i="13"/>
  <c r="J588" i="13"/>
  <c r="J580" i="13"/>
  <c r="J576" i="13"/>
  <c r="J572" i="13"/>
  <c r="J568" i="13"/>
  <c r="J560" i="13"/>
  <c r="J556" i="13"/>
  <c r="J552" i="13"/>
  <c r="J548" i="13"/>
  <c r="J544" i="13"/>
  <c r="J540" i="13"/>
  <c r="J536" i="13"/>
  <c r="J532" i="13"/>
  <c r="J516" i="13"/>
  <c r="J504" i="13"/>
  <c r="J492" i="13"/>
  <c r="J480" i="13"/>
  <c r="J468" i="13"/>
  <c r="J460" i="13"/>
  <c r="J444" i="13"/>
  <c r="J436" i="13"/>
  <c r="J424" i="13"/>
  <c r="J412" i="13"/>
  <c r="J400" i="13"/>
  <c r="J384" i="13"/>
  <c r="J372" i="13"/>
  <c r="J356" i="13"/>
  <c r="J348" i="13"/>
  <c r="J336" i="13"/>
  <c r="J320" i="13"/>
  <c r="J308" i="13"/>
  <c r="J296" i="13"/>
  <c r="J288" i="13"/>
  <c r="J272" i="13"/>
  <c r="J256" i="13"/>
  <c r="J244" i="13"/>
  <c r="J232" i="13"/>
  <c r="J220" i="13"/>
  <c r="J212" i="13"/>
  <c r="J200" i="13"/>
  <c r="J188" i="13"/>
  <c r="J172" i="13"/>
  <c r="J156" i="13"/>
  <c r="J144" i="13"/>
  <c r="J132" i="13"/>
  <c r="J124" i="13"/>
  <c r="J112" i="13"/>
  <c r="J100" i="13"/>
  <c r="J92" i="13"/>
  <c r="J76" i="13"/>
  <c r="J52" i="13"/>
  <c r="J16" i="13"/>
  <c r="J524" i="13"/>
  <c r="J520" i="13"/>
  <c r="J512" i="13"/>
  <c r="J508" i="13"/>
  <c r="J500" i="13"/>
  <c r="J496" i="13"/>
  <c r="J488" i="13"/>
  <c r="J484" i="13"/>
  <c r="J476" i="13"/>
  <c r="J472" i="13"/>
  <c r="J464" i="13"/>
  <c r="J456" i="13"/>
  <c r="J452" i="13"/>
  <c r="J448" i="13"/>
  <c r="J440" i="13"/>
  <c r="J432" i="13"/>
  <c r="J428" i="13"/>
  <c r="J420" i="13"/>
  <c r="J416" i="13"/>
  <c r="J408" i="13"/>
  <c r="J404" i="13"/>
  <c r="J396" i="13"/>
  <c r="J392" i="13"/>
  <c r="J388" i="13"/>
  <c r="J380" i="13"/>
  <c r="J376" i="13"/>
  <c r="J368" i="13"/>
  <c r="J364" i="13"/>
  <c r="J360" i="13"/>
  <c r="J352" i="13"/>
  <c r="J344" i="13"/>
  <c r="J340" i="13"/>
  <c r="J332" i="13"/>
  <c r="J328" i="13"/>
  <c r="J324" i="13"/>
  <c r="J316" i="13"/>
  <c r="J312" i="13"/>
  <c r="J304" i="13"/>
  <c r="J300" i="13"/>
  <c r="J292" i="13"/>
  <c r="J284" i="13"/>
  <c r="J280" i="13"/>
  <c r="J276" i="13"/>
  <c r="J268" i="13"/>
  <c r="J264" i="13"/>
  <c r="J260" i="13"/>
  <c r="J252" i="13"/>
  <c r="J248" i="13"/>
  <c r="J240" i="13"/>
  <c r="J236" i="13"/>
  <c r="J228" i="13"/>
  <c r="J224" i="13"/>
  <c r="J216" i="13"/>
  <c r="J208" i="13"/>
  <c r="J204" i="13"/>
  <c r="J196" i="13"/>
  <c r="J192" i="13"/>
  <c r="J184" i="13"/>
  <c r="J180" i="13"/>
  <c r="J176" i="13"/>
  <c r="J168" i="13"/>
  <c r="J164" i="13"/>
  <c r="J160" i="13"/>
  <c r="J152" i="13"/>
  <c r="J148" i="13"/>
  <c r="J140" i="13"/>
  <c r="J136" i="13"/>
  <c r="J128" i="13"/>
  <c r="J120" i="13"/>
  <c r="J116" i="13"/>
  <c r="J108" i="13"/>
  <c r="J104" i="13"/>
  <c r="J96" i="13"/>
  <c r="J88" i="13"/>
  <c r="J84" i="13"/>
  <c r="J80" i="13"/>
  <c r="J72" i="13"/>
  <c r="J68" i="13"/>
  <c r="J64" i="13"/>
  <c r="J60" i="13"/>
  <c r="J56" i="13"/>
  <c r="J48" i="13"/>
  <c r="J44" i="13"/>
  <c r="J40" i="13"/>
  <c r="J36" i="13"/>
  <c r="J32" i="13"/>
  <c r="J28" i="13"/>
  <c r="J24" i="13"/>
  <c r="J20" i="13"/>
  <c r="J12" i="13"/>
  <c r="J8" i="13"/>
  <c r="J4" i="13"/>
  <c r="J655" i="13"/>
  <c r="J651" i="13"/>
  <c r="J647" i="13"/>
  <c r="J643" i="13"/>
  <c r="J639" i="13"/>
  <c r="J635" i="13"/>
  <c r="J631" i="13"/>
  <c r="J627" i="13"/>
  <c r="J623" i="13"/>
  <c r="J619" i="13"/>
  <c r="J615" i="13"/>
  <c r="J611" i="13"/>
  <c r="J607" i="13"/>
  <c r="J603" i="13"/>
  <c r="J599" i="13"/>
  <c r="J595" i="13"/>
  <c r="J591" i="13"/>
  <c r="J587" i="13"/>
  <c r="J583" i="13"/>
  <c r="J579" i="13"/>
  <c r="J575" i="13"/>
  <c r="J571" i="13"/>
  <c r="J567" i="13"/>
  <c r="J563" i="13"/>
  <c r="J559" i="13"/>
  <c r="J555" i="13"/>
  <c r="J551" i="13"/>
  <c r="J547" i="13"/>
  <c r="J543" i="13"/>
  <c r="J539" i="13"/>
  <c r="J535" i="13"/>
  <c r="J531" i="13"/>
  <c r="J527" i="13"/>
  <c r="J523" i="13"/>
  <c r="J519" i="13"/>
  <c r="J515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219" i="13"/>
  <c r="J215" i="13"/>
  <c r="J211" i="13"/>
  <c r="J207" i="13"/>
  <c r="J203" i="13"/>
  <c r="J199" i="13"/>
  <c r="J195" i="13"/>
  <c r="J191" i="13"/>
  <c r="J187" i="13"/>
  <c r="J183" i="13"/>
  <c r="J179" i="13"/>
  <c r="J175" i="13"/>
  <c r="J171" i="13"/>
  <c r="J167" i="13"/>
  <c r="J163" i="13"/>
  <c r="J159" i="13"/>
  <c r="J155" i="13"/>
  <c r="J151" i="13"/>
  <c r="J147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67" i="13"/>
  <c r="J63" i="13"/>
  <c r="J59" i="13"/>
  <c r="J55" i="13"/>
  <c r="J51" i="13"/>
  <c r="J47" i="13"/>
  <c r="J43" i="13"/>
  <c r="J39" i="13"/>
  <c r="J35" i="13"/>
  <c r="J31" i="13"/>
  <c r="J27" i="13"/>
  <c r="J23" i="13"/>
  <c r="J19" i="13"/>
  <c r="J15" i="13"/>
  <c r="J11" i="13"/>
  <c r="J7" i="13"/>
  <c r="I106" i="54" l="1"/>
  <c r="I454" i="54"/>
  <c r="I526" i="54"/>
  <c r="I14" i="54"/>
  <c r="I86" i="54"/>
  <c r="I158" i="54"/>
  <c r="I230" i="54"/>
  <c r="I302" i="54"/>
  <c r="I374" i="54"/>
  <c r="I446" i="54"/>
  <c r="I518" i="54"/>
  <c r="I590" i="54"/>
  <c r="I54" i="54"/>
  <c r="I126" i="54"/>
  <c r="I198" i="54"/>
  <c r="I270" i="54"/>
  <c r="I342" i="54"/>
  <c r="I414" i="54"/>
  <c r="I486" i="54"/>
  <c r="I558" i="54"/>
  <c r="I630" i="54"/>
  <c r="I634" i="54"/>
  <c r="I26" i="54"/>
  <c r="I98" i="54"/>
  <c r="I314" i="54"/>
  <c r="I386" i="54"/>
  <c r="I602" i="54"/>
  <c r="I66" i="54"/>
  <c r="I138" i="54"/>
  <c r="I210" i="54"/>
  <c r="I282" i="54"/>
  <c r="I354" i="54"/>
  <c r="I426" i="54"/>
  <c r="I498" i="54"/>
  <c r="I570" i="54"/>
  <c r="I642" i="54"/>
  <c r="I646" i="54"/>
  <c r="I466" i="54"/>
  <c r="I170" i="54"/>
  <c r="I242" i="54"/>
  <c r="I458" i="54"/>
  <c r="I530" i="54"/>
  <c r="I46" i="54"/>
  <c r="I118" i="54"/>
  <c r="I190" i="54"/>
  <c r="I262" i="54"/>
  <c r="I334" i="54"/>
  <c r="I406" i="54"/>
  <c r="I178" i="54"/>
  <c r="I550" i="54"/>
  <c r="I326" i="54"/>
  <c r="I542" i="54"/>
  <c r="I6" i="54"/>
  <c r="I78" i="54"/>
  <c r="I150" i="54"/>
  <c r="I222" i="54"/>
  <c r="I294" i="54"/>
  <c r="I366" i="54"/>
  <c r="I438" i="54"/>
  <c r="I510" i="54"/>
  <c r="I582" i="54"/>
  <c r="I654" i="54"/>
  <c r="I586" i="54"/>
  <c r="F659" i="54"/>
  <c r="I4" i="54"/>
  <c r="I394" i="54"/>
  <c r="I478" i="54"/>
  <c r="I38" i="54"/>
  <c r="I182" i="54"/>
  <c r="I398" i="54"/>
  <c r="I470" i="54"/>
  <c r="I614" i="54"/>
  <c r="I58" i="54"/>
  <c r="I130" i="54"/>
  <c r="I202" i="54"/>
  <c r="I274" i="54"/>
  <c r="I346" i="54"/>
  <c r="I110" i="54"/>
  <c r="I418" i="54"/>
  <c r="I490" i="54"/>
  <c r="I50" i="54"/>
  <c r="I122" i="54"/>
  <c r="I266" i="54"/>
  <c r="I482" i="54"/>
  <c r="I554" i="54"/>
  <c r="I18" i="54"/>
  <c r="I162" i="54"/>
  <c r="I234" i="54"/>
  <c r="I306" i="54"/>
  <c r="I378" i="54"/>
  <c r="I522" i="54"/>
  <c r="I594" i="54"/>
  <c r="I598" i="54"/>
  <c r="I322" i="54"/>
  <c r="I538" i="54"/>
  <c r="I254" i="54"/>
  <c r="I562" i="54"/>
  <c r="I194" i="54"/>
  <c r="I338" i="54"/>
  <c r="I410" i="54"/>
  <c r="I626" i="54"/>
  <c r="I90" i="54"/>
  <c r="I450" i="54"/>
  <c r="I70" i="54"/>
  <c r="I142" i="54"/>
  <c r="I214" i="54"/>
  <c r="I286" i="54"/>
  <c r="I358" i="54"/>
  <c r="I34" i="54"/>
  <c r="I574" i="54"/>
  <c r="I206" i="54"/>
  <c r="I278" i="54"/>
  <c r="I422" i="54"/>
  <c r="I638" i="54"/>
  <c r="I30" i="54"/>
  <c r="I102" i="54"/>
  <c r="I174" i="54"/>
  <c r="I246" i="54"/>
  <c r="I318" i="54"/>
  <c r="I390" i="54"/>
  <c r="I462" i="54"/>
  <c r="I534" i="54"/>
  <c r="I606" i="54"/>
  <c r="I610" i="54"/>
  <c r="I250" i="54"/>
  <c r="I502" i="54"/>
  <c r="I62" i="54"/>
  <c r="I134" i="54"/>
  <c r="I350" i="54"/>
  <c r="I494" i="54"/>
  <c r="I566" i="54"/>
  <c r="I10" i="54"/>
  <c r="I82" i="54"/>
  <c r="I154" i="54"/>
  <c r="I226" i="54"/>
  <c r="I298" i="54"/>
  <c r="I370" i="54"/>
  <c r="I514" i="54"/>
  <c r="I218" i="54"/>
  <c r="I290" i="54"/>
  <c r="I434" i="54"/>
  <c r="I650" i="54"/>
  <c r="I42" i="54"/>
  <c r="I114" i="54"/>
  <c r="I186" i="54"/>
  <c r="I258" i="54"/>
  <c r="I330" i="54"/>
  <c r="I402" i="54"/>
  <c r="I474" i="54"/>
  <c r="I546" i="54"/>
  <c r="I618" i="54"/>
  <c r="I622" i="54"/>
  <c r="I430" i="54"/>
  <c r="I442" i="54"/>
  <c r="I74" i="54"/>
  <c r="I146" i="54"/>
  <c r="I362" i="54"/>
  <c r="I506" i="54"/>
  <c r="I578" i="54"/>
  <c r="I22" i="54"/>
  <c r="I94" i="54"/>
  <c r="I166" i="54"/>
  <c r="I238" i="54"/>
  <c r="I310" i="54"/>
  <c r="I382" i="54"/>
  <c r="I659" i="54" l="1"/>
  <c r="G661" i="54" s="1"/>
  <c r="G663" i="54" s="1"/>
  <c r="L138" i="54"/>
  <c r="Q138" i="54" s="1"/>
  <c r="L341" i="54"/>
  <c r="L204" i="54"/>
  <c r="L31" i="54"/>
  <c r="L502" i="54"/>
  <c r="Q502" i="54" s="1"/>
  <c r="L47" i="54"/>
  <c r="L553" i="54"/>
  <c r="L28" i="54"/>
  <c r="L24" i="54"/>
  <c r="L12" i="54"/>
  <c r="L181" i="54"/>
  <c r="L136" i="54"/>
  <c r="L17" i="54"/>
  <c r="L113" i="54"/>
  <c r="L91" i="54"/>
  <c r="L200" i="54"/>
  <c r="L21" i="54"/>
  <c r="L165" i="54"/>
  <c r="L370" i="54"/>
  <c r="R370" i="54" s="1"/>
  <c r="L155" i="54"/>
  <c r="L251" i="54"/>
  <c r="L373" i="54"/>
  <c r="L350" i="54"/>
  <c r="R350" i="54" s="1"/>
  <c r="L42" i="54"/>
  <c r="Q42" i="54" s="1"/>
  <c r="L90" i="54"/>
  <c r="Q90" i="54" s="1"/>
  <c r="L653" i="54"/>
  <c r="L75" i="54"/>
  <c r="L6" i="54"/>
  <c r="L102" i="54"/>
  <c r="R102" i="54" s="1"/>
  <c r="L127" i="54"/>
  <c r="L52" i="54"/>
  <c r="L510" i="54"/>
  <c r="R510" i="54" s="1"/>
  <c r="L192" i="54"/>
  <c r="L36" i="54"/>
  <c r="L13" i="54"/>
  <c r="L41" i="54"/>
  <c r="L137" i="54"/>
  <c r="L151" i="54"/>
  <c r="L199" i="54"/>
  <c r="L81" i="54"/>
  <c r="L225" i="54"/>
  <c r="L657" i="54"/>
  <c r="L71" i="54"/>
  <c r="L311" i="54"/>
  <c r="L74" i="54"/>
  <c r="Q74" i="54" s="1"/>
  <c r="L602" i="54"/>
  <c r="L5" i="54"/>
  <c r="L157" i="54"/>
  <c r="L191" i="54"/>
  <c r="L18" i="54"/>
  <c r="R18" i="54" s="1"/>
  <c r="L221" i="54"/>
  <c r="L222" i="54"/>
  <c r="Q222" i="54" s="1"/>
  <c r="L37" i="54"/>
  <c r="L642" i="54"/>
  <c r="L88" i="54"/>
  <c r="L468" i="54"/>
  <c r="L161" i="54"/>
  <c r="L259" i="54"/>
  <c r="L32" i="54"/>
  <c r="L80" i="54"/>
  <c r="L224" i="54"/>
  <c r="L656" i="54"/>
  <c r="L45" i="54"/>
  <c r="L333" i="54"/>
  <c r="L250" i="54"/>
  <c r="Q250" i="54" s="1"/>
  <c r="L442" i="54"/>
  <c r="R442" i="54" s="1"/>
  <c r="L445" i="54"/>
  <c r="L38" i="54"/>
  <c r="R38" i="54" s="1"/>
  <c r="Q102" i="54" l="1"/>
  <c r="Q350" i="54"/>
  <c r="Q370" i="54"/>
  <c r="Q656" i="54"/>
  <c r="R656" i="54"/>
  <c r="Q642" i="54"/>
  <c r="Q510" i="54"/>
  <c r="Q38" i="54"/>
  <c r="Q18" i="54"/>
  <c r="Q442" i="54"/>
  <c r="Q602" i="54"/>
  <c r="Q6" i="54"/>
  <c r="R445" i="54"/>
  <c r="Q445" i="54"/>
  <c r="Q45" i="54"/>
  <c r="R45" i="54"/>
  <c r="R224" i="54"/>
  <c r="Q224" i="54"/>
  <c r="Q32" i="54"/>
  <c r="R32" i="54"/>
  <c r="R161" i="54"/>
  <c r="Q161" i="54"/>
  <c r="R88" i="54"/>
  <c r="Q88" i="54"/>
  <c r="Q37" i="54"/>
  <c r="R37" i="54"/>
  <c r="R221" i="54"/>
  <c r="Q221" i="54"/>
  <c r="Q191" i="54"/>
  <c r="R191" i="54"/>
  <c r="R5" i="54"/>
  <c r="Q5" i="54"/>
  <c r="R71" i="54"/>
  <c r="Q71" i="54"/>
  <c r="R225" i="54"/>
  <c r="Q225" i="54"/>
  <c r="R199" i="54"/>
  <c r="Q199" i="54"/>
  <c r="R137" i="54"/>
  <c r="Q137" i="54"/>
  <c r="R13" i="54"/>
  <c r="Q13" i="54"/>
  <c r="R192" i="54"/>
  <c r="Q192" i="54"/>
  <c r="R52" i="54"/>
  <c r="Q52" i="54"/>
  <c r="Q75" i="54"/>
  <c r="R75" i="54"/>
  <c r="R251" i="54"/>
  <c r="Q251" i="54"/>
  <c r="R21" i="54"/>
  <c r="Q21" i="54"/>
  <c r="R91" i="54"/>
  <c r="Q91" i="54"/>
  <c r="R17" i="54"/>
  <c r="Q17" i="54"/>
  <c r="R181" i="54"/>
  <c r="Q181" i="54"/>
  <c r="Q24" i="54"/>
  <c r="R24" i="54"/>
  <c r="R553" i="54"/>
  <c r="Q553" i="54"/>
  <c r="Q204" i="54"/>
  <c r="R204" i="54"/>
  <c r="R642" i="54"/>
  <c r="R222" i="54"/>
  <c r="R90" i="54"/>
  <c r="R502" i="54"/>
  <c r="R602" i="54"/>
  <c r="R138" i="54"/>
  <c r="R6" i="54"/>
  <c r="R250" i="54"/>
  <c r="R42" i="54"/>
  <c r="R74" i="54"/>
  <c r="R333" i="54"/>
  <c r="Q333" i="54"/>
  <c r="R80" i="54"/>
  <c r="Q80" i="54"/>
  <c r="R259" i="54"/>
  <c r="Q259" i="54"/>
  <c r="R468" i="54"/>
  <c r="Q468" i="54"/>
  <c r="R157" i="54"/>
  <c r="Q157" i="54"/>
  <c r="R311" i="54"/>
  <c r="Q311" i="54"/>
  <c r="Q657" i="54"/>
  <c r="R657" i="54"/>
  <c r="R81" i="54"/>
  <c r="Q81" i="54"/>
  <c r="R151" i="54"/>
  <c r="Q151" i="54"/>
  <c r="R41" i="54"/>
  <c r="Q41" i="54"/>
  <c r="R36" i="54"/>
  <c r="Q36" i="54"/>
  <c r="R127" i="54"/>
  <c r="Q127" i="54"/>
  <c r="R653" i="54"/>
  <c r="Q653" i="54"/>
  <c r="R373" i="54"/>
  <c r="Q373" i="54"/>
  <c r="R155" i="54"/>
  <c r="Q155" i="54"/>
  <c r="R165" i="54"/>
  <c r="Q165" i="54"/>
  <c r="Q200" i="54"/>
  <c r="R200" i="54"/>
  <c r="R113" i="54"/>
  <c r="Q113" i="54"/>
  <c r="Q136" i="54"/>
  <c r="R136" i="54"/>
  <c r="R12" i="54"/>
  <c r="Q12" i="54"/>
  <c r="R28" i="54"/>
  <c r="Q28" i="54"/>
  <c r="R47" i="54"/>
  <c r="Q47" i="54"/>
  <c r="Q31" i="54"/>
  <c r="R31" i="54"/>
  <c r="Q341" i="54"/>
  <c r="R341" i="54"/>
  <c r="K568" i="54"/>
  <c r="L568" i="54" s="1"/>
  <c r="K424" i="54"/>
  <c r="K280" i="54"/>
  <c r="K602" i="54"/>
  <c r="N602" i="54" s="1"/>
  <c r="P602" i="54" s="1"/>
  <c r="C601" i="56" s="1"/>
  <c r="K458" i="54"/>
  <c r="K314" i="54"/>
  <c r="K170" i="54"/>
  <c r="L170" i="54" s="1"/>
  <c r="K26" i="54"/>
  <c r="K529" i="54"/>
  <c r="L529" i="54" s="1"/>
  <c r="K385" i="54"/>
  <c r="K241" i="54"/>
  <c r="L241" i="54" s="1"/>
  <c r="K551" i="54"/>
  <c r="L551" i="54" s="1"/>
  <c r="K407" i="54"/>
  <c r="K263" i="54"/>
  <c r="K119" i="54"/>
  <c r="K622" i="54"/>
  <c r="L622" i="54" s="1"/>
  <c r="K478" i="54"/>
  <c r="K334" i="54"/>
  <c r="L334" i="54" s="1"/>
  <c r="K190" i="54"/>
  <c r="L190" i="54" s="1"/>
  <c r="K46" i="54"/>
  <c r="L46" i="54" s="1"/>
  <c r="K561" i="54"/>
  <c r="K417" i="54"/>
  <c r="L417" i="54" s="1"/>
  <c r="K273" i="54"/>
  <c r="K129" i="54"/>
  <c r="K644" i="54"/>
  <c r="K500" i="54"/>
  <c r="K356" i="54"/>
  <c r="K212" i="54"/>
  <c r="L212" i="54" s="1"/>
  <c r="K68" i="54"/>
  <c r="L68" i="54" s="1"/>
  <c r="K583" i="54"/>
  <c r="K439" i="54"/>
  <c r="K295" i="54"/>
  <c r="K151" i="54"/>
  <c r="N151" i="54" s="1"/>
  <c r="P151" i="54" s="1"/>
  <c r="C150" i="56" s="1"/>
  <c r="K7" i="54"/>
  <c r="K255" i="54"/>
  <c r="K576" i="54"/>
  <c r="L576" i="54" s="1"/>
  <c r="K160" i="54"/>
  <c r="K462" i="54"/>
  <c r="K87" i="54"/>
  <c r="K353" i="54"/>
  <c r="L353" i="54" s="1"/>
  <c r="K13" i="54"/>
  <c r="N13" i="54" s="1"/>
  <c r="P13" i="54" s="1"/>
  <c r="C12" i="56" s="1"/>
  <c r="K243" i="54"/>
  <c r="L243" i="54" s="1"/>
  <c r="K564" i="54"/>
  <c r="K150" i="54"/>
  <c r="K558" i="54"/>
  <c r="L558" i="54" s="1"/>
  <c r="K149" i="54"/>
  <c r="K120" i="54"/>
  <c r="K269" i="54"/>
  <c r="L269" i="54" s="1"/>
  <c r="K144" i="54"/>
  <c r="L144" i="54" s="1"/>
  <c r="K231" i="54"/>
  <c r="K588" i="54"/>
  <c r="L588" i="54" s="1"/>
  <c r="K169" i="54"/>
  <c r="K72" i="54"/>
  <c r="K114" i="54"/>
  <c r="K139" i="54"/>
  <c r="K317" i="54"/>
  <c r="K207" i="54"/>
  <c r="K126" i="54"/>
  <c r="K125" i="54"/>
  <c r="L125" i="54" s="1"/>
  <c r="K233" i="54"/>
  <c r="L233" i="54" s="1"/>
  <c r="K195" i="54"/>
  <c r="L195" i="54" s="1"/>
  <c r="K257" i="54"/>
  <c r="K532" i="54"/>
  <c r="K422" i="54"/>
  <c r="K349" i="54"/>
  <c r="L349" i="54" s="1"/>
  <c r="K227" i="54"/>
  <c r="L227" i="54" s="1"/>
  <c r="K442" i="54"/>
  <c r="N442" i="54" s="1"/>
  <c r="P442" i="54" s="1"/>
  <c r="C441" i="56" s="1"/>
  <c r="K525" i="54"/>
  <c r="K93" i="54"/>
  <c r="K556" i="54"/>
  <c r="K412" i="54"/>
  <c r="K268" i="54"/>
  <c r="L268" i="54" s="1"/>
  <c r="K590" i="54"/>
  <c r="K446" i="54"/>
  <c r="K302" i="54"/>
  <c r="K158" i="54"/>
  <c r="K14" i="54"/>
  <c r="K517" i="54"/>
  <c r="L517" i="54" s="1"/>
  <c r="K373" i="54"/>
  <c r="N373" i="54" s="1"/>
  <c r="P373" i="54" s="1"/>
  <c r="C372" i="56" s="1"/>
  <c r="K229" i="54"/>
  <c r="K539" i="54"/>
  <c r="K395" i="54"/>
  <c r="L395" i="54" s="1"/>
  <c r="K251" i="54"/>
  <c r="N251" i="54" s="1"/>
  <c r="P251" i="54" s="1"/>
  <c r="C250" i="56" s="1"/>
  <c r="K107" i="54"/>
  <c r="K610" i="54"/>
  <c r="K466" i="54"/>
  <c r="K322" i="54"/>
  <c r="L322" i="54" s="1"/>
  <c r="K178" i="54"/>
  <c r="K34" i="54"/>
  <c r="K549" i="54"/>
  <c r="K405" i="54"/>
  <c r="K261" i="54"/>
  <c r="K117" i="54"/>
  <c r="K632" i="54"/>
  <c r="K488" i="54"/>
  <c r="K344" i="54"/>
  <c r="L344" i="54" s="1"/>
  <c r="K200" i="54"/>
  <c r="N200" i="54" s="1"/>
  <c r="P200" i="54" s="1"/>
  <c r="C199" i="56" s="1"/>
  <c r="K56" i="54"/>
  <c r="K571" i="54"/>
  <c r="K427" i="54"/>
  <c r="K283" i="54"/>
  <c r="K651" i="54"/>
  <c r="K219" i="54"/>
  <c r="K540" i="54"/>
  <c r="K136" i="54"/>
  <c r="N136" i="54" s="1"/>
  <c r="P136" i="54" s="1"/>
  <c r="C135" i="56" s="1"/>
  <c r="K426" i="54"/>
  <c r="K63" i="54"/>
  <c r="K639" i="54"/>
  <c r="L639" i="54" s="1"/>
  <c r="K528" i="54"/>
  <c r="K522" i="54"/>
  <c r="K48" i="54"/>
  <c r="L48" i="54" s="1"/>
  <c r="K552" i="54"/>
  <c r="K566" i="54"/>
  <c r="K493" i="54"/>
  <c r="K515" i="54"/>
  <c r="L515" i="54" s="1"/>
  <c r="K586" i="54"/>
  <c r="K10" i="54"/>
  <c r="K237" i="54"/>
  <c r="K544" i="54"/>
  <c r="K400" i="54"/>
  <c r="K256" i="54"/>
  <c r="K578" i="54"/>
  <c r="K434" i="54"/>
  <c r="K290" i="54"/>
  <c r="L290" i="54" s="1"/>
  <c r="K146" i="54"/>
  <c r="K649" i="54"/>
  <c r="L649" i="54" s="1"/>
  <c r="K505" i="54"/>
  <c r="L505" i="54" s="1"/>
  <c r="K361" i="54"/>
  <c r="L361" i="54" s="1"/>
  <c r="K217" i="54"/>
  <c r="K527" i="54"/>
  <c r="K383" i="54"/>
  <c r="K239" i="54"/>
  <c r="L239" i="54" s="1"/>
  <c r="K95" i="54"/>
  <c r="K598" i="54"/>
  <c r="K454" i="54"/>
  <c r="K310" i="54"/>
  <c r="L310" i="54" s="1"/>
  <c r="K166" i="54"/>
  <c r="K22" i="54"/>
  <c r="K537" i="54"/>
  <c r="L537" i="54" s="1"/>
  <c r="K393" i="54"/>
  <c r="K249" i="54"/>
  <c r="K105" i="54"/>
  <c r="K620" i="54"/>
  <c r="L620" i="54" s="1"/>
  <c r="K476" i="54"/>
  <c r="K332" i="54"/>
  <c r="L332" i="54" s="1"/>
  <c r="K188" i="54"/>
  <c r="K44" i="54"/>
  <c r="K559" i="54"/>
  <c r="K415" i="54"/>
  <c r="L415" i="54" s="1"/>
  <c r="K271" i="54"/>
  <c r="K127" i="54"/>
  <c r="N127" i="54" s="1"/>
  <c r="P127" i="54" s="1"/>
  <c r="C126" i="56" s="1"/>
  <c r="G126" i="56" s="1"/>
  <c r="H126" i="56" s="1"/>
  <c r="I126" i="56" s="1"/>
  <c r="K615" i="54"/>
  <c r="K185" i="54"/>
  <c r="L185" i="54" s="1"/>
  <c r="K504" i="54"/>
  <c r="L504" i="54" s="1"/>
  <c r="K112" i="54"/>
  <c r="K390" i="54"/>
  <c r="K39" i="54"/>
  <c r="L39" i="54" s="1"/>
  <c r="K281" i="54"/>
  <c r="L281" i="54" s="1"/>
  <c r="K603" i="54"/>
  <c r="K180" i="54"/>
  <c r="K492" i="54"/>
  <c r="L492" i="54" s="1"/>
  <c r="K102" i="54"/>
  <c r="N102" i="54" s="1"/>
  <c r="P102" i="54" s="1"/>
  <c r="C101" i="56" s="1"/>
  <c r="K486" i="54"/>
  <c r="K101" i="54"/>
  <c r="K629" i="54"/>
  <c r="L629" i="54" s="1"/>
  <c r="K197" i="54"/>
  <c r="K591" i="54"/>
  <c r="K171" i="54"/>
  <c r="K516" i="54"/>
  <c r="K121" i="54"/>
  <c r="K653" i="54"/>
  <c r="N653" i="54" s="1"/>
  <c r="P653" i="54" s="1"/>
  <c r="C652" i="56" s="1"/>
  <c r="K90" i="54"/>
  <c r="N90" i="54" s="1"/>
  <c r="P90" i="54" s="1"/>
  <c r="C89" i="56" s="1"/>
  <c r="K278" i="54"/>
  <c r="K244" i="54"/>
  <c r="K637" i="54"/>
  <c r="L637" i="54" s="1"/>
  <c r="K371" i="54"/>
  <c r="K154" i="54"/>
  <c r="K652" i="54"/>
  <c r="K508" i="54"/>
  <c r="K364" i="54"/>
  <c r="K220" i="54"/>
  <c r="K542" i="54"/>
  <c r="K398" i="54"/>
  <c r="K254" i="54"/>
  <c r="K110" i="54"/>
  <c r="K613" i="54"/>
  <c r="L613" i="54" s="1"/>
  <c r="K469" i="54"/>
  <c r="K325" i="54"/>
  <c r="K635" i="54"/>
  <c r="L635" i="54" s="1"/>
  <c r="K491" i="54"/>
  <c r="L491" i="54" s="1"/>
  <c r="K347" i="54"/>
  <c r="K203" i="54"/>
  <c r="K59" i="54"/>
  <c r="L59" i="54" s="1"/>
  <c r="K562" i="54"/>
  <c r="K418" i="54"/>
  <c r="K274" i="54"/>
  <c r="L274" i="54" s="1"/>
  <c r="K130" i="54"/>
  <c r="L130" i="54" s="1"/>
  <c r="K645" i="54"/>
  <c r="K501" i="54"/>
  <c r="K357" i="54"/>
  <c r="K213" i="54"/>
  <c r="K69" i="54"/>
  <c r="L69" i="54" s="1"/>
  <c r="K584" i="54"/>
  <c r="K440" i="54"/>
  <c r="K296" i="54"/>
  <c r="K152" i="54"/>
  <c r="K8" i="54"/>
  <c r="K523" i="54"/>
  <c r="K379" i="54"/>
  <c r="K235" i="54"/>
  <c r="L235" i="54" s="1"/>
  <c r="K91" i="54"/>
  <c r="N91" i="54" s="1"/>
  <c r="P91" i="54" s="1"/>
  <c r="C90" i="56" s="1"/>
  <c r="K507" i="54"/>
  <c r="L507" i="54" s="1"/>
  <c r="K113" i="54"/>
  <c r="N113" i="54" s="1"/>
  <c r="P113" i="54" s="1"/>
  <c r="C112" i="56" s="1"/>
  <c r="K396" i="54"/>
  <c r="L396" i="54" s="1"/>
  <c r="K40" i="54"/>
  <c r="K282" i="54"/>
  <c r="K605" i="54"/>
  <c r="K181" i="54"/>
  <c r="N181" i="54" s="1"/>
  <c r="P181" i="54" s="1"/>
  <c r="C180" i="56" s="1"/>
  <c r="K495" i="54"/>
  <c r="K108" i="54"/>
  <c r="K384" i="54"/>
  <c r="K30" i="54"/>
  <c r="L30" i="54" s="1"/>
  <c r="K378" i="54"/>
  <c r="K29" i="54"/>
  <c r="K521" i="54"/>
  <c r="L521" i="54" s="1"/>
  <c r="K124" i="54"/>
  <c r="L124" i="54" s="1"/>
  <c r="K483" i="54"/>
  <c r="K99" i="54"/>
  <c r="K408" i="54"/>
  <c r="K49" i="54"/>
  <c r="L49" i="54" s="1"/>
  <c r="K186" i="54"/>
  <c r="L186" i="54" s="1"/>
  <c r="K401" i="54"/>
  <c r="K210" i="54"/>
  <c r="K312" i="54"/>
  <c r="K582" i="54"/>
  <c r="L582" i="54" s="1"/>
  <c r="K411" i="54"/>
  <c r="K336" i="54"/>
  <c r="L336" i="54" s="1"/>
  <c r="K365" i="54"/>
  <c r="K350" i="54"/>
  <c r="N350" i="54" s="1"/>
  <c r="P350" i="54" s="1"/>
  <c r="C349" i="56" s="1"/>
  <c r="K421" i="54"/>
  <c r="K299" i="54"/>
  <c r="K514" i="54"/>
  <c r="K597" i="54"/>
  <c r="K640" i="54"/>
  <c r="K496" i="54"/>
  <c r="L496" i="54" s="1"/>
  <c r="K352" i="54"/>
  <c r="K208" i="54"/>
  <c r="K530" i="54"/>
  <c r="K386" i="54"/>
  <c r="K242" i="54"/>
  <c r="L242" i="54" s="1"/>
  <c r="K98" i="54"/>
  <c r="K601" i="54"/>
  <c r="K457" i="54"/>
  <c r="L457" i="54" s="1"/>
  <c r="K313" i="54"/>
  <c r="K623" i="54"/>
  <c r="K479" i="54"/>
  <c r="K335" i="54"/>
  <c r="L335" i="54" s="1"/>
  <c r="K191" i="54"/>
  <c r="N191" i="54" s="1"/>
  <c r="P191" i="54" s="1"/>
  <c r="C190" i="56" s="1"/>
  <c r="G190" i="56" s="1"/>
  <c r="H190" i="56" s="1"/>
  <c r="I190" i="56" s="1"/>
  <c r="K47" i="54"/>
  <c r="N47" i="54" s="1"/>
  <c r="P47" i="54" s="1"/>
  <c r="C46" i="56" s="1"/>
  <c r="K550" i="54"/>
  <c r="K406" i="54"/>
  <c r="K262" i="54"/>
  <c r="L262" i="54" s="1"/>
  <c r="K118" i="54"/>
  <c r="K633" i="54"/>
  <c r="K489" i="54"/>
  <c r="K345" i="54"/>
  <c r="K201" i="54"/>
  <c r="K57" i="54"/>
  <c r="K572" i="54"/>
  <c r="K428" i="54"/>
  <c r="K284" i="54"/>
  <c r="K140" i="54"/>
  <c r="K655" i="54"/>
  <c r="L655" i="54" s="1"/>
  <c r="K511" i="54"/>
  <c r="L511" i="54" s="1"/>
  <c r="K367" i="54"/>
  <c r="K223" i="54"/>
  <c r="K79" i="54"/>
  <c r="K471" i="54"/>
  <c r="L471" i="54" s="1"/>
  <c r="K89" i="54"/>
  <c r="K360" i="54"/>
  <c r="K16" i="54"/>
  <c r="K246" i="54"/>
  <c r="K569" i="54"/>
  <c r="L569" i="54" s="1"/>
  <c r="K157" i="54"/>
  <c r="N157" i="54" s="1"/>
  <c r="P157" i="54" s="1"/>
  <c r="C156" i="56" s="1"/>
  <c r="K459" i="54"/>
  <c r="K84" i="54"/>
  <c r="K348" i="54"/>
  <c r="K6" i="54"/>
  <c r="N6" i="54" s="1"/>
  <c r="P6" i="54" s="1"/>
  <c r="C5" i="56" s="1"/>
  <c r="K342" i="54"/>
  <c r="K5" i="54"/>
  <c r="N5" i="54" s="1"/>
  <c r="P5" i="54" s="1"/>
  <c r="C4" i="56" s="1"/>
  <c r="K485" i="54"/>
  <c r="K100" i="54"/>
  <c r="K447" i="54"/>
  <c r="K75" i="54"/>
  <c r="N75" i="54" s="1"/>
  <c r="P75" i="54" s="1"/>
  <c r="C74" i="56" s="1"/>
  <c r="K372" i="54"/>
  <c r="K25" i="54"/>
  <c r="K293" i="54"/>
  <c r="L293" i="54" s="1"/>
  <c r="K42" i="54"/>
  <c r="N42" i="54" s="1"/>
  <c r="P42" i="54" s="1"/>
  <c r="C41" i="56" s="1"/>
  <c r="K621" i="54"/>
  <c r="K324" i="54"/>
  <c r="K546" i="54"/>
  <c r="L546" i="54" s="1"/>
  <c r="K76" i="54"/>
  <c r="K618" i="54"/>
  <c r="L618" i="54" s="1"/>
  <c r="K604" i="54"/>
  <c r="K638" i="54"/>
  <c r="L638" i="54" s="1"/>
  <c r="K565" i="54"/>
  <c r="K587" i="54"/>
  <c r="K11" i="54"/>
  <c r="K82" i="54"/>
  <c r="K309" i="54"/>
  <c r="K628" i="54"/>
  <c r="K484" i="54"/>
  <c r="K340" i="54"/>
  <c r="L340" i="54" s="1"/>
  <c r="K196" i="54"/>
  <c r="L196" i="54" s="1"/>
  <c r="K518" i="54"/>
  <c r="L518" i="54" s="1"/>
  <c r="K374" i="54"/>
  <c r="L374" i="54" s="1"/>
  <c r="K230" i="54"/>
  <c r="K86" i="54"/>
  <c r="K589" i="54"/>
  <c r="L589" i="54" s="1"/>
  <c r="K445" i="54"/>
  <c r="N445" i="54" s="1"/>
  <c r="P445" i="54" s="1"/>
  <c r="C444" i="56" s="1"/>
  <c r="K301" i="54"/>
  <c r="K611" i="54"/>
  <c r="K467" i="54"/>
  <c r="K323" i="54"/>
  <c r="L323" i="54" s="1"/>
  <c r="K179" i="54"/>
  <c r="K35" i="54"/>
  <c r="K538" i="54"/>
  <c r="K394" i="54"/>
  <c r="K250" i="54"/>
  <c r="N250" i="54" s="1"/>
  <c r="P250" i="54" s="1"/>
  <c r="C249" i="56" s="1"/>
  <c r="K106" i="54"/>
  <c r="L106" i="54" s="1"/>
  <c r="K477" i="54"/>
  <c r="L477" i="54" s="1"/>
  <c r="K333" i="54"/>
  <c r="N333" i="54" s="1"/>
  <c r="P333" i="54" s="1"/>
  <c r="C332" i="56" s="1"/>
  <c r="K189" i="54"/>
  <c r="K45" i="54"/>
  <c r="N45" i="54" s="1"/>
  <c r="P45" i="54" s="1"/>
  <c r="C44" i="56" s="1"/>
  <c r="K560" i="54"/>
  <c r="K416" i="54"/>
  <c r="K272" i="54"/>
  <c r="K128" i="54"/>
  <c r="K643" i="54"/>
  <c r="K499" i="54"/>
  <c r="L499" i="54" s="1"/>
  <c r="K355" i="54"/>
  <c r="K211" i="54"/>
  <c r="K67" i="54"/>
  <c r="K435" i="54"/>
  <c r="K65" i="54"/>
  <c r="K642" i="54"/>
  <c r="N642" i="54" s="1"/>
  <c r="P642" i="54" s="1"/>
  <c r="C641" i="56" s="1"/>
  <c r="K533" i="54"/>
  <c r="K133" i="54"/>
  <c r="K423" i="54"/>
  <c r="K60" i="54"/>
  <c r="L60" i="54" s="1"/>
  <c r="K306" i="54"/>
  <c r="K449" i="54"/>
  <c r="K51" i="54"/>
  <c r="K581" i="54"/>
  <c r="K460" i="54"/>
  <c r="K206" i="54"/>
  <c r="L206" i="54" s="1"/>
  <c r="K277" i="54"/>
  <c r="L277" i="54" s="1"/>
  <c r="K155" i="54"/>
  <c r="N155" i="54" s="1"/>
  <c r="P155" i="54" s="1"/>
  <c r="C154" i="56" s="1"/>
  <c r="K226" i="54"/>
  <c r="K453" i="54"/>
  <c r="L453" i="54" s="1"/>
  <c r="K616" i="54"/>
  <c r="K472" i="54"/>
  <c r="K328" i="54"/>
  <c r="L328" i="54" s="1"/>
  <c r="K650" i="54"/>
  <c r="K506" i="54"/>
  <c r="K362" i="54"/>
  <c r="K218" i="54"/>
  <c r="K74" i="54"/>
  <c r="N74" i="54" s="1"/>
  <c r="P74" i="54" s="1"/>
  <c r="C73" i="56" s="1"/>
  <c r="K577" i="54"/>
  <c r="L577" i="54" s="1"/>
  <c r="K433" i="54"/>
  <c r="K289" i="54"/>
  <c r="K599" i="54"/>
  <c r="L599" i="54" s="1"/>
  <c r="K455" i="54"/>
  <c r="K311" i="54"/>
  <c r="N311" i="54" s="1"/>
  <c r="P311" i="54" s="1"/>
  <c r="C310" i="56" s="1"/>
  <c r="G310" i="56" s="1"/>
  <c r="H310" i="56" s="1"/>
  <c r="I310" i="56" s="1"/>
  <c r="K167" i="54"/>
  <c r="K23" i="54"/>
  <c r="K526" i="54"/>
  <c r="L526" i="54" s="1"/>
  <c r="K382" i="54"/>
  <c r="K238" i="54"/>
  <c r="L238" i="54" s="1"/>
  <c r="K94" i="54"/>
  <c r="K609" i="54"/>
  <c r="K465" i="54"/>
  <c r="L465" i="54" s="1"/>
  <c r="K321" i="54"/>
  <c r="K177" i="54"/>
  <c r="L177" i="54" s="1"/>
  <c r="K33" i="54"/>
  <c r="L33" i="54" s="1"/>
  <c r="K548" i="54"/>
  <c r="K404" i="54"/>
  <c r="K260" i="54"/>
  <c r="K116" i="54"/>
  <c r="K631" i="54"/>
  <c r="L631" i="54" s="1"/>
  <c r="K487" i="54"/>
  <c r="K343" i="54"/>
  <c r="K199" i="54"/>
  <c r="N199" i="54" s="1"/>
  <c r="P199" i="54" s="1"/>
  <c r="C198" i="56" s="1"/>
  <c r="K55" i="54"/>
  <c r="K399" i="54"/>
  <c r="K41" i="54"/>
  <c r="N41" i="54" s="1"/>
  <c r="P41" i="54" s="1"/>
  <c r="C40" i="56" s="1"/>
  <c r="K288" i="54"/>
  <c r="K606" i="54"/>
  <c r="K183" i="54"/>
  <c r="K497" i="54"/>
  <c r="K109" i="54"/>
  <c r="L109" i="54" s="1"/>
  <c r="K387" i="54"/>
  <c r="K36" i="54"/>
  <c r="N36" i="54" s="1"/>
  <c r="P36" i="54" s="1"/>
  <c r="C35" i="56" s="1"/>
  <c r="K276" i="54"/>
  <c r="K192" i="54"/>
  <c r="N192" i="54" s="1"/>
  <c r="P192" i="54" s="1"/>
  <c r="C191" i="56" s="1"/>
  <c r="K270" i="54"/>
  <c r="K510" i="54"/>
  <c r="N510" i="54" s="1"/>
  <c r="P510" i="54" s="1"/>
  <c r="C509" i="56" s="1"/>
  <c r="K413" i="54"/>
  <c r="K52" i="54"/>
  <c r="N52" i="54" s="1"/>
  <c r="P52" i="54" s="1"/>
  <c r="C51" i="56" s="1"/>
  <c r="K375" i="54"/>
  <c r="L375" i="54" s="1"/>
  <c r="K27" i="54"/>
  <c r="K300" i="54"/>
  <c r="K474" i="54"/>
  <c r="L474" i="54" s="1"/>
  <c r="K162" i="54"/>
  <c r="L162" i="54" s="1"/>
  <c r="K18" i="54"/>
  <c r="N18" i="54" s="1"/>
  <c r="P18" i="54" s="1"/>
  <c r="C17" i="56" s="1"/>
  <c r="K494" i="54"/>
  <c r="L494" i="54" s="1"/>
  <c r="K316" i="54"/>
  <c r="K62" i="54"/>
  <c r="K443" i="54"/>
  <c r="K370" i="54"/>
  <c r="N370" i="54" s="1"/>
  <c r="P370" i="54" s="1"/>
  <c r="C369" i="56" s="1"/>
  <c r="K580" i="54"/>
  <c r="K436" i="54"/>
  <c r="L436" i="54" s="1"/>
  <c r="K292" i="54"/>
  <c r="K614" i="54"/>
  <c r="L614" i="54" s="1"/>
  <c r="K470" i="54"/>
  <c r="K326" i="54"/>
  <c r="K182" i="54"/>
  <c r="K38" i="54"/>
  <c r="N38" i="54" s="1"/>
  <c r="P38" i="54" s="1"/>
  <c r="C37" i="56" s="1"/>
  <c r="K541" i="54"/>
  <c r="K397" i="54"/>
  <c r="L397" i="54" s="1"/>
  <c r="K253" i="54"/>
  <c r="K563" i="54"/>
  <c r="K419" i="54"/>
  <c r="L419" i="54" s="1"/>
  <c r="K275" i="54"/>
  <c r="K131" i="54"/>
  <c r="K634" i="54"/>
  <c r="K490" i="54"/>
  <c r="K346" i="54"/>
  <c r="K202" i="54"/>
  <c r="K58" i="54"/>
  <c r="L58" i="54" s="1"/>
  <c r="K573" i="54"/>
  <c r="K429" i="54"/>
  <c r="L429" i="54" s="1"/>
  <c r="K285" i="54"/>
  <c r="K141" i="54"/>
  <c r="K656" i="54"/>
  <c r="N656" i="54" s="1"/>
  <c r="P656" i="54" s="1"/>
  <c r="C655" i="56" s="1"/>
  <c r="K512" i="54"/>
  <c r="K368" i="54"/>
  <c r="L368" i="54" s="1"/>
  <c r="K224" i="54"/>
  <c r="N224" i="54" s="1"/>
  <c r="P224" i="54" s="1"/>
  <c r="C223" i="56" s="1"/>
  <c r="K80" i="54"/>
  <c r="N80" i="54" s="1"/>
  <c r="P80" i="54" s="1"/>
  <c r="C79" i="56" s="1"/>
  <c r="K595" i="54"/>
  <c r="K451" i="54"/>
  <c r="L451" i="54" s="1"/>
  <c r="K307" i="54"/>
  <c r="K163" i="54"/>
  <c r="K19" i="54"/>
  <c r="L19" i="54" s="1"/>
  <c r="K291" i="54"/>
  <c r="K612" i="54"/>
  <c r="L612" i="54" s="1"/>
  <c r="K184" i="54"/>
  <c r="K498" i="54"/>
  <c r="K111" i="54"/>
  <c r="K389" i="54"/>
  <c r="K37" i="54"/>
  <c r="N37" i="54" s="1"/>
  <c r="P37" i="54" s="1"/>
  <c r="C36" i="56" s="1"/>
  <c r="K279" i="54"/>
  <c r="K600" i="54"/>
  <c r="K174" i="54"/>
  <c r="K594" i="54"/>
  <c r="K173" i="54"/>
  <c r="L173" i="54" s="1"/>
  <c r="K222" i="54"/>
  <c r="N222" i="54" s="1"/>
  <c r="P222" i="54" s="1"/>
  <c r="C221" i="56" s="1"/>
  <c r="K305" i="54"/>
  <c r="K366" i="54"/>
  <c r="K267" i="54"/>
  <c r="K624" i="54"/>
  <c r="L624" i="54" s="1"/>
  <c r="K193" i="54"/>
  <c r="K168" i="54"/>
  <c r="K509" i="54"/>
  <c r="L509" i="54" s="1"/>
  <c r="K627" i="54"/>
  <c r="K145" i="54"/>
  <c r="K473" i="54"/>
  <c r="K388" i="54"/>
  <c r="K134" i="54"/>
  <c r="K205" i="54"/>
  <c r="L205" i="54" s="1"/>
  <c r="K83" i="54"/>
  <c r="K298" i="54"/>
  <c r="K381" i="54"/>
  <c r="K554" i="54"/>
  <c r="L554" i="54" s="1"/>
  <c r="K225" i="54"/>
  <c r="N225" i="54" s="1"/>
  <c r="P225" i="54" s="1"/>
  <c r="C224" i="56" s="1"/>
  <c r="K17" i="54"/>
  <c r="N17" i="54" s="1"/>
  <c r="P17" i="54" s="1"/>
  <c r="C16" i="56" s="1"/>
  <c r="K24" i="54"/>
  <c r="N24" i="54" s="1"/>
  <c r="P24" i="54" s="1"/>
  <c r="C23" i="56" s="1"/>
  <c r="K258" i="54"/>
  <c r="K165" i="54"/>
  <c r="N165" i="54" s="1"/>
  <c r="P165" i="54" s="1"/>
  <c r="C164" i="56" s="1"/>
  <c r="K648" i="54"/>
  <c r="K341" i="54"/>
  <c r="N341" i="54" s="1"/>
  <c r="P341" i="54" s="1"/>
  <c r="C340" i="56" s="1"/>
  <c r="K286" i="54"/>
  <c r="K320" i="54"/>
  <c r="K115" i="54"/>
  <c r="L115" i="54" s="1"/>
  <c r="K15" i="54"/>
  <c r="K172" i="54"/>
  <c r="L172" i="54" s="1"/>
  <c r="K437" i="54"/>
  <c r="K266" i="54"/>
  <c r="K156" i="54"/>
  <c r="K592" i="54"/>
  <c r="K194" i="54"/>
  <c r="K431" i="54"/>
  <c r="K214" i="54"/>
  <c r="K81" i="54"/>
  <c r="N81" i="54" s="1"/>
  <c r="P81" i="54" s="1"/>
  <c r="C80" i="56" s="1"/>
  <c r="K308" i="54"/>
  <c r="K535" i="54"/>
  <c r="L535" i="54" s="1"/>
  <c r="K103" i="54"/>
  <c r="L103" i="54" s="1"/>
  <c r="K432" i="54"/>
  <c r="K641" i="54"/>
  <c r="K132" i="54"/>
  <c r="L132" i="54" s="1"/>
  <c r="K414" i="54"/>
  <c r="L414" i="54" s="1"/>
  <c r="K148" i="54"/>
  <c r="L148" i="54" s="1"/>
  <c r="K444" i="54"/>
  <c r="K66" i="54"/>
  <c r="L66" i="54" s="1"/>
  <c r="K520" i="54"/>
  <c r="L520" i="54" s="1"/>
  <c r="K359" i="54"/>
  <c r="K142" i="54"/>
  <c r="K21" i="54"/>
  <c r="N21" i="54" s="1"/>
  <c r="P21" i="54" s="1"/>
  <c r="C20" i="56" s="1"/>
  <c r="K248" i="54"/>
  <c r="K475" i="54"/>
  <c r="K43" i="54"/>
  <c r="K252" i="54"/>
  <c r="K461" i="54"/>
  <c r="K12" i="54"/>
  <c r="N12" i="54" s="1"/>
  <c r="P12" i="54" s="1"/>
  <c r="C11" i="56" s="1"/>
  <c r="K234" i="54"/>
  <c r="K28" i="54"/>
  <c r="N28" i="54" s="1"/>
  <c r="P28" i="54" s="1"/>
  <c r="C27" i="56" s="1"/>
  <c r="K264" i="54"/>
  <c r="K329" i="54"/>
  <c r="K448" i="54"/>
  <c r="L448" i="54" s="1"/>
  <c r="K50" i="54"/>
  <c r="K287" i="54"/>
  <c r="K70" i="54"/>
  <c r="K9" i="54"/>
  <c r="L9" i="54" s="1"/>
  <c r="K236" i="54"/>
  <c r="K463" i="54"/>
  <c r="K31" i="54"/>
  <c r="N31" i="54" s="1"/>
  <c r="P31" i="54" s="1"/>
  <c r="C30" i="56" s="1"/>
  <c r="K216" i="54"/>
  <c r="K425" i="54"/>
  <c r="L425" i="54" s="1"/>
  <c r="K636" i="54"/>
  <c r="K198" i="54"/>
  <c r="K654" i="54"/>
  <c r="K228" i="54"/>
  <c r="K4" i="54"/>
  <c r="L4" i="54" s="1"/>
  <c r="K376" i="54"/>
  <c r="K625" i="54"/>
  <c r="K215" i="54"/>
  <c r="K608" i="54"/>
  <c r="K176" i="54"/>
  <c r="K403" i="54"/>
  <c r="K88" i="54"/>
  <c r="N88" i="54" s="1"/>
  <c r="P88" i="54" s="1"/>
  <c r="C87" i="56" s="1"/>
  <c r="K245" i="54"/>
  <c r="K77" i="54"/>
  <c r="K555" i="54"/>
  <c r="K304" i="54"/>
  <c r="K553" i="54"/>
  <c r="N553" i="54" s="1"/>
  <c r="P553" i="54" s="1"/>
  <c r="C552" i="56" s="1"/>
  <c r="K585" i="54"/>
  <c r="L585" i="54" s="1"/>
  <c r="K596" i="54"/>
  <c r="K164" i="54"/>
  <c r="K543" i="54"/>
  <c r="L543" i="54" s="1"/>
  <c r="K64" i="54"/>
  <c r="K209" i="54"/>
  <c r="K53" i="54"/>
  <c r="L53" i="54" s="1"/>
  <c r="K519" i="54"/>
  <c r="K481" i="54"/>
  <c r="K536" i="54"/>
  <c r="K331" i="54"/>
  <c r="K570" i="54"/>
  <c r="K240" i="54"/>
  <c r="L240" i="54" s="1"/>
  <c r="K402" i="54"/>
  <c r="K122" i="54"/>
  <c r="L122" i="54" s="1"/>
  <c r="K657" i="54"/>
  <c r="N657" i="54" s="1"/>
  <c r="P657" i="54" s="1"/>
  <c r="C656" i="56" s="1"/>
  <c r="K579" i="54"/>
  <c r="K456" i="54"/>
  <c r="K97" i="54"/>
  <c r="K143" i="54"/>
  <c r="K391" i="54"/>
  <c r="K420" i="54"/>
  <c r="K73" i="54"/>
  <c r="K232" i="54"/>
  <c r="K513" i="54"/>
  <c r="K104" i="54"/>
  <c r="L104" i="54" s="1"/>
  <c r="K363" i="54"/>
  <c r="L363" i="54" s="1"/>
  <c r="K85" i="54"/>
  <c r="K339" i="54"/>
  <c r="K71" i="54"/>
  <c r="N71" i="54" s="1"/>
  <c r="P71" i="54" s="1"/>
  <c r="C70" i="56" s="1"/>
  <c r="K438" i="54"/>
  <c r="K626" i="54"/>
  <c r="K409" i="54"/>
  <c r="K646" i="54"/>
  <c r="L646" i="54" s="1"/>
  <c r="K441" i="54"/>
  <c r="L441" i="54" s="1"/>
  <c r="K524" i="54"/>
  <c r="K92" i="54"/>
  <c r="K319" i="54"/>
  <c r="K327" i="54"/>
  <c r="L327" i="54" s="1"/>
  <c r="K534" i="54"/>
  <c r="K61" i="54"/>
  <c r="K204" i="54"/>
  <c r="N204" i="54" s="1"/>
  <c r="P204" i="54" s="1"/>
  <c r="C203" i="56" s="1"/>
  <c r="K330" i="54"/>
  <c r="K303" i="54"/>
  <c r="L303" i="54" s="1"/>
  <c r="K294" i="54"/>
  <c r="K337" i="54"/>
  <c r="K574" i="54"/>
  <c r="L574" i="54" s="1"/>
  <c r="K369" i="54"/>
  <c r="K464" i="54"/>
  <c r="K32" i="54"/>
  <c r="N32" i="54" s="1"/>
  <c r="P32" i="54" s="1"/>
  <c r="C31" i="56" s="1"/>
  <c r="K259" i="54"/>
  <c r="N259" i="54" s="1"/>
  <c r="P259" i="54" s="1"/>
  <c r="C258" i="56" s="1"/>
  <c r="K161" i="54"/>
  <c r="N161" i="54" s="1"/>
  <c r="P161" i="54" s="1"/>
  <c r="C160" i="56" s="1"/>
  <c r="K354" i="54"/>
  <c r="K567" i="54"/>
  <c r="K78" i="54"/>
  <c r="K593" i="54"/>
  <c r="L593" i="54" s="1"/>
  <c r="K147" i="54"/>
  <c r="K221" i="54"/>
  <c r="N221" i="54" s="1"/>
  <c r="P221" i="54" s="1"/>
  <c r="C220" i="56" s="1"/>
  <c r="K482" i="54"/>
  <c r="L482" i="54" s="1"/>
  <c r="K265" i="54"/>
  <c r="K502" i="54"/>
  <c r="N502" i="54" s="1"/>
  <c r="P502" i="54" s="1"/>
  <c r="C501" i="56" s="1"/>
  <c r="K297" i="54"/>
  <c r="L297" i="54" s="1"/>
  <c r="K452" i="54"/>
  <c r="K20" i="54"/>
  <c r="L20" i="54" s="1"/>
  <c r="K247" i="54"/>
  <c r="K137" i="54"/>
  <c r="N137" i="54" s="1"/>
  <c r="P137" i="54" s="1"/>
  <c r="C136" i="56" s="1"/>
  <c r="K318" i="54"/>
  <c r="K531" i="54"/>
  <c r="K54" i="54"/>
  <c r="K557" i="54"/>
  <c r="K123" i="54"/>
  <c r="K617" i="54"/>
  <c r="K410" i="54"/>
  <c r="K647" i="54"/>
  <c r="K430" i="54"/>
  <c r="L430" i="54" s="1"/>
  <c r="K392" i="54"/>
  <c r="L392" i="54" s="1"/>
  <c r="K619" i="54"/>
  <c r="K187" i="54"/>
  <c r="K159" i="54"/>
  <c r="K351" i="54"/>
  <c r="K377" i="54"/>
  <c r="K545" i="54"/>
  <c r="L545" i="54" s="1"/>
  <c r="K338" i="54"/>
  <c r="K575" i="54"/>
  <c r="L575" i="54" s="1"/>
  <c r="K358" i="54"/>
  <c r="K380" i="54"/>
  <c r="K607" i="54"/>
  <c r="L607" i="54" s="1"/>
  <c r="K175" i="54"/>
  <c r="K135" i="54"/>
  <c r="K315" i="54"/>
  <c r="K630" i="54"/>
  <c r="K96" i="54"/>
  <c r="K138" i="54"/>
  <c r="N138" i="54" s="1"/>
  <c r="P138" i="54" s="1"/>
  <c r="C137" i="56" s="1"/>
  <c r="K503" i="54"/>
  <c r="K153" i="54"/>
  <c r="K547" i="54"/>
  <c r="K468" i="54"/>
  <c r="N468" i="54" s="1"/>
  <c r="P468" i="54" s="1"/>
  <c r="C467" i="56" s="1"/>
  <c r="K450" i="54"/>
  <c r="K480" i="54"/>
  <c r="G27" i="56" l="1"/>
  <c r="G220" i="56"/>
  <c r="H220" i="56" s="1"/>
  <c r="I220" i="56" s="1"/>
  <c r="G203" i="56"/>
  <c r="H203" i="56" s="1"/>
  <c r="I203" i="56" s="1"/>
  <c r="G70" i="56"/>
  <c r="G164" i="56"/>
  <c r="H164" i="56" s="1"/>
  <c r="G224" i="56"/>
  <c r="H224" i="56" s="1"/>
  <c r="I224" i="56" s="1"/>
  <c r="G36" i="56"/>
  <c r="H36" i="56" s="1"/>
  <c r="G79" i="56"/>
  <c r="H79" i="56" s="1"/>
  <c r="I79" i="56" s="1"/>
  <c r="G655" i="56"/>
  <c r="H655" i="56" s="1"/>
  <c r="I655" i="56" s="1"/>
  <c r="G51" i="56"/>
  <c r="H51" i="56" s="1"/>
  <c r="I51" i="56" s="1"/>
  <c r="G191" i="56"/>
  <c r="H191" i="56" s="1"/>
  <c r="I191" i="56" s="1"/>
  <c r="G198" i="56"/>
  <c r="H198" i="56" s="1"/>
  <c r="G249" i="56"/>
  <c r="H249" i="56" s="1"/>
  <c r="I249" i="56" s="1"/>
  <c r="G112" i="56"/>
  <c r="H112" i="56" s="1"/>
  <c r="I112" i="56" s="1"/>
  <c r="G135" i="56"/>
  <c r="H135" i="56" s="1"/>
  <c r="I135" i="56" s="1"/>
  <c r="G199" i="56"/>
  <c r="H199" i="56" s="1"/>
  <c r="I199" i="56" s="1"/>
  <c r="G12" i="56"/>
  <c r="H12" i="56" s="1"/>
  <c r="I12" i="56" s="1"/>
  <c r="G150" i="56"/>
  <c r="H150" i="56" s="1"/>
  <c r="I150" i="56" s="1"/>
  <c r="G258" i="56"/>
  <c r="H258" i="56" s="1"/>
  <c r="I258" i="56" s="1"/>
  <c r="G87" i="56"/>
  <c r="H87" i="56" s="1"/>
  <c r="I87" i="56" s="1"/>
  <c r="G641" i="56"/>
  <c r="H641" i="56" s="1"/>
  <c r="I641" i="56" s="1"/>
  <c r="G74" i="56"/>
  <c r="H74" i="56" s="1"/>
  <c r="G101" i="56"/>
  <c r="H101" i="56" s="1"/>
  <c r="I101" i="56" s="1"/>
  <c r="G136" i="56"/>
  <c r="H136" i="56" s="1"/>
  <c r="G31" i="56"/>
  <c r="H31" i="56" s="1"/>
  <c r="I31" i="56" s="1"/>
  <c r="G137" i="56"/>
  <c r="H137" i="56" s="1"/>
  <c r="I137" i="56" s="1"/>
  <c r="G30" i="56"/>
  <c r="H30" i="56" s="1"/>
  <c r="G11" i="56"/>
  <c r="H11" i="56" s="1"/>
  <c r="I11" i="56" s="1"/>
  <c r="G80" i="56"/>
  <c r="H80" i="56" s="1"/>
  <c r="I80" i="56" s="1"/>
  <c r="G223" i="56"/>
  <c r="H223" i="56" s="1"/>
  <c r="I223" i="56" s="1"/>
  <c r="G37" i="56"/>
  <c r="H37" i="56" s="1"/>
  <c r="I37" i="56" s="1"/>
  <c r="G369" i="56"/>
  <c r="H369" i="56" s="1"/>
  <c r="I369" i="56" s="1"/>
  <c r="G40" i="56"/>
  <c r="H40" i="56" s="1"/>
  <c r="G73" i="56"/>
  <c r="H73" i="56" s="1"/>
  <c r="I73" i="56" s="1"/>
  <c r="G332" i="56"/>
  <c r="H332" i="56" s="1"/>
  <c r="G444" i="56"/>
  <c r="H444" i="56" s="1"/>
  <c r="G5" i="56"/>
  <c r="H5" i="56" s="1"/>
  <c r="I5" i="56" s="1"/>
  <c r="G156" i="56"/>
  <c r="H156" i="56" s="1"/>
  <c r="G89" i="56"/>
  <c r="H89" i="56" s="1"/>
  <c r="I89" i="56" s="1"/>
  <c r="G601" i="56"/>
  <c r="H601" i="56" s="1"/>
  <c r="I601" i="56" s="1"/>
  <c r="G20" i="56"/>
  <c r="H20" i="56" s="1"/>
  <c r="G16" i="56"/>
  <c r="H16" i="56" s="1"/>
  <c r="G154" i="56"/>
  <c r="H154" i="56" s="1"/>
  <c r="I154" i="56" s="1"/>
  <c r="G44" i="56"/>
  <c r="H44" i="56" s="1"/>
  <c r="G41" i="56"/>
  <c r="H41" i="56" s="1"/>
  <c r="I41" i="56" s="1"/>
  <c r="G4" i="56"/>
  <c r="H4" i="56" s="1"/>
  <c r="I4" i="56" s="1"/>
  <c r="G180" i="56"/>
  <c r="H180" i="56" s="1"/>
  <c r="I180" i="56" s="1"/>
  <c r="G467" i="56"/>
  <c r="H467" i="56" s="1"/>
  <c r="I467" i="56" s="1"/>
  <c r="G501" i="56"/>
  <c r="H501" i="56" s="1"/>
  <c r="I501" i="56" s="1"/>
  <c r="G160" i="56"/>
  <c r="H160" i="56" s="1"/>
  <c r="I160" i="56" s="1"/>
  <c r="G656" i="56"/>
  <c r="H656" i="56" s="1"/>
  <c r="I656" i="56" s="1"/>
  <c r="G552" i="56"/>
  <c r="H552" i="56" s="1"/>
  <c r="G340" i="56"/>
  <c r="H340" i="56" s="1"/>
  <c r="G23" i="56"/>
  <c r="H23" i="56" s="1"/>
  <c r="I23" i="56" s="1"/>
  <c r="G221" i="56"/>
  <c r="H221" i="56" s="1"/>
  <c r="I221" i="56" s="1"/>
  <c r="G17" i="56"/>
  <c r="H17" i="56" s="1"/>
  <c r="I17" i="56" s="1"/>
  <c r="G509" i="56"/>
  <c r="H509" i="56" s="1"/>
  <c r="I509" i="56" s="1"/>
  <c r="G35" i="56"/>
  <c r="H35" i="56" s="1"/>
  <c r="I35" i="56" s="1"/>
  <c r="G46" i="56"/>
  <c r="H46" i="56" s="1"/>
  <c r="G349" i="56"/>
  <c r="H349" i="56" s="1"/>
  <c r="I349" i="56" s="1"/>
  <c r="G90" i="56"/>
  <c r="H90" i="56" s="1"/>
  <c r="I90" i="56" s="1"/>
  <c r="G652" i="56"/>
  <c r="H652" i="56" s="1"/>
  <c r="I652" i="56" s="1"/>
  <c r="G250" i="56"/>
  <c r="H250" i="56" s="1"/>
  <c r="I250" i="56" s="1"/>
  <c r="G372" i="56"/>
  <c r="H372" i="56" s="1"/>
  <c r="G441" i="56"/>
  <c r="H441" i="56" s="1"/>
  <c r="I441" i="56" s="1"/>
  <c r="Q575" i="54"/>
  <c r="P575" i="54"/>
  <c r="C574" i="56" s="1"/>
  <c r="R575" i="54"/>
  <c r="R545" i="54"/>
  <c r="P545" i="54"/>
  <c r="C544" i="56" s="1"/>
  <c r="Q545" i="54"/>
  <c r="Q392" i="54"/>
  <c r="P392" i="54"/>
  <c r="C391" i="56" s="1"/>
  <c r="R392" i="54"/>
  <c r="R20" i="54"/>
  <c r="P20" i="54"/>
  <c r="C19" i="56" s="1"/>
  <c r="Q20" i="54"/>
  <c r="R297" i="54"/>
  <c r="P297" i="54"/>
  <c r="C296" i="56" s="1"/>
  <c r="Q297" i="54"/>
  <c r="Q593" i="54"/>
  <c r="P593" i="54"/>
  <c r="C592" i="56" s="1"/>
  <c r="R593" i="54"/>
  <c r="R303" i="54"/>
  <c r="P303" i="54"/>
  <c r="C302" i="56" s="1"/>
  <c r="Q303" i="54"/>
  <c r="P646" i="54"/>
  <c r="C645" i="56" s="1"/>
  <c r="R646" i="54"/>
  <c r="Q646" i="54"/>
  <c r="Q607" i="54"/>
  <c r="P607" i="54"/>
  <c r="C606" i="56" s="1"/>
  <c r="R607" i="54"/>
  <c r="Q430" i="54"/>
  <c r="P430" i="54"/>
  <c r="C429" i="56" s="1"/>
  <c r="R430" i="54"/>
  <c r="P482" i="54"/>
  <c r="C481" i="56" s="1"/>
  <c r="R482" i="54"/>
  <c r="Q482" i="54"/>
  <c r="P574" i="54"/>
  <c r="C573" i="56" s="1"/>
  <c r="R574" i="54"/>
  <c r="Q574" i="54"/>
  <c r="Q327" i="54"/>
  <c r="P327" i="54"/>
  <c r="C326" i="56" s="1"/>
  <c r="R327" i="54"/>
  <c r="R441" i="54"/>
  <c r="P441" i="54"/>
  <c r="C440" i="56" s="1"/>
  <c r="Q441" i="54"/>
  <c r="R363" i="54"/>
  <c r="P363" i="54"/>
  <c r="C362" i="56" s="1"/>
  <c r="Q363" i="54"/>
  <c r="R122" i="54"/>
  <c r="Q122" i="54"/>
  <c r="P122" i="54"/>
  <c r="C121" i="56" s="1"/>
  <c r="Q240" i="54"/>
  <c r="P240" i="54"/>
  <c r="C239" i="56" s="1"/>
  <c r="R240" i="54"/>
  <c r="R53" i="54"/>
  <c r="Q53" i="54"/>
  <c r="P53" i="54"/>
  <c r="C52" i="56" s="1"/>
  <c r="R585" i="54"/>
  <c r="P585" i="54"/>
  <c r="C584" i="56" s="1"/>
  <c r="Q585" i="54"/>
  <c r="R425" i="54"/>
  <c r="Q425" i="54"/>
  <c r="P425" i="54"/>
  <c r="C424" i="56" s="1"/>
  <c r="P66" i="54"/>
  <c r="C65" i="56" s="1"/>
  <c r="R66" i="54"/>
  <c r="Q66" i="54"/>
  <c r="R148" i="54"/>
  <c r="P148" i="54"/>
  <c r="C147" i="56" s="1"/>
  <c r="Q148" i="54"/>
  <c r="R132" i="54"/>
  <c r="P132" i="54"/>
  <c r="C131" i="56" s="1"/>
  <c r="Q132" i="54"/>
  <c r="Q535" i="54"/>
  <c r="R535" i="54"/>
  <c r="P535" i="54"/>
  <c r="C534" i="56" s="1"/>
  <c r="Q172" i="54"/>
  <c r="P172" i="54"/>
  <c r="C171" i="56" s="1"/>
  <c r="R172" i="54"/>
  <c r="R115" i="54"/>
  <c r="P115" i="54"/>
  <c r="C114" i="56" s="1"/>
  <c r="Q115" i="54"/>
  <c r="P554" i="54"/>
  <c r="C553" i="56" s="1"/>
  <c r="R554" i="54"/>
  <c r="Q554" i="54"/>
  <c r="Q205" i="54"/>
  <c r="P205" i="54"/>
  <c r="C204" i="56" s="1"/>
  <c r="R205" i="54"/>
  <c r="R509" i="54"/>
  <c r="Q509" i="54"/>
  <c r="P509" i="54"/>
  <c r="C508" i="56" s="1"/>
  <c r="R173" i="54"/>
  <c r="Q173" i="54"/>
  <c r="P173" i="54"/>
  <c r="C172" i="56" s="1"/>
  <c r="R612" i="54"/>
  <c r="P612" i="54"/>
  <c r="C611" i="56" s="1"/>
  <c r="Q612" i="54"/>
  <c r="R19" i="54"/>
  <c r="Q19" i="54"/>
  <c r="P19" i="54"/>
  <c r="C18" i="56" s="1"/>
  <c r="P429" i="54"/>
  <c r="C428" i="56" s="1"/>
  <c r="Q429" i="54"/>
  <c r="R429" i="54"/>
  <c r="P58" i="54"/>
  <c r="C57" i="56" s="1"/>
  <c r="R58" i="54"/>
  <c r="Q58" i="54"/>
  <c r="R397" i="54"/>
  <c r="P397" i="54"/>
  <c r="C396" i="56" s="1"/>
  <c r="Q397" i="54"/>
  <c r="R614" i="54"/>
  <c r="Q614" i="54"/>
  <c r="P614" i="54"/>
  <c r="C613" i="56" s="1"/>
  <c r="R436" i="54"/>
  <c r="P436" i="54"/>
  <c r="C435" i="56" s="1"/>
  <c r="Q436" i="54"/>
  <c r="Q494" i="54"/>
  <c r="R494" i="54"/>
  <c r="P494" i="54"/>
  <c r="C493" i="56" s="1"/>
  <c r="P162" i="54"/>
  <c r="C161" i="56" s="1"/>
  <c r="R162" i="54"/>
  <c r="Q162" i="54"/>
  <c r="Q375" i="54"/>
  <c r="P375" i="54"/>
  <c r="C374" i="56" s="1"/>
  <c r="R375" i="54"/>
  <c r="R631" i="54"/>
  <c r="P631" i="54"/>
  <c r="C630" i="56" s="1"/>
  <c r="Q631" i="54"/>
  <c r="R177" i="54"/>
  <c r="P177" i="54"/>
  <c r="C176" i="56" s="1"/>
  <c r="Q177" i="54"/>
  <c r="R465" i="54"/>
  <c r="P465" i="54"/>
  <c r="C464" i="56" s="1"/>
  <c r="Q465" i="54"/>
  <c r="R599" i="54"/>
  <c r="P599" i="54"/>
  <c r="C598" i="56" s="1"/>
  <c r="Q599" i="54"/>
  <c r="P453" i="54"/>
  <c r="C452" i="56" s="1"/>
  <c r="Q453" i="54"/>
  <c r="R453" i="54"/>
  <c r="Q206" i="54"/>
  <c r="P206" i="54"/>
  <c r="C205" i="56" s="1"/>
  <c r="R206" i="54"/>
  <c r="R60" i="54"/>
  <c r="P60" i="54"/>
  <c r="C59" i="56" s="1"/>
  <c r="Q60" i="54"/>
  <c r="R499" i="54"/>
  <c r="Q499" i="54"/>
  <c r="P499" i="54"/>
  <c r="C498" i="56" s="1"/>
  <c r="P106" i="54"/>
  <c r="C105" i="56" s="1"/>
  <c r="R106" i="54"/>
  <c r="Q106" i="54"/>
  <c r="R323" i="54"/>
  <c r="Q323" i="54"/>
  <c r="P323" i="54"/>
  <c r="C322" i="56" s="1"/>
  <c r="Q374" i="54"/>
  <c r="R374" i="54"/>
  <c r="P374" i="54"/>
  <c r="C373" i="56" s="1"/>
  <c r="Q196" i="54"/>
  <c r="P196" i="54"/>
  <c r="C195" i="56" s="1"/>
  <c r="R196" i="54"/>
  <c r="Q471" i="54"/>
  <c r="P471" i="54"/>
  <c r="C470" i="56" s="1"/>
  <c r="R471" i="54"/>
  <c r="R511" i="54"/>
  <c r="P511" i="54"/>
  <c r="C510" i="56" s="1"/>
  <c r="Q511" i="54"/>
  <c r="R262" i="54"/>
  <c r="P262" i="54"/>
  <c r="C261" i="56" s="1"/>
  <c r="Q262" i="54"/>
  <c r="R242" i="54"/>
  <c r="P242" i="54"/>
  <c r="C241" i="56" s="1"/>
  <c r="Q242" i="54"/>
  <c r="P49" i="54"/>
  <c r="C48" i="56" s="1"/>
  <c r="R49" i="54"/>
  <c r="Q49" i="54"/>
  <c r="R124" i="54"/>
  <c r="P124" i="54"/>
  <c r="C123" i="56" s="1"/>
  <c r="Q124" i="54"/>
  <c r="P30" i="54"/>
  <c r="C29" i="56" s="1"/>
  <c r="R30" i="54"/>
  <c r="Q30" i="54"/>
  <c r="R396" i="54"/>
  <c r="P396" i="54"/>
  <c r="C395" i="56" s="1"/>
  <c r="Q396" i="54"/>
  <c r="R507" i="54"/>
  <c r="Q507" i="54"/>
  <c r="P507" i="54"/>
  <c r="C506" i="56" s="1"/>
  <c r="R235" i="54"/>
  <c r="P235" i="54"/>
  <c r="C234" i="56" s="1"/>
  <c r="Q235" i="54"/>
  <c r="P69" i="54"/>
  <c r="C68" i="56" s="1"/>
  <c r="R69" i="54"/>
  <c r="Q69" i="54"/>
  <c r="P274" i="54"/>
  <c r="C273" i="56" s="1"/>
  <c r="R274" i="54"/>
  <c r="Q274" i="54"/>
  <c r="R491" i="54"/>
  <c r="Q491" i="54"/>
  <c r="P491" i="54"/>
  <c r="C490" i="56" s="1"/>
  <c r="P613" i="54"/>
  <c r="C612" i="56" s="1"/>
  <c r="Q613" i="54"/>
  <c r="R613" i="54"/>
  <c r="P281" i="54"/>
  <c r="C280" i="56" s="1"/>
  <c r="R281" i="54"/>
  <c r="Q281" i="54"/>
  <c r="P504" i="54"/>
  <c r="C503" i="56" s="1"/>
  <c r="R504" i="54"/>
  <c r="Q504" i="54"/>
  <c r="R310" i="54"/>
  <c r="P310" i="54"/>
  <c r="C309" i="56" s="1"/>
  <c r="Q310" i="54"/>
  <c r="Q239" i="54"/>
  <c r="R239" i="54"/>
  <c r="P239" i="54"/>
  <c r="C238" i="56" s="1"/>
  <c r="Q361" i="54"/>
  <c r="P361" i="54"/>
  <c r="C360" i="56" s="1"/>
  <c r="R361" i="54"/>
  <c r="Q649" i="54"/>
  <c r="P649" i="54"/>
  <c r="C648" i="56" s="1"/>
  <c r="R649" i="54"/>
  <c r="R290" i="54"/>
  <c r="P290" i="54"/>
  <c r="C289" i="56" s="1"/>
  <c r="Q290" i="54"/>
  <c r="R639" i="54"/>
  <c r="P639" i="54"/>
  <c r="C638" i="56" s="1"/>
  <c r="Q639" i="54"/>
  <c r="R344" i="54"/>
  <c r="P344" i="54"/>
  <c r="C343" i="56" s="1"/>
  <c r="Q344" i="54"/>
  <c r="R395" i="54"/>
  <c r="Q395" i="54"/>
  <c r="P395" i="54"/>
  <c r="C394" i="56" s="1"/>
  <c r="P517" i="54"/>
  <c r="C516" i="56" s="1"/>
  <c r="R517" i="54"/>
  <c r="Q517" i="54"/>
  <c r="R268" i="54"/>
  <c r="P268" i="54"/>
  <c r="C267" i="56" s="1"/>
  <c r="Q268" i="54"/>
  <c r="R227" i="54"/>
  <c r="P227" i="54"/>
  <c r="C226" i="56" s="1"/>
  <c r="G226" i="56" s="1"/>
  <c r="H226" i="56" s="1"/>
  <c r="I226" i="56" s="1"/>
  <c r="Q227" i="54"/>
  <c r="Q233" i="54"/>
  <c r="P233" i="54"/>
  <c r="C232" i="56" s="1"/>
  <c r="R233" i="54"/>
  <c r="R269" i="54"/>
  <c r="Q269" i="54"/>
  <c r="P269" i="54"/>
  <c r="C268" i="56" s="1"/>
  <c r="R243" i="54"/>
  <c r="P243" i="54"/>
  <c r="C242" i="56" s="1"/>
  <c r="Q243" i="54"/>
  <c r="R353" i="54"/>
  <c r="P353" i="54"/>
  <c r="C352" i="56" s="1"/>
  <c r="Q353" i="54"/>
  <c r="R576" i="54"/>
  <c r="Q576" i="54"/>
  <c r="P576" i="54"/>
  <c r="C575" i="56" s="1"/>
  <c r="R212" i="54"/>
  <c r="P212" i="54"/>
  <c r="C211" i="56" s="1"/>
  <c r="Q212" i="54"/>
  <c r="Q417" i="54"/>
  <c r="P417" i="54"/>
  <c r="C416" i="56" s="1"/>
  <c r="R417" i="54"/>
  <c r="R46" i="54"/>
  <c r="P46" i="54"/>
  <c r="C45" i="56" s="1"/>
  <c r="Q46" i="54"/>
  <c r="R334" i="54"/>
  <c r="P334" i="54"/>
  <c r="C333" i="56" s="1"/>
  <c r="Q334" i="54"/>
  <c r="P622" i="54"/>
  <c r="C621" i="56" s="1"/>
  <c r="R622" i="54"/>
  <c r="Q622" i="54"/>
  <c r="R551" i="54"/>
  <c r="P551" i="54"/>
  <c r="C550" i="56" s="1"/>
  <c r="Q551" i="54"/>
  <c r="R104" i="54"/>
  <c r="P104" i="54"/>
  <c r="C103" i="56" s="1"/>
  <c r="Q104" i="54"/>
  <c r="R543" i="54"/>
  <c r="P543" i="54"/>
  <c r="C542" i="56" s="1"/>
  <c r="Q543" i="54"/>
  <c r="R4" i="54"/>
  <c r="Q4" i="54"/>
  <c r="P4" i="54"/>
  <c r="C3" i="56" s="1"/>
  <c r="P9" i="54"/>
  <c r="C8" i="56" s="1"/>
  <c r="R9" i="54"/>
  <c r="Q9" i="54"/>
  <c r="Q448" i="54"/>
  <c r="P448" i="54"/>
  <c r="C447" i="56" s="1"/>
  <c r="R448" i="54"/>
  <c r="R520" i="54"/>
  <c r="Q520" i="54"/>
  <c r="P520" i="54"/>
  <c r="C519" i="56" s="1"/>
  <c r="R414" i="54"/>
  <c r="Q414" i="54"/>
  <c r="P414" i="54"/>
  <c r="C413" i="56" s="1"/>
  <c r="R103" i="54"/>
  <c r="Q103" i="54"/>
  <c r="P103" i="54"/>
  <c r="C102" i="56" s="1"/>
  <c r="R624" i="54"/>
  <c r="P624" i="54"/>
  <c r="C623" i="56" s="1"/>
  <c r="Q624" i="54"/>
  <c r="R451" i="54"/>
  <c r="Q451" i="54"/>
  <c r="P451" i="54"/>
  <c r="C450" i="56" s="1"/>
  <c r="P368" i="54"/>
  <c r="C367" i="56" s="1"/>
  <c r="R368" i="54"/>
  <c r="Q368" i="54"/>
  <c r="R419" i="54"/>
  <c r="Q419" i="54"/>
  <c r="P419" i="54"/>
  <c r="C418" i="56" s="1"/>
  <c r="Q474" i="54"/>
  <c r="P474" i="54"/>
  <c r="C473" i="56" s="1"/>
  <c r="R474" i="54"/>
  <c r="R109" i="54"/>
  <c r="P109" i="54"/>
  <c r="C108" i="56" s="1"/>
  <c r="Q109" i="54"/>
  <c r="R33" i="54"/>
  <c r="P33" i="54"/>
  <c r="C32" i="56" s="1"/>
  <c r="Q33" i="54"/>
  <c r="Q238" i="54"/>
  <c r="R238" i="54"/>
  <c r="P238" i="54"/>
  <c r="C237" i="56" s="1"/>
  <c r="G237" i="56" s="1"/>
  <c r="H237" i="56" s="1"/>
  <c r="I237" i="56" s="1"/>
  <c r="P526" i="54"/>
  <c r="C525" i="56" s="1"/>
  <c r="R526" i="54"/>
  <c r="Q526" i="54"/>
  <c r="R577" i="54"/>
  <c r="P577" i="54"/>
  <c r="C576" i="56" s="1"/>
  <c r="Q577" i="54"/>
  <c r="P328" i="54"/>
  <c r="C327" i="56" s="1"/>
  <c r="R328" i="54"/>
  <c r="Q328" i="54"/>
  <c r="Q277" i="54"/>
  <c r="P277" i="54"/>
  <c r="C276" i="56" s="1"/>
  <c r="R277" i="54"/>
  <c r="R477" i="54"/>
  <c r="P477" i="54"/>
  <c r="C476" i="56" s="1"/>
  <c r="Q477" i="54"/>
  <c r="P589" i="54"/>
  <c r="C588" i="56" s="1"/>
  <c r="Q589" i="54"/>
  <c r="R589" i="54"/>
  <c r="P518" i="54"/>
  <c r="C517" i="56" s="1"/>
  <c r="R518" i="54"/>
  <c r="Q518" i="54"/>
  <c r="R340" i="54"/>
  <c r="P340" i="54"/>
  <c r="C339" i="56" s="1"/>
  <c r="Q340" i="54"/>
  <c r="R638" i="54"/>
  <c r="Q638" i="54"/>
  <c r="P638" i="54"/>
  <c r="C637" i="56" s="1"/>
  <c r="P618" i="54"/>
  <c r="C617" i="56" s="1"/>
  <c r="Q618" i="54"/>
  <c r="R618" i="54"/>
  <c r="P546" i="54"/>
  <c r="C545" i="56" s="1"/>
  <c r="R546" i="54"/>
  <c r="Q546" i="54"/>
  <c r="R293" i="54"/>
  <c r="Q293" i="54"/>
  <c r="P293" i="54"/>
  <c r="C292" i="56" s="1"/>
  <c r="Q569" i="54"/>
  <c r="P569" i="54"/>
  <c r="C568" i="56" s="1"/>
  <c r="R569" i="54"/>
  <c r="Q655" i="54"/>
  <c r="P655" i="54"/>
  <c r="C654" i="56" s="1"/>
  <c r="R655" i="54"/>
  <c r="Q335" i="54"/>
  <c r="R335" i="54"/>
  <c r="P335" i="54"/>
  <c r="C334" i="56" s="1"/>
  <c r="P457" i="54"/>
  <c r="C456" i="56" s="1"/>
  <c r="Q457" i="54"/>
  <c r="R457" i="54"/>
  <c r="Q496" i="54"/>
  <c r="P496" i="54"/>
  <c r="C495" i="56" s="1"/>
  <c r="R496" i="54"/>
  <c r="R336" i="54"/>
  <c r="Q336" i="54"/>
  <c r="P336" i="54"/>
  <c r="C335" i="56" s="1"/>
  <c r="R582" i="54"/>
  <c r="P582" i="54"/>
  <c r="C581" i="56" s="1"/>
  <c r="Q582" i="54"/>
  <c r="Q186" i="54"/>
  <c r="R186" i="54"/>
  <c r="P186" i="54"/>
  <c r="C185" i="56" s="1"/>
  <c r="R521" i="54"/>
  <c r="P521" i="54"/>
  <c r="C520" i="56" s="1"/>
  <c r="Q521" i="54"/>
  <c r="R130" i="54"/>
  <c r="P130" i="54"/>
  <c r="C129" i="56" s="1"/>
  <c r="Q130" i="54"/>
  <c r="P59" i="54"/>
  <c r="C58" i="56" s="1"/>
  <c r="R59" i="54"/>
  <c r="Q59" i="54"/>
  <c r="P635" i="54"/>
  <c r="C634" i="56" s="1"/>
  <c r="R635" i="54"/>
  <c r="Q635" i="54"/>
  <c r="R637" i="54"/>
  <c r="Q637" i="54"/>
  <c r="P637" i="54"/>
  <c r="C636" i="56" s="1"/>
  <c r="Q629" i="54"/>
  <c r="P629" i="54"/>
  <c r="C628" i="56" s="1"/>
  <c r="R629" i="54"/>
  <c r="Q492" i="54"/>
  <c r="P492" i="54"/>
  <c r="C491" i="56" s="1"/>
  <c r="R492" i="54"/>
  <c r="Q39" i="54"/>
  <c r="R39" i="54"/>
  <c r="P39" i="54"/>
  <c r="C38" i="56" s="1"/>
  <c r="R185" i="54"/>
  <c r="P185" i="54"/>
  <c r="C184" i="56" s="1"/>
  <c r="Q185" i="54"/>
  <c r="R415" i="54"/>
  <c r="P415" i="54"/>
  <c r="C414" i="56" s="1"/>
  <c r="Q415" i="54"/>
  <c r="R332" i="54"/>
  <c r="P332" i="54"/>
  <c r="C331" i="56" s="1"/>
  <c r="Q332" i="54"/>
  <c r="R620" i="54"/>
  <c r="P620" i="54"/>
  <c r="C619" i="56" s="1"/>
  <c r="Q620" i="54"/>
  <c r="R537" i="54"/>
  <c r="P537" i="54"/>
  <c r="C536" i="56" s="1"/>
  <c r="Q537" i="54"/>
  <c r="P505" i="54"/>
  <c r="C504" i="56" s="1"/>
  <c r="Q505" i="54"/>
  <c r="R505" i="54"/>
  <c r="P515" i="54"/>
  <c r="C514" i="56" s="1"/>
  <c r="R515" i="54"/>
  <c r="Q515" i="54"/>
  <c r="P48" i="54"/>
  <c r="C47" i="56" s="1"/>
  <c r="Q48" i="54"/>
  <c r="R48" i="54"/>
  <c r="P322" i="54"/>
  <c r="C321" i="56" s="1"/>
  <c r="R322" i="54"/>
  <c r="Q322" i="54"/>
  <c r="P349" i="54"/>
  <c r="C348" i="56" s="1"/>
  <c r="R349" i="54"/>
  <c r="Q349" i="54"/>
  <c r="Q195" i="54"/>
  <c r="R195" i="54"/>
  <c r="P195" i="54"/>
  <c r="C194" i="56" s="1"/>
  <c r="R125" i="54"/>
  <c r="P125" i="54"/>
  <c r="C124" i="56" s="1"/>
  <c r="Q125" i="54"/>
  <c r="Q588" i="54"/>
  <c r="R588" i="54"/>
  <c r="P588" i="54"/>
  <c r="C587" i="56" s="1"/>
  <c r="R144" i="54"/>
  <c r="Q144" i="54"/>
  <c r="P144" i="54"/>
  <c r="C143" i="56" s="1"/>
  <c r="R558" i="54"/>
  <c r="Q558" i="54"/>
  <c r="P558" i="54"/>
  <c r="C557" i="56" s="1"/>
  <c r="Q68" i="54"/>
  <c r="P68" i="54"/>
  <c r="C67" i="56" s="1"/>
  <c r="R68" i="54"/>
  <c r="P190" i="54"/>
  <c r="C189" i="56" s="1"/>
  <c r="R190" i="54"/>
  <c r="Q190" i="54"/>
  <c r="P241" i="54"/>
  <c r="C240" i="56" s="1"/>
  <c r="Q241" i="54"/>
  <c r="R241" i="54"/>
  <c r="R529" i="54"/>
  <c r="P529" i="54"/>
  <c r="C528" i="56" s="1"/>
  <c r="Q529" i="54"/>
  <c r="Q170" i="54"/>
  <c r="R170" i="54"/>
  <c r="P170" i="54"/>
  <c r="C169" i="56" s="1"/>
  <c r="P568" i="54"/>
  <c r="C567" i="56" s="1"/>
  <c r="R568" i="54"/>
  <c r="Q568" i="54"/>
  <c r="L135" i="54"/>
  <c r="N135" i="54"/>
  <c r="N619" i="54"/>
  <c r="L619" i="54"/>
  <c r="L247" i="54"/>
  <c r="N247" i="54"/>
  <c r="N354" i="54"/>
  <c r="L354" i="54"/>
  <c r="L61" i="54"/>
  <c r="N61" i="54"/>
  <c r="N339" i="54"/>
  <c r="L339" i="54"/>
  <c r="L579" i="54"/>
  <c r="N579" i="54"/>
  <c r="N64" i="54"/>
  <c r="L64" i="54"/>
  <c r="N176" i="54"/>
  <c r="L176" i="54"/>
  <c r="N592" i="54"/>
  <c r="L592" i="54"/>
  <c r="L258" i="54"/>
  <c r="N258" i="54"/>
  <c r="N145" i="54"/>
  <c r="L145" i="54"/>
  <c r="L174" i="54"/>
  <c r="N174" i="54"/>
  <c r="L307" i="54"/>
  <c r="N307" i="54"/>
  <c r="L276" i="54"/>
  <c r="N276" i="54"/>
  <c r="N343" i="54"/>
  <c r="L343" i="54"/>
  <c r="N94" i="54"/>
  <c r="L94" i="54"/>
  <c r="L435" i="54"/>
  <c r="N435" i="54"/>
  <c r="L11" i="54"/>
  <c r="N11" i="54"/>
  <c r="L25" i="54"/>
  <c r="N25" i="54"/>
  <c r="L140" i="54"/>
  <c r="N140" i="54"/>
  <c r="L550" i="54"/>
  <c r="N550" i="54"/>
  <c r="N530" i="54"/>
  <c r="L530" i="54"/>
  <c r="L411" i="54"/>
  <c r="N411" i="54"/>
  <c r="L29" i="54"/>
  <c r="N29" i="54"/>
  <c r="L357" i="54"/>
  <c r="N357" i="54"/>
  <c r="L325" i="54"/>
  <c r="N325" i="54"/>
  <c r="L371" i="54"/>
  <c r="N371" i="54"/>
  <c r="L101" i="54"/>
  <c r="N101" i="54"/>
  <c r="L615" i="54"/>
  <c r="N615" i="54"/>
  <c r="L393" i="54"/>
  <c r="N393" i="54"/>
  <c r="L586" i="54"/>
  <c r="N586" i="54"/>
  <c r="N540" i="54"/>
  <c r="L540" i="54"/>
  <c r="L261" i="54"/>
  <c r="N261" i="54"/>
  <c r="N229" i="54"/>
  <c r="L229" i="54"/>
  <c r="L525" i="54"/>
  <c r="N525" i="54"/>
  <c r="L317" i="54"/>
  <c r="N317" i="54"/>
  <c r="L150" i="54"/>
  <c r="N150" i="54"/>
  <c r="N295" i="54"/>
  <c r="L295" i="54"/>
  <c r="N26" i="54"/>
  <c r="L26" i="54"/>
  <c r="L175" i="54"/>
  <c r="N175" i="54"/>
  <c r="L534" i="54"/>
  <c r="N534" i="54"/>
  <c r="L85" i="54"/>
  <c r="N85" i="54"/>
  <c r="O543" i="54"/>
  <c r="N608" i="54"/>
  <c r="L608" i="54"/>
  <c r="L463" i="54"/>
  <c r="N463" i="54"/>
  <c r="N461" i="54"/>
  <c r="L461" i="54"/>
  <c r="L156" i="54"/>
  <c r="N156" i="54"/>
  <c r="L627" i="54"/>
  <c r="N627" i="54"/>
  <c r="N600" i="54"/>
  <c r="L600" i="54"/>
  <c r="L202" i="54"/>
  <c r="N202" i="54"/>
  <c r="L182" i="54"/>
  <c r="N182" i="54"/>
  <c r="L487" i="54"/>
  <c r="N487" i="54"/>
  <c r="O238" i="54"/>
  <c r="N218" i="54"/>
  <c r="L218" i="54"/>
  <c r="L460" i="54"/>
  <c r="N460" i="54"/>
  <c r="L67" i="54"/>
  <c r="N67" i="54"/>
  <c r="L587" i="54"/>
  <c r="N587" i="54"/>
  <c r="L372" i="54"/>
  <c r="N372" i="54"/>
  <c r="L284" i="54"/>
  <c r="N284" i="54"/>
  <c r="N208" i="54"/>
  <c r="L208" i="54"/>
  <c r="L378" i="54"/>
  <c r="N378" i="54"/>
  <c r="N501" i="54"/>
  <c r="L501" i="54"/>
  <c r="N469" i="54"/>
  <c r="L469" i="54"/>
  <c r="L486" i="54"/>
  <c r="N486" i="54"/>
  <c r="L219" i="54"/>
  <c r="N219" i="54"/>
  <c r="L405" i="54"/>
  <c r="N405" i="54"/>
  <c r="N139" i="54"/>
  <c r="L139" i="54"/>
  <c r="L564" i="54"/>
  <c r="N564" i="54"/>
  <c r="N439" i="54"/>
  <c r="L439" i="54"/>
  <c r="L480" i="54"/>
  <c r="N480" i="54"/>
  <c r="N452" i="54"/>
  <c r="L452" i="54"/>
  <c r="O122" i="54"/>
  <c r="L164" i="54"/>
  <c r="N164" i="54"/>
  <c r="L215" i="54"/>
  <c r="N215" i="54"/>
  <c r="L236" i="54"/>
  <c r="N236" i="54"/>
  <c r="L252" i="54"/>
  <c r="N252" i="54"/>
  <c r="L266" i="54"/>
  <c r="N266" i="54"/>
  <c r="L279" i="54"/>
  <c r="N279" i="54"/>
  <c r="L595" i="54"/>
  <c r="N595" i="54"/>
  <c r="N346" i="54"/>
  <c r="L346" i="54"/>
  <c r="L326" i="54"/>
  <c r="N326" i="54"/>
  <c r="L387" i="54"/>
  <c r="N387" i="54"/>
  <c r="N382" i="54"/>
  <c r="L382" i="54"/>
  <c r="L362" i="54"/>
  <c r="N362" i="54"/>
  <c r="N581" i="54"/>
  <c r="L581" i="54"/>
  <c r="N211" i="54"/>
  <c r="L211" i="54"/>
  <c r="L86" i="54"/>
  <c r="N86" i="54"/>
  <c r="L565" i="54"/>
  <c r="N565" i="54"/>
  <c r="L246" i="54"/>
  <c r="N246" i="54"/>
  <c r="L428" i="54"/>
  <c r="N428" i="54"/>
  <c r="N352" i="54"/>
  <c r="L352" i="54"/>
  <c r="N312" i="54"/>
  <c r="L312" i="54"/>
  <c r="O30" i="54"/>
  <c r="N645" i="54"/>
  <c r="L645" i="54"/>
  <c r="N244" i="54"/>
  <c r="L244" i="54"/>
  <c r="L271" i="54"/>
  <c r="N271" i="54"/>
  <c r="L22" i="54"/>
  <c r="N22" i="54"/>
  <c r="L493" i="54"/>
  <c r="N493" i="54"/>
  <c r="L651" i="54"/>
  <c r="N651" i="54"/>
  <c r="N549" i="54"/>
  <c r="L549" i="54"/>
  <c r="L114" i="54"/>
  <c r="N114" i="54"/>
  <c r="L583" i="54"/>
  <c r="N583" i="54"/>
  <c r="N314" i="54"/>
  <c r="L314" i="54"/>
  <c r="L450" i="54"/>
  <c r="N450" i="54"/>
  <c r="L380" i="54"/>
  <c r="N380" i="54"/>
  <c r="L647" i="54"/>
  <c r="N647" i="54"/>
  <c r="L319" i="54"/>
  <c r="N319" i="54"/>
  <c r="L402" i="54"/>
  <c r="N402" i="54"/>
  <c r="N596" i="54"/>
  <c r="L596" i="54"/>
  <c r="L625" i="54"/>
  <c r="N625" i="54"/>
  <c r="N43" i="54"/>
  <c r="L43" i="54"/>
  <c r="N641" i="54"/>
  <c r="L641" i="54"/>
  <c r="L437" i="54"/>
  <c r="N437" i="54"/>
  <c r="N168" i="54"/>
  <c r="L168" i="54"/>
  <c r="L490" i="54"/>
  <c r="N490" i="54"/>
  <c r="L470" i="54"/>
  <c r="N470" i="54"/>
  <c r="N116" i="54"/>
  <c r="L116" i="54"/>
  <c r="L506" i="54"/>
  <c r="N506" i="54"/>
  <c r="L51" i="54"/>
  <c r="N51" i="54"/>
  <c r="L355" i="54"/>
  <c r="N355" i="54"/>
  <c r="N230" i="54"/>
  <c r="L230" i="54"/>
  <c r="L447" i="54"/>
  <c r="N447" i="54"/>
  <c r="L16" i="54"/>
  <c r="N16" i="54"/>
  <c r="L572" i="54"/>
  <c r="N572" i="54"/>
  <c r="L210" i="54"/>
  <c r="N210" i="54"/>
  <c r="L384" i="54"/>
  <c r="N384" i="54"/>
  <c r="L379" i="54"/>
  <c r="N379" i="54"/>
  <c r="N110" i="54"/>
  <c r="L110" i="54"/>
  <c r="L278" i="54"/>
  <c r="N278" i="54"/>
  <c r="O415" i="54"/>
  <c r="L166" i="54"/>
  <c r="N166" i="54"/>
  <c r="L146" i="54"/>
  <c r="N146" i="54"/>
  <c r="N566" i="54"/>
  <c r="L566" i="54"/>
  <c r="N283" i="54"/>
  <c r="L283" i="54"/>
  <c r="L34" i="54"/>
  <c r="N34" i="54"/>
  <c r="L14" i="54"/>
  <c r="N14" i="54"/>
  <c r="N72" i="54"/>
  <c r="L72" i="54"/>
  <c r="N478" i="54"/>
  <c r="L478" i="54"/>
  <c r="N458" i="54"/>
  <c r="L458" i="54"/>
  <c r="L358" i="54"/>
  <c r="N358" i="54"/>
  <c r="L410" i="54"/>
  <c r="N410" i="54"/>
  <c r="L464" i="54"/>
  <c r="N464" i="54"/>
  <c r="L92" i="54"/>
  <c r="N92" i="54"/>
  <c r="N513" i="54"/>
  <c r="L513" i="54"/>
  <c r="L376" i="54"/>
  <c r="N376" i="54"/>
  <c r="L70" i="54"/>
  <c r="N70" i="54"/>
  <c r="L475" i="54"/>
  <c r="N475" i="54"/>
  <c r="N432" i="54"/>
  <c r="L432" i="54"/>
  <c r="L193" i="54"/>
  <c r="N193" i="54"/>
  <c r="L389" i="54"/>
  <c r="N389" i="54"/>
  <c r="L634" i="54"/>
  <c r="N634" i="54"/>
  <c r="N300" i="54"/>
  <c r="L300" i="54"/>
  <c r="L497" i="54"/>
  <c r="N497" i="54"/>
  <c r="L260" i="54"/>
  <c r="N260" i="54"/>
  <c r="L23" i="54"/>
  <c r="N23" i="54"/>
  <c r="L650" i="54"/>
  <c r="N650" i="54"/>
  <c r="L449" i="54"/>
  <c r="N449" i="54"/>
  <c r="L394" i="54"/>
  <c r="N394" i="54"/>
  <c r="L604" i="54"/>
  <c r="N604" i="54"/>
  <c r="L100" i="54"/>
  <c r="N100" i="54"/>
  <c r="L360" i="54"/>
  <c r="N360" i="54"/>
  <c r="L57" i="54"/>
  <c r="N57" i="54"/>
  <c r="L479" i="54"/>
  <c r="N479" i="54"/>
  <c r="L640" i="54"/>
  <c r="N640" i="54"/>
  <c r="L401" i="54"/>
  <c r="N401" i="54"/>
  <c r="N108" i="54"/>
  <c r="L108" i="54"/>
  <c r="L523" i="54"/>
  <c r="N523" i="54"/>
  <c r="N254" i="54"/>
  <c r="L254" i="54"/>
  <c r="L180" i="54"/>
  <c r="N180" i="54"/>
  <c r="L559" i="54"/>
  <c r="N559" i="54"/>
  <c r="N552" i="54"/>
  <c r="L552" i="54"/>
  <c r="N427" i="54"/>
  <c r="L427" i="54"/>
  <c r="N178" i="54"/>
  <c r="L178" i="54"/>
  <c r="L158" i="54"/>
  <c r="N158" i="54"/>
  <c r="L422" i="54"/>
  <c r="N422" i="54"/>
  <c r="N169" i="54"/>
  <c r="L169" i="54"/>
  <c r="O212" i="54"/>
  <c r="O622" i="54"/>
  <c r="N547" i="54"/>
  <c r="L547" i="54"/>
  <c r="N617" i="54"/>
  <c r="L617" i="54"/>
  <c r="L265" i="54"/>
  <c r="N265" i="54"/>
  <c r="L369" i="54"/>
  <c r="N369" i="54"/>
  <c r="L524" i="54"/>
  <c r="N524" i="54"/>
  <c r="N232" i="54"/>
  <c r="L232" i="54"/>
  <c r="N570" i="54"/>
  <c r="L570" i="54"/>
  <c r="O4" i="54"/>
  <c r="N287" i="54"/>
  <c r="L287" i="54"/>
  <c r="L248" i="54"/>
  <c r="N248" i="54"/>
  <c r="L15" i="54"/>
  <c r="N15" i="54"/>
  <c r="L381" i="54"/>
  <c r="N381" i="54"/>
  <c r="L111" i="54"/>
  <c r="N111" i="54"/>
  <c r="N131" i="54"/>
  <c r="L131" i="54"/>
  <c r="L292" i="54"/>
  <c r="N292" i="54"/>
  <c r="N27" i="54"/>
  <c r="L27" i="54"/>
  <c r="L183" i="54"/>
  <c r="N183" i="54"/>
  <c r="L404" i="54"/>
  <c r="N404" i="54"/>
  <c r="L167" i="54"/>
  <c r="N167" i="54"/>
  <c r="O328" i="54"/>
  <c r="L306" i="54"/>
  <c r="N306" i="54"/>
  <c r="L643" i="54"/>
  <c r="N643" i="54"/>
  <c r="N538" i="54"/>
  <c r="L538" i="54"/>
  <c r="L485" i="54"/>
  <c r="N485" i="54"/>
  <c r="L89" i="54"/>
  <c r="N89" i="54"/>
  <c r="L201" i="54"/>
  <c r="N201" i="54"/>
  <c r="L623" i="54"/>
  <c r="N623" i="54"/>
  <c r="L597" i="54"/>
  <c r="N597" i="54"/>
  <c r="N495" i="54"/>
  <c r="L495" i="54"/>
  <c r="L8" i="54"/>
  <c r="N8" i="54"/>
  <c r="L418" i="54"/>
  <c r="N418" i="54"/>
  <c r="L398" i="54"/>
  <c r="N398" i="54"/>
  <c r="L603" i="54"/>
  <c r="N603" i="54"/>
  <c r="L44" i="54"/>
  <c r="N44" i="54"/>
  <c r="L454" i="54"/>
  <c r="N454" i="54"/>
  <c r="L434" i="54"/>
  <c r="N434" i="54"/>
  <c r="N571" i="54"/>
  <c r="L571" i="54"/>
  <c r="L302" i="54"/>
  <c r="N302" i="54"/>
  <c r="L532" i="54"/>
  <c r="N532" i="54"/>
  <c r="L87" i="54"/>
  <c r="N87" i="54"/>
  <c r="N356" i="54"/>
  <c r="L356" i="54"/>
  <c r="N119" i="54"/>
  <c r="L119" i="54"/>
  <c r="N280" i="54"/>
  <c r="L280" i="54"/>
  <c r="N153" i="54"/>
  <c r="L153" i="54"/>
  <c r="L338" i="54"/>
  <c r="N338" i="54"/>
  <c r="L123" i="54"/>
  <c r="N123" i="54"/>
  <c r="L73" i="54"/>
  <c r="N73" i="54"/>
  <c r="L331" i="54"/>
  <c r="N331" i="54"/>
  <c r="L304" i="54"/>
  <c r="N304" i="54"/>
  <c r="L228" i="54"/>
  <c r="N228" i="54"/>
  <c r="L50" i="54"/>
  <c r="N50" i="54"/>
  <c r="L298" i="54"/>
  <c r="N298" i="54"/>
  <c r="L267" i="54"/>
  <c r="N267" i="54"/>
  <c r="N498" i="54"/>
  <c r="L498" i="54"/>
  <c r="N512" i="54"/>
  <c r="L512" i="54"/>
  <c r="L275" i="54"/>
  <c r="N275" i="54"/>
  <c r="L606" i="54"/>
  <c r="N606" i="54"/>
  <c r="L548" i="54"/>
  <c r="N548" i="54"/>
  <c r="L472" i="54"/>
  <c r="N472" i="54"/>
  <c r="O60" i="54"/>
  <c r="L128" i="54"/>
  <c r="N128" i="54"/>
  <c r="L35" i="54"/>
  <c r="N35" i="54"/>
  <c r="L76" i="54"/>
  <c r="N76" i="54"/>
  <c r="N345" i="54"/>
  <c r="L345" i="54"/>
  <c r="L313" i="54"/>
  <c r="N313" i="54"/>
  <c r="N514" i="54"/>
  <c r="L514" i="54"/>
  <c r="L152" i="54"/>
  <c r="N152" i="54"/>
  <c r="L562" i="54"/>
  <c r="N562" i="54"/>
  <c r="L542" i="54"/>
  <c r="N542" i="54"/>
  <c r="L121" i="54"/>
  <c r="N121" i="54"/>
  <c r="L188" i="54"/>
  <c r="N188" i="54"/>
  <c r="L598" i="54"/>
  <c r="N598" i="54"/>
  <c r="L578" i="54"/>
  <c r="N578" i="54"/>
  <c r="L522" i="54"/>
  <c r="N522" i="54"/>
  <c r="N56" i="54"/>
  <c r="L56" i="54"/>
  <c r="N466" i="54"/>
  <c r="L466" i="54"/>
  <c r="N446" i="54"/>
  <c r="L446" i="54"/>
  <c r="L257" i="54"/>
  <c r="N257" i="54"/>
  <c r="L231" i="54"/>
  <c r="N231" i="54"/>
  <c r="L462" i="54"/>
  <c r="N462" i="54"/>
  <c r="L500" i="54"/>
  <c r="N500" i="54"/>
  <c r="N263" i="54"/>
  <c r="L263" i="54"/>
  <c r="N424" i="54"/>
  <c r="L424" i="54"/>
  <c r="N503" i="54"/>
  <c r="L503" i="54"/>
  <c r="L557" i="54"/>
  <c r="N557" i="54"/>
  <c r="L337" i="54"/>
  <c r="N337" i="54"/>
  <c r="N420" i="54"/>
  <c r="L420" i="54"/>
  <c r="N536" i="54"/>
  <c r="L536" i="54"/>
  <c r="L555" i="54"/>
  <c r="N555" i="54"/>
  <c r="L654" i="54"/>
  <c r="N654" i="54"/>
  <c r="L142" i="54"/>
  <c r="N142" i="54"/>
  <c r="N308" i="54"/>
  <c r="L308" i="54"/>
  <c r="L320" i="54"/>
  <c r="N320" i="54"/>
  <c r="L83" i="54"/>
  <c r="N83" i="54"/>
  <c r="N366" i="54"/>
  <c r="L366" i="54"/>
  <c r="L184" i="54"/>
  <c r="N184" i="54"/>
  <c r="L580" i="54"/>
  <c r="N580" i="54"/>
  <c r="L288" i="54"/>
  <c r="N288" i="54"/>
  <c r="O33" i="54"/>
  <c r="N455" i="54"/>
  <c r="L455" i="54"/>
  <c r="L616" i="54"/>
  <c r="N616" i="54"/>
  <c r="L423" i="54"/>
  <c r="N423" i="54"/>
  <c r="L272" i="54"/>
  <c r="N272" i="54"/>
  <c r="L179" i="54"/>
  <c r="N179" i="54"/>
  <c r="O340" i="54"/>
  <c r="L342" i="54"/>
  <c r="N342" i="54"/>
  <c r="L79" i="54"/>
  <c r="N79" i="54"/>
  <c r="L489" i="54"/>
  <c r="N489" i="54"/>
  <c r="O457" i="54"/>
  <c r="L299" i="54"/>
  <c r="N299" i="54"/>
  <c r="L408" i="54"/>
  <c r="N408" i="54"/>
  <c r="L605" i="54"/>
  <c r="N605" i="54"/>
  <c r="N296" i="54"/>
  <c r="L296" i="54"/>
  <c r="N220" i="54"/>
  <c r="L220" i="54"/>
  <c r="L516" i="54"/>
  <c r="N516" i="54"/>
  <c r="L95" i="54"/>
  <c r="N95" i="54"/>
  <c r="L256" i="54"/>
  <c r="N256" i="54"/>
  <c r="L528" i="54"/>
  <c r="N528" i="54"/>
  <c r="N610" i="54"/>
  <c r="L610" i="54"/>
  <c r="L590" i="54"/>
  <c r="N590" i="54"/>
  <c r="O195" i="54"/>
  <c r="N160" i="54"/>
  <c r="L160" i="54"/>
  <c r="L644" i="54"/>
  <c r="N644" i="54"/>
  <c r="L407" i="54"/>
  <c r="N407" i="54"/>
  <c r="N377" i="54"/>
  <c r="L377" i="54"/>
  <c r="N54" i="54"/>
  <c r="L54" i="54"/>
  <c r="L147" i="54"/>
  <c r="N147" i="54"/>
  <c r="L294" i="54"/>
  <c r="N294" i="54"/>
  <c r="L409" i="54"/>
  <c r="N409" i="54"/>
  <c r="L391" i="54"/>
  <c r="N391" i="54"/>
  <c r="L481" i="54"/>
  <c r="N481" i="54"/>
  <c r="N77" i="54"/>
  <c r="L77" i="54"/>
  <c r="L198" i="54"/>
  <c r="N198" i="54"/>
  <c r="L329" i="54"/>
  <c r="N329" i="54"/>
  <c r="L359" i="54"/>
  <c r="N359" i="54"/>
  <c r="L286" i="54"/>
  <c r="N286" i="54"/>
  <c r="N305" i="54"/>
  <c r="L305" i="54"/>
  <c r="L141" i="54"/>
  <c r="N141" i="54"/>
  <c r="N563" i="54"/>
  <c r="L563" i="54"/>
  <c r="L413" i="54"/>
  <c r="N413" i="54"/>
  <c r="N133" i="54"/>
  <c r="L133" i="54"/>
  <c r="L416" i="54"/>
  <c r="N416" i="54"/>
  <c r="L484" i="54"/>
  <c r="N484" i="54"/>
  <c r="N324" i="54"/>
  <c r="L324" i="54"/>
  <c r="L223" i="54"/>
  <c r="N223" i="54"/>
  <c r="L633" i="54"/>
  <c r="N633" i="54"/>
  <c r="L601" i="54"/>
  <c r="N601" i="54"/>
  <c r="L421" i="54"/>
  <c r="N421" i="54"/>
  <c r="L99" i="54"/>
  <c r="N99" i="54"/>
  <c r="N282" i="54"/>
  <c r="L282" i="54"/>
  <c r="L440" i="54"/>
  <c r="N440" i="54"/>
  <c r="N203" i="54"/>
  <c r="L203" i="54"/>
  <c r="L364" i="54"/>
  <c r="N364" i="54"/>
  <c r="L171" i="54"/>
  <c r="N171" i="54"/>
  <c r="N390" i="54"/>
  <c r="L390" i="54"/>
  <c r="L476" i="54"/>
  <c r="N476" i="54"/>
  <c r="L400" i="54"/>
  <c r="N400" i="54"/>
  <c r="L107" i="54"/>
  <c r="N107" i="54"/>
  <c r="O233" i="54"/>
  <c r="L129" i="54"/>
  <c r="N129" i="54"/>
  <c r="L96" i="54"/>
  <c r="N96" i="54"/>
  <c r="L351" i="54"/>
  <c r="N351" i="54"/>
  <c r="N531" i="54"/>
  <c r="L531" i="54"/>
  <c r="L626" i="54"/>
  <c r="N626" i="54"/>
  <c r="L143" i="54"/>
  <c r="N143" i="54"/>
  <c r="N519" i="54"/>
  <c r="L519" i="54"/>
  <c r="L245" i="54"/>
  <c r="N245" i="54"/>
  <c r="L636" i="54"/>
  <c r="N636" i="54"/>
  <c r="L264" i="54"/>
  <c r="N264" i="54"/>
  <c r="L214" i="54"/>
  <c r="N214" i="54"/>
  <c r="L134" i="54"/>
  <c r="N134" i="54"/>
  <c r="N291" i="54"/>
  <c r="L291" i="54"/>
  <c r="N285" i="54"/>
  <c r="L285" i="54"/>
  <c r="N253" i="54"/>
  <c r="L253" i="54"/>
  <c r="N443" i="54"/>
  <c r="L443" i="54"/>
  <c r="L399" i="54"/>
  <c r="N399" i="54"/>
  <c r="N321" i="54"/>
  <c r="L321" i="54"/>
  <c r="N289" i="54"/>
  <c r="L289" i="54"/>
  <c r="L226" i="54"/>
  <c r="N226" i="54"/>
  <c r="L533" i="54"/>
  <c r="N533" i="54"/>
  <c r="N560" i="54"/>
  <c r="L560" i="54"/>
  <c r="N467" i="54"/>
  <c r="L467" i="54"/>
  <c r="L628" i="54"/>
  <c r="N628" i="54"/>
  <c r="L621" i="54"/>
  <c r="N621" i="54"/>
  <c r="L348" i="54"/>
  <c r="N348" i="54"/>
  <c r="L367" i="54"/>
  <c r="N367" i="54"/>
  <c r="L118" i="54"/>
  <c r="N118" i="54"/>
  <c r="N98" i="54"/>
  <c r="L98" i="54"/>
  <c r="L483" i="54"/>
  <c r="N483" i="54"/>
  <c r="L40" i="54"/>
  <c r="N40" i="54"/>
  <c r="N584" i="54"/>
  <c r="L584" i="54"/>
  <c r="L347" i="54"/>
  <c r="N347" i="54"/>
  <c r="L508" i="54"/>
  <c r="N508" i="54"/>
  <c r="L591" i="54"/>
  <c r="N591" i="54"/>
  <c r="L112" i="54"/>
  <c r="N112" i="54"/>
  <c r="L383" i="54"/>
  <c r="N383" i="54"/>
  <c r="L544" i="54"/>
  <c r="N544" i="54"/>
  <c r="L63" i="54"/>
  <c r="N63" i="54"/>
  <c r="L488" i="54"/>
  <c r="N488" i="54"/>
  <c r="N412" i="54"/>
  <c r="L412" i="54"/>
  <c r="N120" i="54"/>
  <c r="L120" i="54"/>
  <c r="L255" i="54"/>
  <c r="N255" i="54"/>
  <c r="N273" i="54"/>
  <c r="L273" i="54"/>
  <c r="L630" i="54"/>
  <c r="N630" i="54"/>
  <c r="N159" i="54"/>
  <c r="L159" i="54"/>
  <c r="N318" i="54"/>
  <c r="L318" i="54"/>
  <c r="L78" i="54"/>
  <c r="N78" i="54"/>
  <c r="L330" i="54"/>
  <c r="N330" i="54"/>
  <c r="L438" i="54"/>
  <c r="N438" i="54"/>
  <c r="L97" i="54"/>
  <c r="N97" i="54"/>
  <c r="O53" i="54"/>
  <c r="L431" i="54"/>
  <c r="N431" i="54"/>
  <c r="L648" i="54"/>
  <c r="N648" i="54"/>
  <c r="N388" i="54"/>
  <c r="L388" i="54"/>
  <c r="O173" i="54"/>
  <c r="N62" i="54"/>
  <c r="L62" i="54"/>
  <c r="L270" i="54"/>
  <c r="N270" i="54"/>
  <c r="L55" i="54"/>
  <c r="N55" i="54"/>
  <c r="N433" i="54"/>
  <c r="L433" i="54"/>
  <c r="L611" i="54"/>
  <c r="N611" i="54"/>
  <c r="N309" i="54"/>
  <c r="L309" i="54"/>
  <c r="L84" i="54"/>
  <c r="N84" i="54"/>
  <c r="O242" i="54"/>
  <c r="N365" i="54"/>
  <c r="L365" i="54"/>
  <c r="L652" i="54"/>
  <c r="N652" i="54"/>
  <c r="L197" i="54"/>
  <c r="N197" i="54"/>
  <c r="L105" i="54"/>
  <c r="N105" i="54"/>
  <c r="L527" i="54"/>
  <c r="N527" i="54"/>
  <c r="L237" i="54"/>
  <c r="N237" i="54"/>
  <c r="L426" i="54"/>
  <c r="N426" i="54"/>
  <c r="L632" i="54"/>
  <c r="N632" i="54"/>
  <c r="N556" i="54"/>
  <c r="L556" i="54"/>
  <c r="N126" i="54"/>
  <c r="L126" i="54"/>
  <c r="N149" i="54"/>
  <c r="L149" i="54"/>
  <c r="N7" i="54"/>
  <c r="L7" i="54"/>
  <c r="L385" i="54"/>
  <c r="N385" i="54"/>
  <c r="L315" i="54"/>
  <c r="N315" i="54"/>
  <c r="L187" i="54"/>
  <c r="N187" i="54"/>
  <c r="N567" i="54"/>
  <c r="L567" i="54"/>
  <c r="N456" i="54"/>
  <c r="L456" i="54"/>
  <c r="N209" i="54"/>
  <c r="L209" i="54"/>
  <c r="N403" i="54"/>
  <c r="L403" i="54"/>
  <c r="L216" i="54"/>
  <c r="N216" i="54"/>
  <c r="N234" i="54"/>
  <c r="L234" i="54"/>
  <c r="L444" i="54"/>
  <c r="N444" i="54"/>
  <c r="L194" i="54"/>
  <c r="N194" i="54"/>
  <c r="N473" i="54"/>
  <c r="L473" i="54"/>
  <c r="L594" i="54"/>
  <c r="N594" i="54"/>
  <c r="L163" i="54"/>
  <c r="N163" i="54"/>
  <c r="N573" i="54"/>
  <c r="L573" i="54"/>
  <c r="N541" i="54"/>
  <c r="L541" i="54"/>
  <c r="N316" i="54"/>
  <c r="L316" i="54"/>
  <c r="L609" i="54"/>
  <c r="N609" i="54"/>
  <c r="O277" i="54"/>
  <c r="L65" i="54"/>
  <c r="N65" i="54"/>
  <c r="L189" i="54"/>
  <c r="N189" i="54"/>
  <c r="L301" i="54"/>
  <c r="N301" i="54"/>
  <c r="L82" i="54"/>
  <c r="N82" i="54"/>
  <c r="L459" i="54"/>
  <c r="N459" i="54"/>
  <c r="L406" i="54"/>
  <c r="N406" i="54"/>
  <c r="L386" i="54"/>
  <c r="N386" i="54"/>
  <c r="L213" i="54"/>
  <c r="N213" i="54"/>
  <c r="O635" i="54"/>
  <c r="N154" i="54"/>
  <c r="L154" i="54"/>
  <c r="O185" i="54"/>
  <c r="L249" i="54"/>
  <c r="N249" i="54"/>
  <c r="L217" i="54"/>
  <c r="N217" i="54"/>
  <c r="L10" i="54"/>
  <c r="N10" i="54"/>
  <c r="N117" i="54"/>
  <c r="L117" i="54"/>
  <c r="N539" i="54"/>
  <c r="L539" i="54"/>
  <c r="L93" i="54"/>
  <c r="N93" i="54"/>
  <c r="L207" i="54"/>
  <c r="N207" i="54"/>
  <c r="O558" i="54"/>
  <c r="L561" i="54"/>
  <c r="N561" i="54"/>
  <c r="I46" i="56" l="1"/>
  <c r="I552" i="56"/>
  <c r="I198" i="56"/>
  <c r="I332" i="56"/>
  <c r="I40" i="56"/>
  <c r="I36" i="56"/>
  <c r="I164" i="56"/>
  <c r="I372" i="56"/>
  <c r="I44" i="56"/>
  <c r="I16" i="56"/>
  <c r="I136" i="56"/>
  <c r="G634" i="56"/>
  <c r="H634" i="56" s="1"/>
  <c r="I634" i="56" s="1"/>
  <c r="G456" i="56"/>
  <c r="H456" i="56" s="1"/>
  <c r="G450" i="56"/>
  <c r="H450" i="56" s="1"/>
  <c r="G447" i="56"/>
  <c r="H447" i="56" s="1"/>
  <c r="I447" i="56" s="1"/>
  <c r="G45" i="56"/>
  <c r="H45" i="56" s="1"/>
  <c r="I45" i="56" s="1"/>
  <c r="G360" i="56"/>
  <c r="H360" i="56" s="1"/>
  <c r="G613" i="56"/>
  <c r="H613" i="56"/>
  <c r="G57" i="56"/>
  <c r="H57" i="56" s="1"/>
  <c r="I57" i="56" s="1"/>
  <c r="G18" i="56"/>
  <c r="H18" i="56" s="1"/>
  <c r="G584" i="56"/>
  <c r="H584" i="56" s="1"/>
  <c r="I584" i="56" s="1"/>
  <c r="G302" i="56"/>
  <c r="H302" i="56" s="1"/>
  <c r="I302" i="56" s="1"/>
  <c r="G189" i="56"/>
  <c r="H189" i="56" s="1"/>
  <c r="I189" i="56" s="1"/>
  <c r="G414" i="56"/>
  <c r="H414" i="56" s="1"/>
  <c r="G576" i="56"/>
  <c r="H576" i="56" s="1"/>
  <c r="I576" i="56" s="1"/>
  <c r="G542" i="56"/>
  <c r="H542" i="56" s="1"/>
  <c r="G333" i="56"/>
  <c r="H333" i="56" s="1"/>
  <c r="I333" i="56" s="1"/>
  <c r="G268" i="56"/>
  <c r="H268" i="56" s="1"/>
  <c r="I268" i="56" s="1"/>
  <c r="G232" i="56"/>
  <c r="H232" i="56" s="1"/>
  <c r="G648" i="56"/>
  <c r="H648" i="56" s="1"/>
  <c r="I648" i="56" s="1"/>
  <c r="G280" i="56"/>
  <c r="H280" i="56" s="1"/>
  <c r="I280" i="56" s="1"/>
  <c r="G490" i="56"/>
  <c r="H490" i="56" s="1"/>
  <c r="G68" i="56"/>
  <c r="H68" i="56" s="1"/>
  <c r="I68" i="56" s="1"/>
  <c r="G506" i="56"/>
  <c r="H506" i="56" s="1"/>
  <c r="G395" i="56"/>
  <c r="H395" i="56" s="1"/>
  <c r="I395" i="56" s="1"/>
  <c r="G29" i="56"/>
  <c r="H29" i="56" s="1"/>
  <c r="I29" i="56" s="1"/>
  <c r="G241" i="56"/>
  <c r="H241" i="56" s="1"/>
  <c r="I241" i="56" s="1"/>
  <c r="G195" i="56"/>
  <c r="H195" i="56" s="1"/>
  <c r="I195" i="56" s="1"/>
  <c r="G598" i="56"/>
  <c r="H598" i="56" s="1"/>
  <c r="I598" i="56" s="1"/>
  <c r="G374" i="56"/>
  <c r="H374" i="56" s="1"/>
  <c r="G161" i="56"/>
  <c r="H161" i="56" s="1"/>
  <c r="I161" i="56" s="1"/>
  <c r="G508" i="56"/>
  <c r="H508" i="56" s="1"/>
  <c r="G204" i="56"/>
  <c r="H204" i="56" s="1"/>
  <c r="G553" i="56"/>
  <c r="H553" i="56" s="1"/>
  <c r="I553" i="56" s="1"/>
  <c r="G481" i="56"/>
  <c r="H481" i="56" s="1"/>
  <c r="I481" i="56" s="1"/>
  <c r="G19" i="56"/>
  <c r="H19" i="56" s="1"/>
  <c r="I20" i="56"/>
  <c r="G536" i="56"/>
  <c r="H536" i="56" s="1"/>
  <c r="G495" i="56"/>
  <c r="H495" i="56" s="1"/>
  <c r="I495" i="56" s="1"/>
  <c r="G476" i="56"/>
  <c r="H476" i="56" s="1"/>
  <c r="G519" i="56"/>
  <c r="H519" i="56" s="1"/>
  <c r="I519" i="56" s="1"/>
  <c r="G8" i="56"/>
  <c r="H8" i="56" s="1"/>
  <c r="I8" i="56" s="1"/>
  <c r="G352" i="56"/>
  <c r="H352" i="56" s="1"/>
  <c r="G343" i="56"/>
  <c r="H343" i="56" s="1"/>
  <c r="I343" i="56" s="1"/>
  <c r="G498" i="56"/>
  <c r="H498" i="56" s="1"/>
  <c r="G59" i="56"/>
  <c r="H59" i="56" s="1"/>
  <c r="I59" i="56" s="1"/>
  <c r="G611" i="56"/>
  <c r="G131" i="56"/>
  <c r="H131" i="56" s="1"/>
  <c r="I131" i="56" s="1"/>
  <c r="G362" i="56"/>
  <c r="H362" i="56" s="1"/>
  <c r="G567" i="56"/>
  <c r="H567" i="56" s="1"/>
  <c r="I567" i="56" s="1"/>
  <c r="G628" i="56"/>
  <c r="H628" i="56" s="1"/>
  <c r="I628" i="56" s="1"/>
  <c r="G334" i="56"/>
  <c r="H334" i="56" s="1"/>
  <c r="G413" i="56"/>
  <c r="H413" i="56"/>
  <c r="I413" i="56" s="1"/>
  <c r="G169" i="56"/>
  <c r="H169" i="56" s="1"/>
  <c r="I169" i="56" s="1"/>
  <c r="G348" i="56"/>
  <c r="H348" i="56" s="1"/>
  <c r="G504" i="56"/>
  <c r="H504" i="56" s="1"/>
  <c r="G331" i="56"/>
  <c r="G38" i="56"/>
  <c r="H38" i="56" s="1"/>
  <c r="G491" i="56"/>
  <c r="H491" i="56" s="1"/>
  <c r="I491" i="56" s="1"/>
  <c r="G185" i="56"/>
  <c r="H185" i="56" s="1"/>
  <c r="I185" i="56" s="1"/>
  <c r="G581" i="56"/>
  <c r="G292" i="56"/>
  <c r="H292" i="56" s="1"/>
  <c r="G617" i="56"/>
  <c r="H617" i="56" s="1"/>
  <c r="I617" i="56" s="1"/>
  <c r="G588" i="56"/>
  <c r="H588" i="56" s="1"/>
  <c r="I588" i="56" s="1"/>
  <c r="G32" i="56"/>
  <c r="G418" i="56"/>
  <c r="H418" i="56" s="1"/>
  <c r="G102" i="56"/>
  <c r="H102" i="56" s="1"/>
  <c r="G211" i="56"/>
  <c r="H211" i="56" s="1"/>
  <c r="I211" i="56" s="1"/>
  <c r="G289" i="56"/>
  <c r="H289" i="56" s="1"/>
  <c r="I289" i="56" s="1"/>
  <c r="G238" i="56"/>
  <c r="H238" i="56" s="1"/>
  <c r="G309" i="56"/>
  <c r="H309" i="56" s="1"/>
  <c r="I309" i="56" s="1"/>
  <c r="G503" i="56"/>
  <c r="H503" i="56" s="1"/>
  <c r="I503" i="56" s="1"/>
  <c r="G273" i="56"/>
  <c r="H273" i="56" s="1"/>
  <c r="I273" i="56" s="1"/>
  <c r="G470" i="56"/>
  <c r="H470" i="56" s="1"/>
  <c r="G322" i="56"/>
  <c r="H322" i="56" s="1"/>
  <c r="I322" i="56" s="1"/>
  <c r="G630" i="56"/>
  <c r="H630" i="56" s="1"/>
  <c r="I630" i="56" s="1"/>
  <c r="G493" i="56"/>
  <c r="H493" i="56" s="1"/>
  <c r="I493" i="56" s="1"/>
  <c r="G435" i="56"/>
  <c r="H435" i="56" s="1"/>
  <c r="I435" i="56" s="1"/>
  <c r="G172" i="56"/>
  <c r="H172" i="56" s="1"/>
  <c r="I172" i="56" s="1"/>
  <c r="G171" i="56"/>
  <c r="H171" i="56" s="1"/>
  <c r="I171" i="56" s="1"/>
  <c r="G52" i="56"/>
  <c r="H52" i="56" s="1"/>
  <c r="I52" i="56" s="1"/>
  <c r="G239" i="56"/>
  <c r="H239" i="56" s="1"/>
  <c r="I239" i="56" s="1"/>
  <c r="G326" i="56"/>
  <c r="H326" i="56" s="1"/>
  <c r="I326" i="56" s="1"/>
  <c r="G573" i="56"/>
  <c r="H573" i="56" s="1"/>
  <c r="G606" i="56"/>
  <c r="H606" i="56" s="1"/>
  <c r="I606" i="56" s="1"/>
  <c r="G645" i="56"/>
  <c r="H645" i="56" s="1"/>
  <c r="I645" i="56" s="1"/>
  <c r="G296" i="56"/>
  <c r="G574" i="56"/>
  <c r="H574" i="56" s="1"/>
  <c r="I574" i="56" s="1"/>
  <c r="I156" i="56"/>
  <c r="I74" i="56"/>
  <c r="H70" i="56"/>
  <c r="I70" i="56" s="1"/>
  <c r="H27" i="56"/>
  <c r="I27" i="56" s="1"/>
  <c r="G143" i="56"/>
  <c r="H143" i="56" s="1"/>
  <c r="I143" i="56" s="1"/>
  <c r="G47" i="56"/>
  <c r="H47" i="56" s="1"/>
  <c r="I47" i="56" s="1"/>
  <c r="G184" i="56"/>
  <c r="H184" i="56" s="1"/>
  <c r="G520" i="56"/>
  <c r="H520" i="56" s="1"/>
  <c r="G335" i="56"/>
  <c r="H335" i="56" s="1"/>
  <c r="G568" i="56"/>
  <c r="H568" i="56" s="1"/>
  <c r="G473" i="56"/>
  <c r="H473" i="56" s="1"/>
  <c r="I473" i="56" s="1"/>
  <c r="G623" i="56"/>
  <c r="H623" i="56" s="1"/>
  <c r="G103" i="56"/>
  <c r="H103" i="56" s="1"/>
  <c r="I103" i="56" s="1"/>
  <c r="G575" i="56"/>
  <c r="H575" i="56" s="1"/>
  <c r="G394" i="56"/>
  <c r="H394" i="56" s="1"/>
  <c r="G612" i="56"/>
  <c r="H612" i="56" s="1"/>
  <c r="I612" i="56" s="1"/>
  <c r="G261" i="56"/>
  <c r="H261" i="56" s="1"/>
  <c r="I261" i="56" s="1"/>
  <c r="G464" i="56"/>
  <c r="H464" i="56" s="1"/>
  <c r="G396" i="56"/>
  <c r="H396" i="56" s="1"/>
  <c r="G534" i="56"/>
  <c r="H534" i="56" s="1"/>
  <c r="G424" i="56"/>
  <c r="H424" i="56" s="1"/>
  <c r="G121" i="56"/>
  <c r="H121" i="56" s="1"/>
  <c r="I121" i="56" s="1"/>
  <c r="G391" i="56"/>
  <c r="H391" i="56" s="1"/>
  <c r="I391" i="56" s="1"/>
  <c r="G557" i="56"/>
  <c r="H557" i="56" s="1"/>
  <c r="I557" i="56" s="1"/>
  <c r="G194" i="56"/>
  <c r="H194" i="56" s="1"/>
  <c r="G321" i="56"/>
  <c r="H321" i="56" s="1"/>
  <c r="I321" i="56" s="1"/>
  <c r="G129" i="56"/>
  <c r="H129" i="56" s="1"/>
  <c r="I129" i="56" s="1"/>
  <c r="G654" i="56"/>
  <c r="H654" i="56" s="1"/>
  <c r="I654" i="56" s="1"/>
  <c r="G525" i="56"/>
  <c r="H525" i="56" s="1"/>
  <c r="I525" i="56" s="1"/>
  <c r="G108" i="56"/>
  <c r="H108" i="56" s="1"/>
  <c r="G3" i="56"/>
  <c r="H3" i="56" s="1"/>
  <c r="G528" i="56"/>
  <c r="H528" i="56" s="1"/>
  <c r="G240" i="56"/>
  <c r="G67" i="56"/>
  <c r="H67" i="56" s="1"/>
  <c r="I67" i="56" s="1"/>
  <c r="G587" i="56"/>
  <c r="H587" i="56" s="1"/>
  <c r="G124" i="56"/>
  <c r="G514" i="56"/>
  <c r="H514" i="56" s="1"/>
  <c r="G619" i="56"/>
  <c r="H619" i="56" s="1"/>
  <c r="G636" i="56"/>
  <c r="H636" i="56" s="1"/>
  <c r="I636" i="56" s="1"/>
  <c r="G58" i="56"/>
  <c r="H58" i="56" s="1"/>
  <c r="G545" i="56"/>
  <c r="H545" i="56" s="1"/>
  <c r="I545" i="56" s="1"/>
  <c r="G637" i="56"/>
  <c r="H637" i="56" s="1"/>
  <c r="G339" i="56"/>
  <c r="H339" i="56" s="1"/>
  <c r="I339" i="56" s="1"/>
  <c r="G517" i="56"/>
  <c r="H517" i="56" s="1"/>
  <c r="I517" i="56" s="1"/>
  <c r="G276" i="56"/>
  <c r="H276" i="56" s="1"/>
  <c r="G327" i="56"/>
  <c r="H327" i="56" s="1"/>
  <c r="G367" i="56"/>
  <c r="H367" i="56" s="1"/>
  <c r="I367" i="56" s="1"/>
  <c r="G550" i="56"/>
  <c r="H550" i="56" s="1"/>
  <c r="G621" i="56"/>
  <c r="H621" i="56" s="1"/>
  <c r="G416" i="56"/>
  <c r="H416" i="56" s="1"/>
  <c r="G242" i="56"/>
  <c r="H242" i="56" s="1"/>
  <c r="I242" i="56" s="1"/>
  <c r="G267" i="56"/>
  <c r="H267" i="56" s="1"/>
  <c r="G516" i="56"/>
  <c r="H516" i="56" s="1"/>
  <c r="G638" i="56"/>
  <c r="H638" i="56" s="1"/>
  <c r="I638" i="56" s="1"/>
  <c r="G234" i="56"/>
  <c r="H234" i="56" s="1"/>
  <c r="I234" i="56" s="1"/>
  <c r="G123" i="56"/>
  <c r="H123" i="56" s="1"/>
  <c r="I123" i="56" s="1"/>
  <c r="G48" i="56"/>
  <c r="G510" i="56"/>
  <c r="H510" i="56" s="1"/>
  <c r="G373" i="56"/>
  <c r="H373" i="56" s="1"/>
  <c r="I373" i="56" s="1"/>
  <c r="G105" i="56"/>
  <c r="H105" i="56" s="1"/>
  <c r="I105" i="56" s="1"/>
  <c r="G205" i="56"/>
  <c r="H205" i="56" s="1"/>
  <c r="I205" i="56" s="1"/>
  <c r="G452" i="56"/>
  <c r="H452" i="56" s="1"/>
  <c r="G176" i="56"/>
  <c r="G428" i="56"/>
  <c r="H428" i="56" s="1"/>
  <c r="G114" i="56"/>
  <c r="H114" i="56" s="1"/>
  <c r="G147" i="56"/>
  <c r="H147" i="56" s="1"/>
  <c r="I147" i="56" s="1"/>
  <c r="G65" i="56"/>
  <c r="H65" i="56" s="1"/>
  <c r="I65" i="56" s="1"/>
  <c r="G440" i="56"/>
  <c r="H440" i="56" s="1"/>
  <c r="G429" i="56"/>
  <c r="H429" i="56" s="1"/>
  <c r="I429" i="56" s="1"/>
  <c r="G592" i="56"/>
  <c r="H592" i="56" s="1"/>
  <c r="I592" i="56" s="1"/>
  <c r="G544" i="56"/>
  <c r="H544" i="56" s="1"/>
  <c r="I340" i="56"/>
  <c r="I444" i="56"/>
  <c r="I30" i="56"/>
  <c r="R207" i="54"/>
  <c r="P207" i="54"/>
  <c r="C206" i="56" s="1"/>
  <c r="Q207" i="54"/>
  <c r="R93" i="54"/>
  <c r="P93" i="54"/>
  <c r="C92" i="56" s="1"/>
  <c r="Q93" i="54"/>
  <c r="P10" i="54"/>
  <c r="C9" i="56" s="1"/>
  <c r="R10" i="54"/>
  <c r="Q10" i="54"/>
  <c r="P217" i="54"/>
  <c r="C216" i="56" s="1"/>
  <c r="R217" i="54"/>
  <c r="Q217" i="54"/>
  <c r="P249" i="54"/>
  <c r="C248" i="56" s="1"/>
  <c r="Q249" i="54"/>
  <c r="R249" i="54"/>
  <c r="R154" i="54"/>
  <c r="P154" i="54"/>
  <c r="C153" i="56" s="1"/>
  <c r="Q154" i="54"/>
  <c r="R213" i="54"/>
  <c r="Q213" i="54"/>
  <c r="P213" i="54"/>
  <c r="C212" i="56" s="1"/>
  <c r="P386" i="54"/>
  <c r="C385" i="56" s="1"/>
  <c r="R386" i="54"/>
  <c r="Q386" i="54"/>
  <c r="R406" i="54"/>
  <c r="P406" i="54"/>
  <c r="C405" i="56" s="1"/>
  <c r="Q406" i="54"/>
  <c r="R459" i="54"/>
  <c r="Q459" i="54"/>
  <c r="P459" i="54"/>
  <c r="C458" i="56" s="1"/>
  <c r="Q82" i="54"/>
  <c r="R82" i="54"/>
  <c r="P82" i="54"/>
  <c r="C81" i="56" s="1"/>
  <c r="R301" i="54"/>
  <c r="P301" i="54"/>
  <c r="C300" i="56" s="1"/>
  <c r="Q301" i="54"/>
  <c r="R189" i="54"/>
  <c r="Q189" i="54"/>
  <c r="P189" i="54"/>
  <c r="C188" i="56" s="1"/>
  <c r="P65" i="54"/>
  <c r="C64" i="56" s="1"/>
  <c r="R65" i="54"/>
  <c r="Q65" i="54"/>
  <c r="Q316" i="54"/>
  <c r="P316" i="54"/>
  <c r="C315" i="56" s="1"/>
  <c r="R316" i="54"/>
  <c r="R541" i="54"/>
  <c r="P541" i="54"/>
  <c r="C540" i="56" s="1"/>
  <c r="Q541" i="54"/>
  <c r="R573" i="54"/>
  <c r="P573" i="54"/>
  <c r="C572" i="56" s="1"/>
  <c r="Q573" i="54"/>
  <c r="Q473" i="54"/>
  <c r="P473" i="54"/>
  <c r="C472" i="56" s="1"/>
  <c r="R473" i="54"/>
  <c r="P234" i="54"/>
  <c r="C233" i="56" s="1"/>
  <c r="R234" i="54"/>
  <c r="Q234" i="54"/>
  <c r="Q403" i="54"/>
  <c r="R403" i="54"/>
  <c r="P403" i="54"/>
  <c r="C402" i="56" s="1"/>
  <c r="P209" i="54"/>
  <c r="C208" i="56" s="1"/>
  <c r="Q209" i="54"/>
  <c r="R209" i="54"/>
  <c r="R456" i="54"/>
  <c r="P456" i="54"/>
  <c r="C455" i="56" s="1"/>
  <c r="Q456" i="54"/>
  <c r="R567" i="54"/>
  <c r="P567" i="54"/>
  <c r="C566" i="56" s="1"/>
  <c r="Q567" i="54"/>
  <c r="R7" i="54"/>
  <c r="Q7" i="54"/>
  <c r="P7" i="54"/>
  <c r="C6" i="56" s="1"/>
  <c r="Q149" i="54"/>
  <c r="P149" i="54"/>
  <c r="C148" i="56" s="1"/>
  <c r="R149" i="54"/>
  <c r="R126" i="54"/>
  <c r="Q126" i="54"/>
  <c r="P126" i="54"/>
  <c r="C125" i="56" s="1"/>
  <c r="R556" i="54"/>
  <c r="P556" i="54"/>
  <c r="C555" i="56" s="1"/>
  <c r="Q556" i="54"/>
  <c r="R365" i="54"/>
  <c r="P365" i="54"/>
  <c r="C364" i="56" s="1"/>
  <c r="Q365" i="54"/>
  <c r="R84" i="54"/>
  <c r="P84" i="54"/>
  <c r="C83" i="56" s="1"/>
  <c r="Q84" i="54"/>
  <c r="R611" i="54"/>
  <c r="P611" i="54"/>
  <c r="C610" i="56" s="1"/>
  <c r="Q611" i="54"/>
  <c r="R55" i="54"/>
  <c r="Q55" i="54"/>
  <c r="P55" i="54"/>
  <c r="C54" i="56" s="1"/>
  <c r="P270" i="54"/>
  <c r="C269" i="56" s="1"/>
  <c r="R270" i="54"/>
  <c r="Q270" i="54"/>
  <c r="R388" i="54"/>
  <c r="P388" i="54"/>
  <c r="C387" i="56" s="1"/>
  <c r="Q388" i="54"/>
  <c r="P97" i="54"/>
  <c r="C96" i="56" s="1"/>
  <c r="Q97" i="54"/>
  <c r="R97" i="54"/>
  <c r="R438" i="54"/>
  <c r="P438" i="54"/>
  <c r="C437" i="56" s="1"/>
  <c r="Q438" i="54"/>
  <c r="P330" i="54"/>
  <c r="C329" i="56" s="1"/>
  <c r="Q330" i="54"/>
  <c r="R330" i="54"/>
  <c r="R78" i="54"/>
  <c r="Q78" i="54"/>
  <c r="P78" i="54"/>
  <c r="C77" i="56" s="1"/>
  <c r="R630" i="54"/>
  <c r="P630" i="54"/>
  <c r="C629" i="56" s="1"/>
  <c r="G629" i="56" s="1"/>
  <c r="H629" i="56" s="1"/>
  <c r="I629" i="56" s="1"/>
  <c r="Q630" i="54"/>
  <c r="Q255" i="54"/>
  <c r="R255" i="54"/>
  <c r="P255" i="54"/>
  <c r="C254" i="56" s="1"/>
  <c r="G254" i="56" s="1"/>
  <c r="H254" i="56" s="1"/>
  <c r="I254" i="56" s="1"/>
  <c r="Q488" i="54"/>
  <c r="P488" i="54"/>
  <c r="C487" i="56" s="1"/>
  <c r="R488" i="54"/>
  <c r="R63" i="54"/>
  <c r="P63" i="54"/>
  <c r="C62" i="56" s="1"/>
  <c r="G62" i="56" s="1"/>
  <c r="H62" i="56" s="1"/>
  <c r="I62" i="56" s="1"/>
  <c r="Q63" i="54"/>
  <c r="R544" i="54"/>
  <c r="P544" i="54"/>
  <c r="C543" i="56" s="1"/>
  <c r="Q544" i="54"/>
  <c r="R383" i="54"/>
  <c r="P383" i="54"/>
  <c r="C382" i="56" s="1"/>
  <c r="Q383" i="54"/>
  <c r="P112" i="54"/>
  <c r="C111" i="56" s="1"/>
  <c r="Q112" i="54"/>
  <c r="R112" i="54"/>
  <c r="R591" i="54"/>
  <c r="P591" i="54"/>
  <c r="C590" i="56" s="1"/>
  <c r="Q591" i="54"/>
  <c r="Q508" i="54"/>
  <c r="P508" i="54"/>
  <c r="C507" i="56" s="1"/>
  <c r="R508" i="54"/>
  <c r="R347" i="54"/>
  <c r="P347" i="54"/>
  <c r="C346" i="56" s="1"/>
  <c r="Q347" i="54"/>
  <c r="R40" i="54"/>
  <c r="P40" i="54"/>
  <c r="C39" i="56" s="1"/>
  <c r="Q40" i="54"/>
  <c r="Q483" i="54"/>
  <c r="R483" i="54"/>
  <c r="P483" i="54"/>
  <c r="C482" i="56" s="1"/>
  <c r="P118" i="54"/>
  <c r="C117" i="56" s="1"/>
  <c r="R118" i="54"/>
  <c r="Q118" i="54"/>
  <c r="P367" i="54"/>
  <c r="C366" i="56" s="1"/>
  <c r="R367" i="54"/>
  <c r="Q367" i="54"/>
  <c r="Q348" i="54"/>
  <c r="P348" i="54"/>
  <c r="C347" i="56" s="1"/>
  <c r="R348" i="54"/>
  <c r="P621" i="54"/>
  <c r="C620" i="56" s="1"/>
  <c r="Q621" i="54"/>
  <c r="R621" i="54"/>
  <c r="R628" i="54"/>
  <c r="P628" i="54"/>
  <c r="C627" i="56" s="1"/>
  <c r="Q628" i="54"/>
  <c r="P533" i="54"/>
  <c r="C532" i="56" s="1"/>
  <c r="Q533" i="54"/>
  <c r="R533" i="54"/>
  <c r="R226" i="54"/>
  <c r="Q226" i="54"/>
  <c r="P226" i="54"/>
  <c r="C225" i="56" s="1"/>
  <c r="R399" i="54"/>
  <c r="P399" i="54"/>
  <c r="C398" i="56" s="1"/>
  <c r="Q399" i="54"/>
  <c r="P134" i="54"/>
  <c r="C133" i="56" s="1"/>
  <c r="R134" i="54"/>
  <c r="Q134" i="54"/>
  <c r="P214" i="54"/>
  <c r="C213" i="56" s="1"/>
  <c r="R214" i="54"/>
  <c r="Q214" i="54"/>
  <c r="R264" i="54"/>
  <c r="P264" i="54"/>
  <c r="C263" i="56" s="1"/>
  <c r="Q264" i="54"/>
  <c r="Q636" i="54"/>
  <c r="P636" i="54"/>
  <c r="C635" i="56" s="1"/>
  <c r="R636" i="54"/>
  <c r="R245" i="54"/>
  <c r="Q245" i="54"/>
  <c r="P245" i="54"/>
  <c r="C244" i="56" s="1"/>
  <c r="R143" i="54"/>
  <c r="P143" i="54"/>
  <c r="C142" i="56" s="1"/>
  <c r="Q143" i="54"/>
  <c r="Q626" i="54"/>
  <c r="P626" i="54"/>
  <c r="C625" i="56" s="1"/>
  <c r="R626" i="54"/>
  <c r="R351" i="54"/>
  <c r="Q351" i="54"/>
  <c r="P351" i="54"/>
  <c r="C350" i="56" s="1"/>
  <c r="Q96" i="54"/>
  <c r="P96" i="54"/>
  <c r="C95" i="56" s="1"/>
  <c r="R96" i="54"/>
  <c r="P129" i="54"/>
  <c r="C128" i="56" s="1"/>
  <c r="R129" i="54"/>
  <c r="Q129" i="54"/>
  <c r="R390" i="54"/>
  <c r="P390" i="54"/>
  <c r="C389" i="56" s="1"/>
  <c r="Q390" i="54"/>
  <c r="R203" i="54"/>
  <c r="Q203" i="54"/>
  <c r="P203" i="54"/>
  <c r="C202" i="56" s="1"/>
  <c r="P282" i="54"/>
  <c r="C281" i="56" s="1"/>
  <c r="R282" i="54"/>
  <c r="Q282" i="54"/>
  <c r="R324" i="54"/>
  <c r="P324" i="54"/>
  <c r="C323" i="56" s="1"/>
  <c r="Q324" i="54"/>
  <c r="R133" i="54"/>
  <c r="Q133" i="54"/>
  <c r="P133" i="54"/>
  <c r="C132" i="56" s="1"/>
  <c r="R563" i="54"/>
  <c r="P563" i="54"/>
  <c r="C562" i="56" s="1"/>
  <c r="Q563" i="54"/>
  <c r="Q305" i="54"/>
  <c r="P305" i="54"/>
  <c r="C304" i="56" s="1"/>
  <c r="R305" i="54"/>
  <c r="P77" i="54"/>
  <c r="C76" i="56" s="1"/>
  <c r="R77" i="54"/>
  <c r="Q77" i="54"/>
  <c r="P54" i="54"/>
  <c r="C53" i="56" s="1"/>
  <c r="R54" i="54"/>
  <c r="Q54" i="54"/>
  <c r="R377" i="54"/>
  <c r="P377" i="54"/>
  <c r="C376" i="56" s="1"/>
  <c r="Q377" i="54"/>
  <c r="P160" i="54"/>
  <c r="C159" i="56" s="1"/>
  <c r="R160" i="54"/>
  <c r="Q160" i="54"/>
  <c r="P590" i="54"/>
  <c r="C589" i="56" s="1"/>
  <c r="R590" i="54"/>
  <c r="Q590" i="54"/>
  <c r="R528" i="54"/>
  <c r="P528" i="54"/>
  <c r="C527" i="56" s="1"/>
  <c r="Q528" i="54"/>
  <c r="R256" i="54"/>
  <c r="Q256" i="54"/>
  <c r="P256" i="54"/>
  <c r="C255" i="56" s="1"/>
  <c r="R95" i="54"/>
  <c r="Q95" i="54"/>
  <c r="P95" i="54"/>
  <c r="C94" i="56" s="1"/>
  <c r="G94" i="56" s="1"/>
  <c r="H94" i="56" s="1"/>
  <c r="I94" i="56" s="1"/>
  <c r="R516" i="54"/>
  <c r="P516" i="54"/>
  <c r="C515" i="56" s="1"/>
  <c r="Q516" i="54"/>
  <c r="Q605" i="54"/>
  <c r="P605" i="54"/>
  <c r="C604" i="56" s="1"/>
  <c r="R605" i="54"/>
  <c r="R408" i="54"/>
  <c r="Q408" i="54"/>
  <c r="P408" i="54"/>
  <c r="C407" i="56" s="1"/>
  <c r="R299" i="54"/>
  <c r="Q299" i="54"/>
  <c r="P299" i="54"/>
  <c r="C298" i="56" s="1"/>
  <c r="P179" i="54"/>
  <c r="C178" i="56" s="1"/>
  <c r="R179" i="54"/>
  <c r="Q179" i="54"/>
  <c r="P272" i="54"/>
  <c r="C271" i="56" s="1"/>
  <c r="R272" i="54"/>
  <c r="Q272" i="54"/>
  <c r="Q423" i="54"/>
  <c r="P423" i="54"/>
  <c r="C422" i="56" s="1"/>
  <c r="R423" i="54"/>
  <c r="R616" i="54"/>
  <c r="Q616" i="54"/>
  <c r="P616" i="54"/>
  <c r="C615" i="56" s="1"/>
  <c r="R366" i="54"/>
  <c r="Q366" i="54"/>
  <c r="P366" i="54"/>
  <c r="C365" i="56" s="1"/>
  <c r="R308" i="54"/>
  <c r="P308" i="54"/>
  <c r="C307" i="56" s="1"/>
  <c r="Q308" i="54"/>
  <c r="R536" i="54"/>
  <c r="Q536" i="54"/>
  <c r="P536" i="54"/>
  <c r="C535" i="56" s="1"/>
  <c r="Q420" i="54"/>
  <c r="P420" i="54"/>
  <c r="C419" i="56" s="1"/>
  <c r="R420" i="54"/>
  <c r="Q503" i="54"/>
  <c r="P503" i="54"/>
  <c r="C502" i="56" s="1"/>
  <c r="R503" i="54"/>
  <c r="R424" i="54"/>
  <c r="P424" i="54"/>
  <c r="C423" i="56" s="1"/>
  <c r="Q424" i="54"/>
  <c r="R263" i="54"/>
  <c r="Q263" i="54"/>
  <c r="P263" i="54"/>
  <c r="C262" i="56" s="1"/>
  <c r="Q446" i="54"/>
  <c r="P446" i="54"/>
  <c r="C445" i="56" s="1"/>
  <c r="R446" i="54"/>
  <c r="P466" i="54"/>
  <c r="C465" i="56" s="1"/>
  <c r="R466" i="54"/>
  <c r="Q466" i="54"/>
  <c r="R56" i="54"/>
  <c r="Q56" i="54"/>
  <c r="P56" i="54"/>
  <c r="C55" i="56" s="1"/>
  <c r="R514" i="54"/>
  <c r="Q514" i="54"/>
  <c r="P514" i="54"/>
  <c r="C513" i="56" s="1"/>
  <c r="R345" i="54"/>
  <c r="P345" i="54"/>
  <c r="C344" i="56" s="1"/>
  <c r="Q345" i="54"/>
  <c r="R472" i="54"/>
  <c r="P472" i="54"/>
  <c r="C471" i="56" s="1"/>
  <c r="Q472" i="54"/>
  <c r="R548" i="54"/>
  <c r="P548" i="54"/>
  <c r="C547" i="56" s="1"/>
  <c r="Q548" i="54"/>
  <c r="Q606" i="54"/>
  <c r="R606" i="54"/>
  <c r="P606" i="54"/>
  <c r="C605" i="56" s="1"/>
  <c r="R275" i="54"/>
  <c r="P275" i="54"/>
  <c r="C274" i="56" s="1"/>
  <c r="Q275" i="54"/>
  <c r="R267" i="54"/>
  <c r="P267" i="54"/>
  <c r="C266" i="56" s="1"/>
  <c r="Q267" i="54"/>
  <c r="R298" i="54"/>
  <c r="Q298" i="54"/>
  <c r="P298" i="54"/>
  <c r="C297" i="56" s="1"/>
  <c r="P50" i="54"/>
  <c r="C49" i="56" s="1"/>
  <c r="R50" i="54"/>
  <c r="Q50" i="54"/>
  <c r="R228" i="54"/>
  <c r="P228" i="54"/>
  <c r="C227" i="56" s="1"/>
  <c r="Q228" i="54"/>
  <c r="R304" i="54"/>
  <c r="P304" i="54"/>
  <c r="C303" i="56" s="1"/>
  <c r="Q304" i="54"/>
  <c r="P331" i="54"/>
  <c r="C330" i="56" s="1"/>
  <c r="R331" i="54"/>
  <c r="Q331" i="54"/>
  <c r="R73" i="54"/>
  <c r="P73" i="54"/>
  <c r="C72" i="56" s="1"/>
  <c r="Q73" i="54"/>
  <c r="Q123" i="54"/>
  <c r="R123" i="54"/>
  <c r="P123" i="54"/>
  <c r="C122" i="56" s="1"/>
  <c r="P338" i="54"/>
  <c r="C337" i="56" s="1"/>
  <c r="R338" i="54"/>
  <c r="Q338" i="54"/>
  <c r="Q87" i="54"/>
  <c r="P87" i="54"/>
  <c r="C86" i="56" s="1"/>
  <c r="R87" i="54"/>
  <c r="R532" i="54"/>
  <c r="P532" i="54"/>
  <c r="C531" i="56" s="1"/>
  <c r="Q532" i="54"/>
  <c r="P302" i="54"/>
  <c r="C301" i="56" s="1"/>
  <c r="R302" i="54"/>
  <c r="Q302" i="54"/>
  <c r="Q434" i="54"/>
  <c r="R434" i="54"/>
  <c r="P434" i="54"/>
  <c r="C433" i="56" s="1"/>
  <c r="R454" i="54"/>
  <c r="P454" i="54"/>
  <c r="C453" i="56" s="1"/>
  <c r="Q454" i="54"/>
  <c r="R44" i="54"/>
  <c r="P44" i="54"/>
  <c r="C43" i="56" s="1"/>
  <c r="Q44" i="54"/>
  <c r="R603" i="54"/>
  <c r="Q603" i="54"/>
  <c r="P603" i="54"/>
  <c r="C602" i="56" s="1"/>
  <c r="R398" i="54"/>
  <c r="Q398" i="54"/>
  <c r="P398" i="54"/>
  <c r="C397" i="56" s="1"/>
  <c r="P418" i="54"/>
  <c r="C417" i="56" s="1"/>
  <c r="R418" i="54"/>
  <c r="Q418" i="54"/>
  <c r="R8" i="54"/>
  <c r="Q8" i="54"/>
  <c r="P8" i="54"/>
  <c r="C7" i="56" s="1"/>
  <c r="R597" i="54"/>
  <c r="P597" i="54"/>
  <c r="C596" i="56" s="1"/>
  <c r="Q597" i="54"/>
  <c r="Q623" i="54"/>
  <c r="P623" i="54"/>
  <c r="C622" i="56" s="1"/>
  <c r="R623" i="54"/>
  <c r="P201" i="54"/>
  <c r="C200" i="56" s="1"/>
  <c r="R201" i="54"/>
  <c r="Q201" i="54"/>
  <c r="P89" i="54"/>
  <c r="C88" i="56" s="1"/>
  <c r="Q89" i="54"/>
  <c r="R89" i="54"/>
  <c r="R485" i="54"/>
  <c r="P485" i="54"/>
  <c r="C484" i="56" s="1"/>
  <c r="Q485" i="54"/>
  <c r="R643" i="54"/>
  <c r="P643" i="54"/>
  <c r="C642" i="56" s="1"/>
  <c r="Q643" i="54"/>
  <c r="Q306" i="54"/>
  <c r="P306" i="54"/>
  <c r="C305" i="56" s="1"/>
  <c r="R306" i="54"/>
  <c r="R27" i="54"/>
  <c r="Q27" i="54"/>
  <c r="P27" i="54"/>
  <c r="C26" i="56" s="1"/>
  <c r="R131" i="54"/>
  <c r="Q131" i="54"/>
  <c r="P131" i="54"/>
  <c r="C130" i="56" s="1"/>
  <c r="Q287" i="54"/>
  <c r="P287" i="54"/>
  <c r="C286" i="56" s="1"/>
  <c r="R287" i="54"/>
  <c r="R524" i="54"/>
  <c r="P524" i="54"/>
  <c r="C523" i="56" s="1"/>
  <c r="Q524" i="54"/>
  <c r="Q369" i="54"/>
  <c r="P369" i="54"/>
  <c r="C368" i="56" s="1"/>
  <c r="R369" i="54"/>
  <c r="R265" i="54"/>
  <c r="P265" i="54"/>
  <c r="C264" i="56" s="1"/>
  <c r="Q265" i="54"/>
  <c r="R422" i="54"/>
  <c r="P422" i="54"/>
  <c r="C421" i="56" s="1"/>
  <c r="Q422" i="54"/>
  <c r="P158" i="54"/>
  <c r="C157" i="56" s="1"/>
  <c r="R158" i="54"/>
  <c r="Q158" i="54"/>
  <c r="R559" i="54"/>
  <c r="P559" i="54"/>
  <c r="C558" i="56" s="1"/>
  <c r="Q559" i="54"/>
  <c r="R180" i="54"/>
  <c r="P180" i="54"/>
  <c r="C179" i="56" s="1"/>
  <c r="Q180" i="54"/>
  <c r="P523" i="54"/>
  <c r="C522" i="56" s="1"/>
  <c r="Q523" i="54"/>
  <c r="R523" i="54"/>
  <c r="R401" i="54"/>
  <c r="Q401" i="54"/>
  <c r="P401" i="54"/>
  <c r="C400" i="56" s="1"/>
  <c r="R640" i="54"/>
  <c r="P640" i="54"/>
  <c r="C639" i="56" s="1"/>
  <c r="Q640" i="54"/>
  <c r="R479" i="54"/>
  <c r="P479" i="54"/>
  <c r="C478" i="56" s="1"/>
  <c r="Q479" i="54"/>
  <c r="R57" i="54"/>
  <c r="P57" i="54"/>
  <c r="C56" i="56" s="1"/>
  <c r="Q57" i="54"/>
  <c r="P360" i="54"/>
  <c r="C359" i="56" s="1"/>
  <c r="R360" i="54"/>
  <c r="Q360" i="54"/>
  <c r="R100" i="54"/>
  <c r="P100" i="54"/>
  <c r="C99" i="56" s="1"/>
  <c r="Q100" i="54"/>
  <c r="Q604" i="54"/>
  <c r="P604" i="54"/>
  <c r="C603" i="56" s="1"/>
  <c r="R604" i="54"/>
  <c r="R394" i="54"/>
  <c r="Q394" i="54"/>
  <c r="P394" i="54"/>
  <c r="C393" i="56" s="1"/>
  <c r="R449" i="54"/>
  <c r="Q449" i="54"/>
  <c r="P449" i="54"/>
  <c r="C448" i="56" s="1"/>
  <c r="R650" i="54"/>
  <c r="P650" i="54"/>
  <c r="C649" i="56" s="1"/>
  <c r="Q650" i="54"/>
  <c r="R23" i="54"/>
  <c r="P23" i="54"/>
  <c r="C22" i="56" s="1"/>
  <c r="Q23" i="54"/>
  <c r="Q260" i="54"/>
  <c r="P260" i="54"/>
  <c r="C259" i="56" s="1"/>
  <c r="R260" i="54"/>
  <c r="R497" i="54"/>
  <c r="P497" i="54"/>
  <c r="C496" i="56" s="1"/>
  <c r="Q497" i="54"/>
  <c r="R634" i="54"/>
  <c r="P634" i="54"/>
  <c r="C633" i="56" s="1"/>
  <c r="Q634" i="54"/>
  <c r="Q389" i="54"/>
  <c r="P389" i="54"/>
  <c r="C388" i="56" s="1"/>
  <c r="R389" i="54"/>
  <c r="R193" i="54"/>
  <c r="P193" i="54"/>
  <c r="C192" i="56" s="1"/>
  <c r="Q193" i="54"/>
  <c r="Q475" i="54"/>
  <c r="P475" i="54"/>
  <c r="C474" i="56" s="1"/>
  <c r="R475" i="54"/>
  <c r="P70" i="54"/>
  <c r="C69" i="56" s="1"/>
  <c r="R70" i="54"/>
  <c r="Q70" i="54"/>
  <c r="Q376" i="54"/>
  <c r="P376" i="54"/>
  <c r="C375" i="56" s="1"/>
  <c r="R376" i="54"/>
  <c r="R92" i="54"/>
  <c r="P92" i="54"/>
  <c r="C91" i="56" s="1"/>
  <c r="Q92" i="54"/>
  <c r="P464" i="54"/>
  <c r="C463" i="56" s="1"/>
  <c r="Q464" i="54"/>
  <c r="R464" i="54"/>
  <c r="P410" i="54"/>
  <c r="C409" i="56" s="1"/>
  <c r="R410" i="54"/>
  <c r="Q410" i="54"/>
  <c r="P358" i="54"/>
  <c r="C357" i="56" s="1"/>
  <c r="R358" i="54"/>
  <c r="Q358" i="54"/>
  <c r="R14" i="54"/>
  <c r="Q14" i="54"/>
  <c r="P14" i="54"/>
  <c r="C13" i="56" s="1"/>
  <c r="R34" i="54"/>
  <c r="P34" i="54"/>
  <c r="C33" i="56" s="1"/>
  <c r="Q34" i="54"/>
  <c r="R146" i="54"/>
  <c r="P146" i="54"/>
  <c r="C145" i="56" s="1"/>
  <c r="Q146" i="54"/>
  <c r="Q166" i="54"/>
  <c r="R166" i="54"/>
  <c r="P166" i="54"/>
  <c r="C165" i="56" s="1"/>
  <c r="Q110" i="54"/>
  <c r="P110" i="54"/>
  <c r="C109" i="56" s="1"/>
  <c r="R110" i="54"/>
  <c r="P230" i="54"/>
  <c r="C229" i="56" s="1"/>
  <c r="R230" i="54"/>
  <c r="Q230" i="54"/>
  <c r="R116" i="54"/>
  <c r="P116" i="54"/>
  <c r="C115" i="56" s="1"/>
  <c r="Q116" i="54"/>
  <c r="P168" i="54"/>
  <c r="C167" i="56" s="1"/>
  <c r="Q168" i="54"/>
  <c r="R168" i="54"/>
  <c r="R641" i="54"/>
  <c r="P641" i="54"/>
  <c r="C640" i="56" s="1"/>
  <c r="Q641" i="54"/>
  <c r="R43" i="54"/>
  <c r="P43" i="54"/>
  <c r="C42" i="56" s="1"/>
  <c r="Q43" i="54"/>
  <c r="Q596" i="54"/>
  <c r="P596" i="54"/>
  <c r="C595" i="56" s="1"/>
  <c r="R596" i="54"/>
  <c r="P314" i="54"/>
  <c r="C313" i="56" s="1"/>
  <c r="R314" i="54"/>
  <c r="Q314" i="54"/>
  <c r="R549" i="54"/>
  <c r="P549" i="54"/>
  <c r="C548" i="56" s="1"/>
  <c r="Q549" i="54"/>
  <c r="Q244" i="54"/>
  <c r="P244" i="54"/>
  <c r="C243" i="56" s="1"/>
  <c r="R244" i="54"/>
  <c r="R645" i="54"/>
  <c r="P645" i="54"/>
  <c r="C644" i="56" s="1"/>
  <c r="Q645" i="54"/>
  <c r="R428" i="54"/>
  <c r="Q428" i="54"/>
  <c r="P428" i="54"/>
  <c r="C427" i="56" s="1"/>
  <c r="R246" i="54"/>
  <c r="P246" i="54"/>
  <c r="C245" i="56" s="1"/>
  <c r="Q246" i="54"/>
  <c r="R565" i="54"/>
  <c r="Q565" i="54"/>
  <c r="P565" i="54"/>
  <c r="C564" i="56" s="1"/>
  <c r="P86" i="54"/>
  <c r="C85" i="56" s="1"/>
  <c r="R86" i="54"/>
  <c r="Q86" i="54"/>
  <c r="Q362" i="54"/>
  <c r="R362" i="54"/>
  <c r="P362" i="54"/>
  <c r="C361" i="56" s="1"/>
  <c r="R387" i="54"/>
  <c r="Q387" i="54"/>
  <c r="P387" i="54"/>
  <c r="C386" i="56" s="1"/>
  <c r="Q326" i="54"/>
  <c r="R326" i="54"/>
  <c r="P326" i="54"/>
  <c r="C325" i="56" s="1"/>
  <c r="R595" i="54"/>
  <c r="P595" i="54"/>
  <c r="C594" i="56" s="1"/>
  <c r="Q595" i="54"/>
  <c r="Q279" i="54"/>
  <c r="R279" i="54"/>
  <c r="P279" i="54"/>
  <c r="C278" i="56" s="1"/>
  <c r="Q266" i="54"/>
  <c r="P266" i="54"/>
  <c r="C265" i="56" s="1"/>
  <c r="R266" i="54"/>
  <c r="R252" i="54"/>
  <c r="Q252" i="54"/>
  <c r="P252" i="54"/>
  <c r="C251" i="56" s="1"/>
  <c r="Q236" i="54"/>
  <c r="P236" i="54"/>
  <c r="C235" i="56" s="1"/>
  <c r="R236" i="54"/>
  <c r="R215" i="54"/>
  <c r="Q215" i="54"/>
  <c r="P215" i="54"/>
  <c r="C214" i="56" s="1"/>
  <c r="R164" i="54"/>
  <c r="P164" i="54"/>
  <c r="C163" i="56" s="1"/>
  <c r="Q164" i="54"/>
  <c r="R452" i="54"/>
  <c r="P452" i="54"/>
  <c r="C451" i="56" s="1"/>
  <c r="Q452" i="54"/>
  <c r="Q439" i="54"/>
  <c r="P439" i="54"/>
  <c r="C438" i="56" s="1"/>
  <c r="R439" i="54"/>
  <c r="Q139" i="54"/>
  <c r="R139" i="54"/>
  <c r="P139" i="54"/>
  <c r="C138" i="56" s="1"/>
  <c r="R469" i="54"/>
  <c r="Q469" i="54"/>
  <c r="P469" i="54"/>
  <c r="C468" i="56" s="1"/>
  <c r="R501" i="54"/>
  <c r="P501" i="54"/>
  <c r="C500" i="56" s="1"/>
  <c r="Q501" i="54"/>
  <c r="R208" i="54"/>
  <c r="P208" i="54"/>
  <c r="C207" i="56" s="1"/>
  <c r="Q208" i="54"/>
  <c r="Q218" i="54"/>
  <c r="R218" i="54"/>
  <c r="P218" i="54"/>
  <c r="C217" i="56" s="1"/>
  <c r="Q487" i="54"/>
  <c r="P487" i="54"/>
  <c r="C486" i="56" s="1"/>
  <c r="R487" i="54"/>
  <c r="P182" i="54"/>
  <c r="C181" i="56" s="1"/>
  <c r="R182" i="54"/>
  <c r="Q182" i="54"/>
  <c r="R202" i="54"/>
  <c r="P202" i="54"/>
  <c r="C201" i="56" s="1"/>
  <c r="Q202" i="54"/>
  <c r="Q627" i="54"/>
  <c r="P627" i="54"/>
  <c r="C626" i="56" s="1"/>
  <c r="R627" i="54"/>
  <c r="R156" i="54"/>
  <c r="P156" i="54"/>
  <c r="C155" i="56" s="1"/>
  <c r="Q156" i="54"/>
  <c r="R463" i="54"/>
  <c r="P463" i="54"/>
  <c r="C462" i="56" s="1"/>
  <c r="Q463" i="54"/>
  <c r="P26" i="54"/>
  <c r="C25" i="56" s="1"/>
  <c r="R26" i="54"/>
  <c r="Q26" i="54"/>
  <c r="Q295" i="54"/>
  <c r="P295" i="54"/>
  <c r="C294" i="56" s="1"/>
  <c r="R295" i="54"/>
  <c r="R229" i="54"/>
  <c r="P229" i="54"/>
  <c r="C228" i="56" s="1"/>
  <c r="Q229" i="54"/>
  <c r="R540" i="54"/>
  <c r="P540" i="54"/>
  <c r="C539" i="56" s="1"/>
  <c r="Q540" i="54"/>
  <c r="R530" i="54"/>
  <c r="Q530" i="54"/>
  <c r="P530" i="54"/>
  <c r="C529" i="56" s="1"/>
  <c r="Q94" i="54"/>
  <c r="P94" i="54"/>
  <c r="C93" i="56" s="1"/>
  <c r="R94" i="54"/>
  <c r="R343" i="54"/>
  <c r="Q343" i="54"/>
  <c r="P343" i="54"/>
  <c r="C342" i="56" s="1"/>
  <c r="R145" i="54"/>
  <c r="P145" i="54"/>
  <c r="C144" i="56" s="1"/>
  <c r="Q145" i="54"/>
  <c r="P592" i="54"/>
  <c r="C591" i="56" s="1"/>
  <c r="Q592" i="54"/>
  <c r="R592" i="54"/>
  <c r="R176" i="54"/>
  <c r="P176" i="54"/>
  <c r="C175" i="56" s="1"/>
  <c r="Q176" i="54"/>
  <c r="R64" i="54"/>
  <c r="P64" i="54"/>
  <c r="C63" i="56" s="1"/>
  <c r="Q64" i="54"/>
  <c r="Q339" i="54"/>
  <c r="P339" i="54"/>
  <c r="C338" i="56" s="1"/>
  <c r="R339" i="54"/>
  <c r="P354" i="54"/>
  <c r="C353" i="56" s="1"/>
  <c r="R354" i="54"/>
  <c r="Q354" i="54"/>
  <c r="R619" i="54"/>
  <c r="Q619" i="54"/>
  <c r="P619" i="54"/>
  <c r="C618" i="56" s="1"/>
  <c r="R561" i="54"/>
  <c r="P561" i="54"/>
  <c r="C560" i="56" s="1"/>
  <c r="Q561" i="54"/>
  <c r="R539" i="54"/>
  <c r="P539" i="54"/>
  <c r="C538" i="56" s="1"/>
  <c r="Q539" i="54"/>
  <c r="R117" i="54"/>
  <c r="P117" i="54"/>
  <c r="C116" i="56" s="1"/>
  <c r="Q117" i="54"/>
  <c r="Q609" i="54"/>
  <c r="P609" i="54"/>
  <c r="C608" i="56" s="1"/>
  <c r="R609" i="54"/>
  <c r="P163" i="54"/>
  <c r="C162" i="56" s="1"/>
  <c r="R163" i="54"/>
  <c r="Q163" i="54"/>
  <c r="P594" i="54"/>
  <c r="C593" i="56" s="1"/>
  <c r="R594" i="54"/>
  <c r="Q594" i="54"/>
  <c r="Q194" i="54"/>
  <c r="R194" i="54"/>
  <c r="P194" i="54"/>
  <c r="C193" i="56" s="1"/>
  <c r="Q444" i="54"/>
  <c r="P444" i="54"/>
  <c r="C443" i="56" s="1"/>
  <c r="R444" i="54"/>
  <c r="R216" i="54"/>
  <c r="P216" i="54"/>
  <c r="C215" i="56" s="1"/>
  <c r="Q216" i="54"/>
  <c r="R187" i="54"/>
  <c r="Q187" i="54"/>
  <c r="P187" i="54"/>
  <c r="C186" i="56" s="1"/>
  <c r="R315" i="54"/>
  <c r="Q315" i="54"/>
  <c r="P315" i="54"/>
  <c r="C314" i="56" s="1"/>
  <c r="P385" i="54"/>
  <c r="C384" i="56" s="1"/>
  <c r="Q385" i="54"/>
  <c r="R385" i="54"/>
  <c r="R632" i="54"/>
  <c r="P632" i="54"/>
  <c r="C631" i="56" s="1"/>
  <c r="Q632" i="54"/>
  <c r="P426" i="54"/>
  <c r="C425" i="56" s="1"/>
  <c r="R426" i="54"/>
  <c r="Q426" i="54"/>
  <c r="R237" i="54"/>
  <c r="P237" i="54"/>
  <c r="C236" i="56" s="1"/>
  <c r="Q237" i="54"/>
  <c r="R527" i="54"/>
  <c r="P527" i="54"/>
  <c r="C526" i="56" s="1"/>
  <c r="Q527" i="54"/>
  <c r="R105" i="54"/>
  <c r="P105" i="54"/>
  <c r="C104" i="56" s="1"/>
  <c r="Q105" i="54"/>
  <c r="R197" i="54"/>
  <c r="P197" i="54"/>
  <c r="C196" i="56" s="1"/>
  <c r="Q197" i="54"/>
  <c r="Q652" i="54"/>
  <c r="P652" i="54"/>
  <c r="C651" i="56" s="1"/>
  <c r="R652" i="54"/>
  <c r="P309" i="54"/>
  <c r="C308" i="56" s="1"/>
  <c r="R309" i="54"/>
  <c r="Q309" i="54"/>
  <c r="R433" i="54"/>
  <c r="P433" i="54"/>
  <c r="C432" i="56" s="1"/>
  <c r="Q433" i="54"/>
  <c r="Q62" i="54"/>
  <c r="R62" i="54"/>
  <c r="P62" i="54"/>
  <c r="C61" i="56" s="1"/>
  <c r="R648" i="54"/>
  <c r="Q648" i="54"/>
  <c r="P648" i="54"/>
  <c r="C647" i="56" s="1"/>
  <c r="R431" i="54"/>
  <c r="P431" i="54"/>
  <c r="C430" i="56" s="1"/>
  <c r="Q431" i="54"/>
  <c r="R318" i="54"/>
  <c r="Q318" i="54"/>
  <c r="P318" i="54"/>
  <c r="C317" i="56" s="1"/>
  <c r="R159" i="54"/>
  <c r="Q159" i="54"/>
  <c r="P159" i="54"/>
  <c r="C158" i="56" s="1"/>
  <c r="G158" i="56" s="1"/>
  <c r="H158" i="56" s="1"/>
  <c r="I158" i="56" s="1"/>
  <c r="P273" i="54"/>
  <c r="C272" i="56" s="1"/>
  <c r="Q273" i="54"/>
  <c r="R273" i="54"/>
  <c r="R120" i="54"/>
  <c r="Q120" i="54"/>
  <c r="P120" i="54"/>
  <c r="C119" i="56" s="1"/>
  <c r="R412" i="54"/>
  <c r="P412" i="54"/>
  <c r="C411" i="56" s="1"/>
  <c r="Q412" i="54"/>
  <c r="P584" i="54"/>
  <c r="C583" i="56" s="1"/>
  <c r="Q584" i="54"/>
  <c r="R584" i="54"/>
  <c r="R98" i="54"/>
  <c r="P98" i="54"/>
  <c r="C97" i="56" s="1"/>
  <c r="Q98" i="54"/>
  <c r="R467" i="54"/>
  <c r="Q467" i="54"/>
  <c r="P467" i="54"/>
  <c r="C466" i="56" s="1"/>
  <c r="R560" i="54"/>
  <c r="P560" i="54"/>
  <c r="C559" i="56" s="1"/>
  <c r="Q560" i="54"/>
  <c r="R289" i="54"/>
  <c r="P289" i="54"/>
  <c r="C288" i="56" s="1"/>
  <c r="Q289" i="54"/>
  <c r="R321" i="54"/>
  <c r="P321" i="54"/>
  <c r="C320" i="56" s="1"/>
  <c r="Q321" i="54"/>
  <c r="R443" i="54"/>
  <c r="Q443" i="54"/>
  <c r="P443" i="54"/>
  <c r="C442" i="56" s="1"/>
  <c r="R253" i="54"/>
  <c r="P253" i="54"/>
  <c r="C252" i="56" s="1"/>
  <c r="Q253" i="54"/>
  <c r="R285" i="54"/>
  <c r="P285" i="54"/>
  <c r="C284" i="56" s="1"/>
  <c r="Q285" i="54"/>
  <c r="Q291" i="54"/>
  <c r="R291" i="54"/>
  <c r="P291" i="54"/>
  <c r="C290" i="56" s="1"/>
  <c r="Q519" i="54"/>
  <c r="R519" i="54"/>
  <c r="P519" i="54"/>
  <c r="C518" i="56" s="1"/>
  <c r="Q531" i="54"/>
  <c r="P531" i="54"/>
  <c r="C530" i="56" s="1"/>
  <c r="R531" i="54"/>
  <c r="P107" i="54"/>
  <c r="C106" i="56" s="1"/>
  <c r="R107" i="54"/>
  <c r="Q107" i="54"/>
  <c r="P400" i="54"/>
  <c r="C399" i="56" s="1"/>
  <c r="Q400" i="54"/>
  <c r="R400" i="54"/>
  <c r="R476" i="54"/>
  <c r="P476" i="54"/>
  <c r="C475" i="56" s="1"/>
  <c r="Q476" i="54"/>
  <c r="Q171" i="54"/>
  <c r="P171" i="54"/>
  <c r="C170" i="56" s="1"/>
  <c r="R171" i="54"/>
  <c r="R364" i="54"/>
  <c r="P364" i="54"/>
  <c r="C363" i="56" s="1"/>
  <c r="Q364" i="54"/>
  <c r="Q440" i="54"/>
  <c r="P440" i="54"/>
  <c r="C439" i="56" s="1"/>
  <c r="R440" i="54"/>
  <c r="R99" i="54"/>
  <c r="P99" i="54"/>
  <c r="C98" i="56" s="1"/>
  <c r="Q99" i="54"/>
  <c r="Q421" i="54"/>
  <c r="P421" i="54"/>
  <c r="C420" i="56" s="1"/>
  <c r="R421" i="54"/>
  <c r="R601" i="54"/>
  <c r="Q601" i="54"/>
  <c r="P601" i="54"/>
  <c r="C600" i="56" s="1"/>
  <c r="Q633" i="54"/>
  <c r="P633" i="54"/>
  <c r="C632" i="56" s="1"/>
  <c r="R633" i="54"/>
  <c r="Q223" i="54"/>
  <c r="R223" i="54"/>
  <c r="P223" i="54"/>
  <c r="C222" i="56" s="1"/>
  <c r="G222" i="56" s="1"/>
  <c r="H222" i="56" s="1"/>
  <c r="I222" i="56" s="1"/>
  <c r="Q484" i="54"/>
  <c r="P484" i="54"/>
  <c r="C483" i="56" s="1"/>
  <c r="R484" i="54"/>
  <c r="P416" i="54"/>
  <c r="C415" i="56" s="1"/>
  <c r="Q416" i="54"/>
  <c r="R416" i="54"/>
  <c r="P413" i="54"/>
  <c r="C412" i="56" s="1"/>
  <c r="R413" i="54"/>
  <c r="Q413" i="54"/>
  <c r="R141" i="54"/>
  <c r="Q141" i="54"/>
  <c r="P141" i="54"/>
  <c r="C140" i="56" s="1"/>
  <c r="Q286" i="54"/>
  <c r="P286" i="54"/>
  <c r="C285" i="56" s="1"/>
  <c r="G285" i="56" s="1"/>
  <c r="H285" i="56" s="1"/>
  <c r="I285" i="56" s="1"/>
  <c r="R286" i="54"/>
  <c r="R359" i="54"/>
  <c r="Q359" i="54"/>
  <c r="P359" i="54"/>
  <c r="C358" i="56" s="1"/>
  <c r="R329" i="54"/>
  <c r="P329" i="54"/>
  <c r="C328" i="56" s="1"/>
  <c r="Q329" i="54"/>
  <c r="R198" i="54"/>
  <c r="P198" i="54"/>
  <c r="C197" i="56" s="1"/>
  <c r="Q198" i="54"/>
  <c r="R481" i="54"/>
  <c r="Q481" i="54"/>
  <c r="P481" i="54"/>
  <c r="C480" i="56" s="1"/>
  <c r="Q391" i="54"/>
  <c r="P391" i="54"/>
  <c r="C390" i="56" s="1"/>
  <c r="R391" i="54"/>
  <c r="P409" i="54"/>
  <c r="C408" i="56" s="1"/>
  <c r="R409" i="54"/>
  <c r="Q409" i="54"/>
  <c r="R294" i="54"/>
  <c r="P294" i="54"/>
  <c r="C293" i="56" s="1"/>
  <c r="Q294" i="54"/>
  <c r="Q147" i="54"/>
  <c r="R147" i="54"/>
  <c r="P147" i="54"/>
  <c r="C146" i="56" s="1"/>
  <c r="R407" i="54"/>
  <c r="P407" i="54"/>
  <c r="C406" i="56" s="1"/>
  <c r="Q407" i="54"/>
  <c r="Q644" i="54"/>
  <c r="P644" i="54"/>
  <c r="C643" i="56" s="1"/>
  <c r="R644" i="54"/>
  <c r="R610" i="54"/>
  <c r="Q610" i="54"/>
  <c r="P610" i="54"/>
  <c r="C609" i="56" s="1"/>
  <c r="Q220" i="54"/>
  <c r="P220" i="54"/>
  <c r="C219" i="56" s="1"/>
  <c r="R220" i="54"/>
  <c r="R296" i="54"/>
  <c r="P296" i="54"/>
  <c r="C295" i="56" s="1"/>
  <c r="Q296" i="54"/>
  <c r="R489" i="54"/>
  <c r="Q489" i="54"/>
  <c r="P489" i="54"/>
  <c r="C488" i="56" s="1"/>
  <c r="P79" i="54"/>
  <c r="C78" i="56" s="1"/>
  <c r="R79" i="54"/>
  <c r="Q79" i="54"/>
  <c r="Q342" i="54"/>
  <c r="R342" i="54"/>
  <c r="P342" i="54"/>
  <c r="C341" i="56" s="1"/>
  <c r="Q455" i="54"/>
  <c r="P455" i="54"/>
  <c r="C454" i="56" s="1"/>
  <c r="R455" i="54"/>
  <c r="R288" i="54"/>
  <c r="P288" i="54"/>
  <c r="C287" i="56" s="1"/>
  <c r="Q288" i="54"/>
  <c r="Q580" i="54"/>
  <c r="P580" i="54"/>
  <c r="C579" i="56" s="1"/>
  <c r="R580" i="54"/>
  <c r="R184" i="54"/>
  <c r="P184" i="54"/>
  <c r="C183" i="56" s="1"/>
  <c r="Q184" i="54"/>
  <c r="R83" i="54"/>
  <c r="Q83" i="54"/>
  <c r="P83" i="54"/>
  <c r="C82" i="56" s="1"/>
  <c r="Q320" i="54"/>
  <c r="P320" i="54"/>
  <c r="C319" i="56" s="1"/>
  <c r="R320" i="54"/>
  <c r="P142" i="54"/>
  <c r="C141" i="56" s="1"/>
  <c r="R142" i="54"/>
  <c r="Q142" i="54"/>
  <c r="R654" i="54"/>
  <c r="Q654" i="54"/>
  <c r="P654" i="54"/>
  <c r="C653" i="56" s="1"/>
  <c r="R555" i="54"/>
  <c r="P555" i="54"/>
  <c r="C554" i="56" s="1"/>
  <c r="Q555" i="54"/>
  <c r="R337" i="54"/>
  <c r="Q337" i="54"/>
  <c r="P337" i="54"/>
  <c r="C336" i="56" s="1"/>
  <c r="P557" i="54"/>
  <c r="C556" i="56" s="1"/>
  <c r="R557" i="54"/>
  <c r="Q557" i="54"/>
  <c r="Q500" i="54"/>
  <c r="P500" i="54"/>
  <c r="C499" i="56" s="1"/>
  <c r="R500" i="54"/>
  <c r="Q462" i="54"/>
  <c r="R462" i="54"/>
  <c r="P462" i="54"/>
  <c r="C461" i="56" s="1"/>
  <c r="Q231" i="54"/>
  <c r="R231" i="54"/>
  <c r="P231" i="54"/>
  <c r="C230" i="56" s="1"/>
  <c r="P257" i="54"/>
  <c r="C256" i="56" s="1"/>
  <c r="Q257" i="54"/>
  <c r="R257" i="54"/>
  <c r="P522" i="54"/>
  <c r="C521" i="56" s="1"/>
  <c r="R522" i="54"/>
  <c r="Q522" i="54"/>
  <c r="Q578" i="54"/>
  <c r="R578" i="54"/>
  <c r="P578" i="54"/>
  <c r="C577" i="56" s="1"/>
  <c r="P598" i="54"/>
  <c r="C597" i="56" s="1"/>
  <c r="R598" i="54"/>
  <c r="Q598" i="54"/>
  <c r="R188" i="54"/>
  <c r="P188" i="54"/>
  <c r="C187" i="56" s="1"/>
  <c r="Q188" i="54"/>
  <c r="Q121" i="54"/>
  <c r="P121" i="54"/>
  <c r="C120" i="56" s="1"/>
  <c r="R121" i="54"/>
  <c r="P542" i="54"/>
  <c r="C541" i="56" s="1"/>
  <c r="R542" i="54"/>
  <c r="Q542" i="54"/>
  <c r="P562" i="54"/>
  <c r="C561" i="56" s="1"/>
  <c r="R562" i="54"/>
  <c r="Q562" i="54"/>
  <c r="P152" i="54"/>
  <c r="C151" i="56" s="1"/>
  <c r="R152" i="54"/>
  <c r="Q152" i="54"/>
  <c r="P313" i="54"/>
  <c r="C312" i="56" s="1"/>
  <c r="Q313" i="54"/>
  <c r="R313" i="54"/>
  <c r="Q76" i="54"/>
  <c r="R76" i="54"/>
  <c r="P76" i="54"/>
  <c r="C75" i="56" s="1"/>
  <c r="P35" i="54"/>
  <c r="C34" i="56" s="1"/>
  <c r="R35" i="54"/>
  <c r="Q35" i="54"/>
  <c r="R128" i="54"/>
  <c r="P128" i="54"/>
  <c r="C127" i="56" s="1"/>
  <c r="Q128" i="54"/>
  <c r="R512" i="54"/>
  <c r="P512" i="54"/>
  <c r="C511" i="56" s="1"/>
  <c r="Q512" i="54"/>
  <c r="Q498" i="54"/>
  <c r="P498" i="54"/>
  <c r="C497" i="56" s="1"/>
  <c r="R498" i="54"/>
  <c r="Q153" i="54"/>
  <c r="P153" i="54"/>
  <c r="C152" i="56" s="1"/>
  <c r="R153" i="54"/>
  <c r="R280" i="54"/>
  <c r="Q280" i="54"/>
  <c r="P280" i="54"/>
  <c r="C279" i="56" s="1"/>
  <c r="P119" i="54"/>
  <c r="C118" i="56" s="1"/>
  <c r="R119" i="54"/>
  <c r="Q119" i="54"/>
  <c r="Q356" i="54"/>
  <c r="P356" i="54"/>
  <c r="C355" i="56" s="1"/>
  <c r="R356" i="54"/>
  <c r="Q571" i="54"/>
  <c r="P571" i="54"/>
  <c r="C570" i="56" s="1"/>
  <c r="R571" i="54"/>
  <c r="R495" i="54"/>
  <c r="P495" i="54"/>
  <c r="C494" i="56" s="1"/>
  <c r="Q495" i="54"/>
  <c r="P538" i="54"/>
  <c r="C537" i="56" s="1"/>
  <c r="Q538" i="54"/>
  <c r="R538" i="54"/>
  <c r="P167" i="54"/>
  <c r="C166" i="56" s="1"/>
  <c r="R167" i="54"/>
  <c r="Q167" i="54"/>
  <c r="R404" i="54"/>
  <c r="P404" i="54"/>
  <c r="C403" i="56" s="1"/>
  <c r="Q404" i="54"/>
  <c r="R183" i="54"/>
  <c r="P183" i="54"/>
  <c r="C182" i="56" s="1"/>
  <c r="Q183" i="54"/>
  <c r="Q292" i="54"/>
  <c r="P292" i="54"/>
  <c r="C291" i="56" s="1"/>
  <c r="R292" i="54"/>
  <c r="P111" i="54"/>
  <c r="C110" i="56" s="1"/>
  <c r="G110" i="56" s="1"/>
  <c r="H110" i="56" s="1"/>
  <c r="I110" i="56" s="1"/>
  <c r="R111" i="54"/>
  <c r="Q111" i="54"/>
  <c r="P381" i="54"/>
  <c r="C380" i="56" s="1"/>
  <c r="R381" i="54"/>
  <c r="Q381" i="54"/>
  <c r="P15" i="54"/>
  <c r="C14" i="56" s="1"/>
  <c r="R15" i="54"/>
  <c r="Q15" i="54"/>
  <c r="R248" i="54"/>
  <c r="P248" i="54"/>
  <c r="C247" i="56" s="1"/>
  <c r="Q248" i="54"/>
  <c r="Q570" i="54"/>
  <c r="P570" i="54"/>
  <c r="C569" i="56" s="1"/>
  <c r="R570" i="54"/>
  <c r="R232" i="54"/>
  <c r="Q232" i="54"/>
  <c r="P232" i="54"/>
  <c r="C231" i="56" s="1"/>
  <c r="R617" i="54"/>
  <c r="P617" i="54"/>
  <c r="C616" i="56" s="1"/>
  <c r="Q617" i="54"/>
  <c r="R547" i="54"/>
  <c r="Q547" i="54"/>
  <c r="P547" i="54"/>
  <c r="C546" i="56" s="1"/>
  <c r="P169" i="54"/>
  <c r="C168" i="56" s="1"/>
  <c r="Q169" i="54"/>
  <c r="R169" i="54"/>
  <c r="P178" i="54"/>
  <c r="C177" i="56" s="1"/>
  <c r="R178" i="54"/>
  <c r="Q178" i="54"/>
  <c r="R427" i="54"/>
  <c r="Q427" i="54"/>
  <c r="P427" i="54"/>
  <c r="C426" i="56" s="1"/>
  <c r="R552" i="54"/>
  <c r="Q552" i="54"/>
  <c r="P552" i="54"/>
  <c r="C551" i="56" s="1"/>
  <c r="P254" i="54"/>
  <c r="C253" i="56" s="1"/>
  <c r="R254" i="54"/>
  <c r="Q254" i="54"/>
  <c r="R108" i="54"/>
  <c r="P108" i="54"/>
  <c r="C107" i="56" s="1"/>
  <c r="Q108" i="54"/>
  <c r="R300" i="54"/>
  <c r="P300" i="54"/>
  <c r="C299" i="56" s="1"/>
  <c r="Q300" i="54"/>
  <c r="R432" i="54"/>
  <c r="P432" i="54"/>
  <c r="C431" i="56" s="1"/>
  <c r="Q432" i="54"/>
  <c r="Q513" i="54"/>
  <c r="P513" i="54"/>
  <c r="C512" i="56" s="1"/>
  <c r="R513" i="54"/>
  <c r="P458" i="54"/>
  <c r="C457" i="56" s="1"/>
  <c r="R458" i="54"/>
  <c r="Q458" i="54"/>
  <c r="Q478" i="54"/>
  <c r="R478" i="54"/>
  <c r="P478" i="54"/>
  <c r="C477" i="56" s="1"/>
  <c r="P72" i="54"/>
  <c r="C71" i="56" s="1"/>
  <c r="R72" i="54"/>
  <c r="Q72" i="54"/>
  <c r="P283" i="54"/>
  <c r="C282" i="56" s="1"/>
  <c r="R283" i="54"/>
  <c r="Q283" i="54"/>
  <c r="Q566" i="54"/>
  <c r="R566" i="54"/>
  <c r="P566" i="54"/>
  <c r="C565" i="56" s="1"/>
  <c r="G565" i="56" s="1"/>
  <c r="H565" i="56" s="1"/>
  <c r="I565" i="56" s="1"/>
  <c r="P278" i="54"/>
  <c r="C277" i="56" s="1"/>
  <c r="R278" i="54"/>
  <c r="Q278" i="54"/>
  <c r="R379" i="54"/>
  <c r="Q379" i="54"/>
  <c r="P379" i="54"/>
  <c r="C378" i="56" s="1"/>
  <c r="Q384" i="54"/>
  <c r="P384" i="54"/>
  <c r="C383" i="56" s="1"/>
  <c r="R384" i="54"/>
  <c r="P210" i="54"/>
  <c r="C209" i="56" s="1"/>
  <c r="R210" i="54"/>
  <c r="Q210" i="54"/>
  <c r="Q572" i="54"/>
  <c r="P572" i="54"/>
  <c r="C571" i="56" s="1"/>
  <c r="R572" i="54"/>
  <c r="Q16" i="54"/>
  <c r="P16" i="54"/>
  <c r="C15" i="56" s="1"/>
  <c r="R16" i="54"/>
  <c r="R447" i="54"/>
  <c r="P447" i="54"/>
  <c r="C446" i="56" s="1"/>
  <c r="Q447" i="54"/>
  <c r="Q355" i="54"/>
  <c r="P355" i="54"/>
  <c r="C354" i="56" s="1"/>
  <c r="R355" i="54"/>
  <c r="R51" i="54"/>
  <c r="P51" i="54"/>
  <c r="C50" i="56" s="1"/>
  <c r="Q51" i="54"/>
  <c r="R506" i="54"/>
  <c r="Q506" i="54"/>
  <c r="P506" i="54"/>
  <c r="C505" i="56" s="1"/>
  <c r="R470" i="54"/>
  <c r="Q470" i="54"/>
  <c r="P470" i="54"/>
  <c r="C469" i="56" s="1"/>
  <c r="P490" i="54"/>
  <c r="C489" i="56" s="1"/>
  <c r="R490" i="54"/>
  <c r="Q490" i="54"/>
  <c r="P437" i="54"/>
  <c r="C436" i="56" s="1"/>
  <c r="Q437" i="54"/>
  <c r="R437" i="54"/>
  <c r="R625" i="54"/>
  <c r="P625" i="54"/>
  <c r="C624" i="56" s="1"/>
  <c r="Q625" i="54"/>
  <c r="P402" i="54"/>
  <c r="C401" i="56" s="1"/>
  <c r="R402" i="54"/>
  <c r="Q402" i="54"/>
  <c r="R319" i="54"/>
  <c r="P319" i="54"/>
  <c r="C318" i="56" s="1"/>
  <c r="Q319" i="54"/>
  <c r="R647" i="54"/>
  <c r="P647" i="54"/>
  <c r="C646" i="56" s="1"/>
  <c r="Q647" i="54"/>
  <c r="R380" i="54"/>
  <c r="P380" i="54"/>
  <c r="C379" i="56" s="1"/>
  <c r="Q380" i="54"/>
  <c r="P450" i="54"/>
  <c r="C449" i="56" s="1"/>
  <c r="R450" i="54"/>
  <c r="Q450" i="54"/>
  <c r="R583" i="54"/>
  <c r="P583" i="54"/>
  <c r="C582" i="56" s="1"/>
  <c r="Q583" i="54"/>
  <c r="P114" i="54"/>
  <c r="C113" i="56" s="1"/>
  <c r="R114" i="54"/>
  <c r="Q114" i="54"/>
  <c r="R651" i="54"/>
  <c r="P651" i="54"/>
  <c r="C650" i="56" s="1"/>
  <c r="Q651" i="54"/>
  <c r="Q493" i="54"/>
  <c r="P493" i="54"/>
  <c r="C492" i="56" s="1"/>
  <c r="R493" i="54"/>
  <c r="P22" i="54"/>
  <c r="C21" i="56" s="1"/>
  <c r="R22" i="54"/>
  <c r="Q22" i="54"/>
  <c r="R271" i="54"/>
  <c r="Q271" i="54"/>
  <c r="P271" i="54"/>
  <c r="C270" i="56" s="1"/>
  <c r="P312" i="54"/>
  <c r="C311" i="56" s="1"/>
  <c r="Q312" i="54"/>
  <c r="R312" i="54"/>
  <c r="P352" i="54"/>
  <c r="C351" i="56" s="1"/>
  <c r="Q352" i="54"/>
  <c r="R352" i="54"/>
  <c r="P211" i="54"/>
  <c r="C210" i="56" s="1"/>
  <c r="R211" i="54"/>
  <c r="Q211" i="54"/>
  <c r="R581" i="54"/>
  <c r="Q581" i="54"/>
  <c r="P581" i="54"/>
  <c r="C580" i="56" s="1"/>
  <c r="Q382" i="54"/>
  <c r="R382" i="54"/>
  <c r="P382" i="54"/>
  <c r="C381" i="56" s="1"/>
  <c r="Q346" i="54"/>
  <c r="R346" i="54"/>
  <c r="P346" i="54"/>
  <c r="C345" i="56" s="1"/>
  <c r="R480" i="54"/>
  <c r="Q480" i="54"/>
  <c r="P480" i="54"/>
  <c r="C479" i="56" s="1"/>
  <c r="Q564" i="54"/>
  <c r="P564" i="54"/>
  <c r="C563" i="56" s="1"/>
  <c r="R564" i="54"/>
  <c r="R405" i="54"/>
  <c r="P405" i="54"/>
  <c r="C404" i="56" s="1"/>
  <c r="Q405" i="54"/>
  <c r="R219" i="54"/>
  <c r="P219" i="54"/>
  <c r="C218" i="56" s="1"/>
  <c r="Q219" i="54"/>
  <c r="R486" i="54"/>
  <c r="P486" i="54"/>
  <c r="C485" i="56" s="1"/>
  <c r="Q486" i="54"/>
  <c r="P378" i="54"/>
  <c r="C377" i="56" s="1"/>
  <c r="R378" i="54"/>
  <c r="Q378" i="54"/>
  <c r="R284" i="54"/>
  <c r="P284" i="54"/>
  <c r="C283" i="56" s="1"/>
  <c r="Q284" i="54"/>
  <c r="R372" i="54"/>
  <c r="P372" i="54"/>
  <c r="C371" i="56" s="1"/>
  <c r="Q372" i="54"/>
  <c r="R587" i="54"/>
  <c r="Q587" i="54"/>
  <c r="P587" i="54"/>
  <c r="C586" i="56" s="1"/>
  <c r="Q67" i="54"/>
  <c r="R67" i="54"/>
  <c r="P67" i="54"/>
  <c r="C66" i="56" s="1"/>
  <c r="R460" i="54"/>
  <c r="P460" i="54"/>
  <c r="C459" i="56" s="1"/>
  <c r="Q460" i="54"/>
  <c r="P600" i="54"/>
  <c r="C599" i="56" s="1"/>
  <c r="R600" i="54"/>
  <c r="Q600" i="54"/>
  <c r="R461" i="54"/>
  <c r="P461" i="54"/>
  <c r="C460" i="56" s="1"/>
  <c r="Q461" i="54"/>
  <c r="R608" i="54"/>
  <c r="P608" i="54"/>
  <c r="C607" i="56" s="1"/>
  <c r="Q608" i="54"/>
  <c r="R85" i="54"/>
  <c r="P85" i="54"/>
  <c r="C84" i="56" s="1"/>
  <c r="Q85" i="54"/>
  <c r="R534" i="54"/>
  <c r="P534" i="54"/>
  <c r="C533" i="56" s="1"/>
  <c r="Q534" i="54"/>
  <c r="R175" i="54"/>
  <c r="Q175" i="54"/>
  <c r="P175" i="54"/>
  <c r="C174" i="56" s="1"/>
  <c r="R150" i="54"/>
  <c r="P150" i="54"/>
  <c r="C149" i="56" s="1"/>
  <c r="Q150" i="54"/>
  <c r="R317" i="54"/>
  <c r="Q317" i="54"/>
  <c r="P317" i="54"/>
  <c r="C316" i="56" s="1"/>
  <c r="P525" i="54"/>
  <c r="C524" i="56" s="1"/>
  <c r="Q525" i="54"/>
  <c r="R525" i="54"/>
  <c r="R261" i="54"/>
  <c r="Q261" i="54"/>
  <c r="P261" i="54"/>
  <c r="C260" i="56" s="1"/>
  <c r="Q586" i="54"/>
  <c r="R586" i="54"/>
  <c r="P586" i="54"/>
  <c r="C585" i="56" s="1"/>
  <c r="R393" i="54"/>
  <c r="Q393" i="54"/>
  <c r="P393" i="54"/>
  <c r="C392" i="56" s="1"/>
  <c r="Q615" i="54"/>
  <c r="P615" i="54"/>
  <c r="C614" i="56" s="1"/>
  <c r="R615" i="54"/>
  <c r="R101" i="54"/>
  <c r="Q101" i="54"/>
  <c r="P101" i="54"/>
  <c r="C100" i="56" s="1"/>
  <c r="R371" i="54"/>
  <c r="Q371" i="54"/>
  <c r="P371" i="54"/>
  <c r="C370" i="56" s="1"/>
  <c r="R325" i="54"/>
  <c r="Q325" i="54"/>
  <c r="P325" i="54"/>
  <c r="C324" i="56" s="1"/>
  <c r="R357" i="54"/>
  <c r="Q357" i="54"/>
  <c r="P357" i="54"/>
  <c r="C356" i="56" s="1"/>
  <c r="R29" i="54"/>
  <c r="P29" i="54"/>
  <c r="C28" i="56" s="1"/>
  <c r="Q29" i="54"/>
  <c r="R411" i="54"/>
  <c r="Q411" i="54"/>
  <c r="P411" i="54"/>
  <c r="C410" i="56" s="1"/>
  <c r="R550" i="54"/>
  <c r="P550" i="54"/>
  <c r="C549" i="56" s="1"/>
  <c r="Q550" i="54"/>
  <c r="Q140" i="54"/>
  <c r="P140" i="54"/>
  <c r="C139" i="56" s="1"/>
  <c r="R140" i="54"/>
  <c r="P25" i="54"/>
  <c r="C24" i="56" s="1"/>
  <c r="R25" i="54"/>
  <c r="Q25" i="54"/>
  <c r="R11" i="54"/>
  <c r="P11" i="54"/>
  <c r="C10" i="56" s="1"/>
  <c r="Q11" i="54"/>
  <c r="Q435" i="54"/>
  <c r="R435" i="54"/>
  <c r="P435" i="54"/>
  <c r="C434" i="56" s="1"/>
  <c r="Q276" i="54"/>
  <c r="P276" i="54"/>
  <c r="C275" i="56" s="1"/>
  <c r="R276" i="54"/>
  <c r="R307" i="54"/>
  <c r="Q307" i="54"/>
  <c r="P307" i="54"/>
  <c r="C306" i="56" s="1"/>
  <c r="Q174" i="54"/>
  <c r="R174" i="54"/>
  <c r="P174" i="54"/>
  <c r="C173" i="56" s="1"/>
  <c r="P258" i="54"/>
  <c r="C257" i="56" s="1"/>
  <c r="Q258" i="54"/>
  <c r="R258" i="54"/>
  <c r="P579" i="54"/>
  <c r="C578" i="56" s="1"/>
  <c r="Q579" i="54"/>
  <c r="R579" i="54"/>
  <c r="R61" i="54"/>
  <c r="Q61" i="54"/>
  <c r="P61" i="54"/>
  <c r="C60" i="56" s="1"/>
  <c r="P247" i="54"/>
  <c r="C246" i="56" s="1"/>
  <c r="G246" i="56" s="1"/>
  <c r="H246" i="56" s="1"/>
  <c r="I246" i="56" s="1"/>
  <c r="R247" i="54"/>
  <c r="Q247" i="54"/>
  <c r="R135" i="54"/>
  <c r="P135" i="54"/>
  <c r="C134" i="56" s="1"/>
  <c r="Q135" i="54"/>
  <c r="L659" i="54"/>
  <c r="N659" i="54"/>
  <c r="I424" i="56" l="1"/>
  <c r="I394" i="56"/>
  <c r="I348" i="56"/>
  <c r="I292" i="56"/>
  <c r="I184" i="56"/>
  <c r="I267" i="56"/>
  <c r="I58" i="56"/>
  <c r="I619" i="56"/>
  <c r="I550" i="56"/>
  <c r="I194" i="56"/>
  <c r="I623" i="56"/>
  <c r="I19" i="56"/>
  <c r="I544" i="56"/>
  <c r="I114" i="56"/>
  <c r="I396" i="56"/>
  <c r="I327" i="56"/>
  <c r="I102" i="56"/>
  <c r="H611" i="56"/>
  <c r="I611" i="56" s="1"/>
  <c r="I416" i="56"/>
  <c r="I568" i="56"/>
  <c r="I637" i="56"/>
  <c r="I575" i="56"/>
  <c r="I613" i="56"/>
  <c r="I276" i="56"/>
  <c r="H240" i="56"/>
  <c r="I240" i="56" s="1"/>
  <c r="I3" i="56"/>
  <c r="I476" i="56"/>
  <c r="I450" i="56"/>
  <c r="I440" i="56"/>
  <c r="I428" i="56"/>
  <c r="I514" i="56"/>
  <c r="I528" i="56"/>
  <c r="I335" i="56"/>
  <c r="H296" i="56"/>
  <c r="I296" i="56" s="1"/>
  <c r="H32" i="56"/>
  <c r="I32" i="56" s="1"/>
  <c r="I362" i="56"/>
  <c r="I204" i="56"/>
  <c r="I232" i="56"/>
  <c r="G324" i="56"/>
  <c r="H324" i="56" s="1"/>
  <c r="G563" i="56"/>
  <c r="H563" i="56" s="1"/>
  <c r="I563" i="56" s="1"/>
  <c r="G21" i="56"/>
  <c r="H21" i="56" s="1"/>
  <c r="I21" i="56" s="1"/>
  <c r="G505" i="56"/>
  <c r="H505" i="56" s="1"/>
  <c r="I505" i="56" s="1"/>
  <c r="G378" i="56"/>
  <c r="H378" i="56" s="1"/>
  <c r="G299" i="56"/>
  <c r="H299" i="56" s="1"/>
  <c r="G177" i="56"/>
  <c r="H177" i="56" s="1"/>
  <c r="I177" i="56" s="1"/>
  <c r="G494" i="56"/>
  <c r="H494" i="56" s="1"/>
  <c r="G34" i="56"/>
  <c r="H34" i="56" s="1"/>
  <c r="G653" i="56"/>
  <c r="G480" i="56"/>
  <c r="H480" i="56" s="1"/>
  <c r="G475" i="56"/>
  <c r="H475" i="56" s="1"/>
  <c r="I475" i="56" s="1"/>
  <c r="G430" i="56"/>
  <c r="H430" i="56" s="1"/>
  <c r="G591" i="56"/>
  <c r="H591" i="56" s="1"/>
  <c r="I591" i="56" s="1"/>
  <c r="G294" i="56"/>
  <c r="H294" i="56" s="1"/>
  <c r="I294" i="56" s="1"/>
  <c r="G386" i="56"/>
  <c r="H386" i="56" s="1"/>
  <c r="G13" i="56"/>
  <c r="H13" i="56" s="1"/>
  <c r="I13" i="56" s="1"/>
  <c r="G603" i="56"/>
  <c r="H603" i="56" s="1"/>
  <c r="G264" i="56"/>
  <c r="H264" i="56" s="1"/>
  <c r="I264" i="56" s="1"/>
  <c r="G433" i="56"/>
  <c r="H433" i="56" s="1"/>
  <c r="I433" i="56" s="1"/>
  <c r="G445" i="56"/>
  <c r="H445" i="56" s="1"/>
  <c r="I445" i="56" s="1"/>
  <c r="G304" i="56"/>
  <c r="G507" i="56"/>
  <c r="H507" i="56" s="1"/>
  <c r="I507" i="56" s="1"/>
  <c r="G472" i="56"/>
  <c r="H472" i="56" s="1"/>
  <c r="G248" i="56"/>
  <c r="H248" i="56" s="1"/>
  <c r="I248" i="56" s="1"/>
  <c r="G549" i="56"/>
  <c r="H549" i="56" s="1"/>
  <c r="I549" i="56" s="1"/>
  <c r="G283" i="56"/>
  <c r="H283" i="56" s="1"/>
  <c r="G345" i="56"/>
  <c r="H345" i="56" s="1"/>
  <c r="I345" i="56" s="1"/>
  <c r="G113" i="56"/>
  <c r="H113" i="56" s="1"/>
  <c r="I113" i="56" s="1"/>
  <c r="G469" i="56"/>
  <c r="H469" i="56" s="1"/>
  <c r="I469" i="56" s="1"/>
  <c r="G15" i="56"/>
  <c r="H15" i="56" s="1"/>
  <c r="I15" i="56" s="1"/>
  <c r="G511" i="56"/>
  <c r="H511" i="56" s="1"/>
  <c r="I511" i="56" s="1"/>
  <c r="G151" i="56"/>
  <c r="H151" i="56" s="1"/>
  <c r="I151" i="56" s="1"/>
  <c r="G256" i="56"/>
  <c r="H256" i="56" s="1"/>
  <c r="I256" i="56" s="1"/>
  <c r="G556" i="56"/>
  <c r="H556" i="56" s="1"/>
  <c r="G82" i="56"/>
  <c r="H82" i="56" s="1"/>
  <c r="I82" i="56" s="1"/>
  <c r="G183" i="56"/>
  <c r="H183" i="56" s="1"/>
  <c r="I183" i="56" s="1"/>
  <c r="G78" i="56"/>
  <c r="H78" i="56" s="1"/>
  <c r="I78" i="56" s="1"/>
  <c r="G219" i="56"/>
  <c r="H219" i="56" s="1"/>
  <c r="I219" i="56" s="1"/>
  <c r="G358" i="56"/>
  <c r="H358" i="56" s="1"/>
  <c r="G483" i="56"/>
  <c r="H483" i="56" s="1"/>
  <c r="I483" i="56" s="1"/>
  <c r="G600" i="56"/>
  <c r="H600" i="56" s="1"/>
  <c r="I600" i="56" s="1"/>
  <c r="G420" i="56"/>
  <c r="H420" i="56" s="1"/>
  <c r="G170" i="56"/>
  <c r="H170" i="56" s="1"/>
  <c r="I170" i="56" s="1"/>
  <c r="G530" i="56"/>
  <c r="H530" i="56" s="1"/>
  <c r="G252" i="56"/>
  <c r="H252" i="56" s="1"/>
  <c r="G559" i="56"/>
  <c r="H559" i="56" s="1"/>
  <c r="I559" i="56" s="1"/>
  <c r="G411" i="56"/>
  <c r="H411" i="56" s="1"/>
  <c r="I411" i="56" s="1"/>
  <c r="G61" i="56"/>
  <c r="H61" i="56" s="1"/>
  <c r="I61" i="56" s="1"/>
  <c r="G432" i="56"/>
  <c r="H432" i="56" s="1"/>
  <c r="G308" i="56"/>
  <c r="H308" i="56" s="1"/>
  <c r="I308" i="56" s="1"/>
  <c r="G104" i="56"/>
  <c r="H104" i="56" s="1"/>
  <c r="I104" i="56" s="1"/>
  <c r="G631" i="56"/>
  <c r="H631" i="56" s="1"/>
  <c r="I631" i="56" s="1"/>
  <c r="G384" i="56"/>
  <c r="H384" i="56" s="1"/>
  <c r="G186" i="56"/>
  <c r="H186" i="56" s="1"/>
  <c r="G215" i="56"/>
  <c r="H215" i="56" s="1"/>
  <c r="I215" i="56" s="1"/>
  <c r="G560" i="56"/>
  <c r="H560" i="56" s="1"/>
  <c r="G63" i="56"/>
  <c r="H63" i="56" s="1"/>
  <c r="I63" i="56" s="1"/>
  <c r="G228" i="56"/>
  <c r="G155" i="56"/>
  <c r="H155" i="56" s="1"/>
  <c r="I155" i="56" s="1"/>
  <c r="G486" i="56"/>
  <c r="H486" i="56" s="1"/>
  <c r="G163" i="56"/>
  <c r="H163" i="56" s="1"/>
  <c r="I163" i="56" s="1"/>
  <c r="G251" i="56"/>
  <c r="H251" i="56" s="1"/>
  <c r="G265" i="56"/>
  <c r="H265" i="56" s="1"/>
  <c r="I265" i="56" s="1"/>
  <c r="G325" i="56"/>
  <c r="H325" i="56" s="1"/>
  <c r="I325" i="56" s="1"/>
  <c r="G564" i="56"/>
  <c r="H564" i="56" s="1"/>
  <c r="G245" i="56"/>
  <c r="H245" i="56" s="1"/>
  <c r="I245" i="56" s="1"/>
  <c r="G548" i="56"/>
  <c r="H548" i="56" s="1"/>
  <c r="G313" i="56"/>
  <c r="H313" i="56" s="1"/>
  <c r="I313" i="56" s="1"/>
  <c r="G640" i="56"/>
  <c r="H640" i="56" s="1"/>
  <c r="I640" i="56" s="1"/>
  <c r="G167" i="56"/>
  <c r="H167" i="56" s="1"/>
  <c r="I167" i="56" s="1"/>
  <c r="G109" i="56"/>
  <c r="H109" i="56" s="1"/>
  <c r="I109" i="56" s="1"/>
  <c r="G357" i="56"/>
  <c r="H357" i="56" s="1"/>
  <c r="I357" i="56" s="1"/>
  <c r="G91" i="56"/>
  <c r="H91" i="56" s="1"/>
  <c r="I91" i="56" s="1"/>
  <c r="G192" i="56"/>
  <c r="H192" i="56" s="1"/>
  <c r="I192" i="56" s="1"/>
  <c r="G259" i="56"/>
  <c r="H259" i="56" s="1"/>
  <c r="G448" i="56"/>
  <c r="H448" i="56" s="1"/>
  <c r="G56" i="56"/>
  <c r="H56" i="56" s="1"/>
  <c r="I56" i="56" s="1"/>
  <c r="G400" i="56"/>
  <c r="H400" i="56" s="1"/>
  <c r="G421" i="56"/>
  <c r="H421" i="56" s="1"/>
  <c r="I421" i="56" s="1"/>
  <c r="G286" i="56"/>
  <c r="H286" i="56" s="1"/>
  <c r="I286" i="56" s="1"/>
  <c r="G642" i="56"/>
  <c r="H642" i="56" s="1"/>
  <c r="I642" i="56" s="1"/>
  <c r="G622" i="56"/>
  <c r="H622" i="56" s="1"/>
  <c r="I622" i="56" s="1"/>
  <c r="G301" i="56"/>
  <c r="H301" i="56" s="1"/>
  <c r="I301" i="56" s="1"/>
  <c r="G303" i="56"/>
  <c r="H303" i="56" s="1"/>
  <c r="I303" i="56" s="1"/>
  <c r="G297" i="56"/>
  <c r="H297" i="56" s="1"/>
  <c r="I297" i="56" s="1"/>
  <c r="G266" i="56"/>
  <c r="H266" i="56" s="1"/>
  <c r="I266" i="56" s="1"/>
  <c r="G471" i="56"/>
  <c r="H471" i="56" s="1"/>
  <c r="I471" i="56" s="1"/>
  <c r="G55" i="56"/>
  <c r="H55" i="56" s="1"/>
  <c r="I55" i="56" s="1"/>
  <c r="G502" i="56"/>
  <c r="H502" i="56" s="1"/>
  <c r="G515" i="56"/>
  <c r="H515" i="56" s="1"/>
  <c r="I515" i="56" s="1"/>
  <c r="G159" i="56"/>
  <c r="H159" i="56" s="1"/>
  <c r="I159" i="56" s="1"/>
  <c r="G132" i="56"/>
  <c r="G323" i="56"/>
  <c r="H323" i="56" s="1"/>
  <c r="G281" i="56"/>
  <c r="H281" i="56" s="1"/>
  <c r="I281" i="56" s="1"/>
  <c r="G142" i="56"/>
  <c r="H142" i="56" s="1"/>
  <c r="I142" i="56" s="1"/>
  <c r="G133" i="56"/>
  <c r="H133" i="56" s="1"/>
  <c r="I133" i="56" s="1"/>
  <c r="G225" i="56"/>
  <c r="H225" i="56" s="1"/>
  <c r="I225" i="56" s="1"/>
  <c r="G117" i="56"/>
  <c r="H117" i="56" s="1"/>
  <c r="I117" i="56" s="1"/>
  <c r="G346" i="56"/>
  <c r="H346" i="56" s="1"/>
  <c r="G382" i="56"/>
  <c r="H382" i="56" s="1"/>
  <c r="G437" i="56"/>
  <c r="H437" i="56" s="1"/>
  <c r="I437" i="56" s="1"/>
  <c r="G96" i="56"/>
  <c r="H96" i="56" s="1"/>
  <c r="I96" i="56" s="1"/>
  <c r="G555" i="56"/>
  <c r="H555" i="56" s="1"/>
  <c r="I555" i="56" s="1"/>
  <c r="G6" i="56"/>
  <c r="H6" i="56" s="1"/>
  <c r="G566" i="56"/>
  <c r="H566" i="56" s="1"/>
  <c r="G402" i="56"/>
  <c r="H402" i="56" s="1"/>
  <c r="G315" i="56"/>
  <c r="H315" i="56" s="1"/>
  <c r="G64" i="56"/>
  <c r="H176" i="56"/>
  <c r="I176" i="56" s="1"/>
  <c r="H581" i="56"/>
  <c r="I581" i="56" s="1"/>
  <c r="H331" i="56"/>
  <c r="I331" i="56" s="1"/>
  <c r="G392" i="56"/>
  <c r="H392" i="56" s="1"/>
  <c r="G149" i="56"/>
  <c r="H149" i="56" s="1"/>
  <c r="I149" i="56" s="1"/>
  <c r="G381" i="56"/>
  <c r="H381" i="56" s="1"/>
  <c r="I381" i="56" s="1"/>
  <c r="G489" i="56"/>
  <c r="H489" i="56" s="1"/>
  <c r="I489" i="56" s="1"/>
  <c r="G50" i="56"/>
  <c r="H50" i="56" s="1"/>
  <c r="I50" i="56" s="1"/>
  <c r="G457" i="56"/>
  <c r="H457" i="56" s="1"/>
  <c r="I457" i="56" s="1"/>
  <c r="G546" i="56"/>
  <c r="H546" i="56" s="1"/>
  <c r="G182" i="56"/>
  <c r="H182" i="56" s="1"/>
  <c r="I182" i="56" s="1"/>
  <c r="G127" i="56"/>
  <c r="H127" i="56" s="1"/>
  <c r="I127" i="56" s="1"/>
  <c r="G187" i="56"/>
  <c r="H187" i="56" s="1"/>
  <c r="I187" i="56" s="1"/>
  <c r="G579" i="56"/>
  <c r="G293" i="56"/>
  <c r="H293" i="56" s="1"/>
  <c r="I293" i="56" s="1"/>
  <c r="G197" i="56"/>
  <c r="H197" i="56" s="1"/>
  <c r="I197" i="56" s="1"/>
  <c r="G98" i="56"/>
  <c r="H98" i="56" s="1"/>
  <c r="I98" i="56" s="1"/>
  <c r="G272" i="56"/>
  <c r="H272" i="56" s="1"/>
  <c r="G443" i="56"/>
  <c r="H443" i="56" s="1"/>
  <c r="I443" i="56" s="1"/>
  <c r="G353" i="56"/>
  <c r="H353" i="56" s="1"/>
  <c r="I353" i="56" s="1"/>
  <c r="G626" i="56"/>
  <c r="H626" i="56" s="1"/>
  <c r="I626" i="56" s="1"/>
  <c r="G409" i="56"/>
  <c r="H409" i="56" s="1"/>
  <c r="I409" i="56" s="1"/>
  <c r="G69" i="56"/>
  <c r="H69" i="56" s="1"/>
  <c r="I69" i="56" s="1"/>
  <c r="G393" i="56"/>
  <c r="H393" i="56" s="1"/>
  <c r="I393" i="56" s="1"/>
  <c r="G179" i="56"/>
  <c r="H179" i="56" s="1"/>
  <c r="I179" i="56" s="1"/>
  <c r="G596" i="56"/>
  <c r="H596" i="56" s="1"/>
  <c r="I596" i="56" s="1"/>
  <c r="G274" i="56"/>
  <c r="H274" i="56" s="1"/>
  <c r="I274" i="56" s="1"/>
  <c r="G419" i="56"/>
  <c r="H419" i="56" s="1"/>
  <c r="I419" i="56" s="1"/>
  <c r="G620" i="56"/>
  <c r="H620" i="56" s="1"/>
  <c r="I620" i="56" s="1"/>
  <c r="G610" i="56"/>
  <c r="H610" i="56" s="1"/>
  <c r="I610" i="56" s="1"/>
  <c r="G208" i="56"/>
  <c r="H208" i="56" s="1"/>
  <c r="I208" i="56" s="1"/>
  <c r="G81" i="56"/>
  <c r="H81" i="56" s="1"/>
  <c r="I81" i="56" s="1"/>
  <c r="G92" i="56"/>
  <c r="H92" i="56" s="1"/>
  <c r="G134" i="56"/>
  <c r="H134" i="56" s="1"/>
  <c r="G459" i="56"/>
  <c r="H459" i="56" s="1"/>
  <c r="I459" i="56" s="1"/>
  <c r="G404" i="56"/>
  <c r="H404" i="56" s="1"/>
  <c r="G624" i="56"/>
  <c r="H624" i="56" s="1"/>
  <c r="I624" i="56" s="1"/>
  <c r="G277" i="56"/>
  <c r="H277" i="56" s="1"/>
  <c r="I277" i="56" s="1"/>
  <c r="G247" i="56"/>
  <c r="G14" i="56"/>
  <c r="H14" i="56" s="1"/>
  <c r="G75" i="56"/>
  <c r="H75" i="56" s="1"/>
  <c r="I75" i="56" s="1"/>
  <c r="G120" i="56"/>
  <c r="H120" i="56" s="1"/>
  <c r="I120" i="56" s="1"/>
  <c r="G499" i="56"/>
  <c r="H499" i="56" s="1"/>
  <c r="I499" i="56" s="1"/>
  <c r="G141" i="56"/>
  <c r="H141" i="56" s="1"/>
  <c r="I141" i="56" s="1"/>
  <c r="G60" i="56"/>
  <c r="G275" i="56"/>
  <c r="H275" i="56" s="1"/>
  <c r="G100" i="56"/>
  <c r="H100" i="56" s="1"/>
  <c r="I100" i="56" s="1"/>
  <c r="G260" i="56"/>
  <c r="G586" i="56"/>
  <c r="H586" i="56" s="1"/>
  <c r="I586" i="56" s="1"/>
  <c r="G218" i="56"/>
  <c r="H218" i="56" s="1"/>
  <c r="G492" i="56"/>
  <c r="H492" i="56" s="1"/>
  <c r="G383" i="56"/>
  <c r="H383" i="56" s="1"/>
  <c r="I383" i="56" s="1"/>
  <c r="G71" i="56"/>
  <c r="H71" i="56" s="1"/>
  <c r="I71" i="56" s="1"/>
  <c r="G231" i="56"/>
  <c r="H231" i="56" s="1"/>
  <c r="I231" i="56" s="1"/>
  <c r="G537" i="56"/>
  <c r="H537" i="56" s="1"/>
  <c r="I537" i="56" s="1"/>
  <c r="G118" i="56"/>
  <c r="H118" i="56" s="1"/>
  <c r="G521" i="56"/>
  <c r="H521" i="56" s="1"/>
  <c r="I521" i="56" s="1"/>
  <c r="G336" i="56"/>
  <c r="H336" i="56" s="1"/>
  <c r="G488" i="56"/>
  <c r="H488" i="56" s="1"/>
  <c r="G406" i="56"/>
  <c r="H406" i="56" s="1"/>
  <c r="G390" i="56"/>
  <c r="H390" i="56" s="1"/>
  <c r="G363" i="56"/>
  <c r="H363" i="56" s="1"/>
  <c r="I363" i="56" s="1"/>
  <c r="G290" i="56"/>
  <c r="H290" i="56" s="1"/>
  <c r="I290" i="56" s="1"/>
  <c r="G284" i="56"/>
  <c r="H284" i="56" s="1"/>
  <c r="G288" i="56"/>
  <c r="H288" i="56" s="1"/>
  <c r="G647" i="56"/>
  <c r="H647" i="56" s="1"/>
  <c r="G196" i="56"/>
  <c r="H196" i="56" s="1"/>
  <c r="G314" i="56"/>
  <c r="H314" i="56" s="1"/>
  <c r="I314" i="56" s="1"/>
  <c r="G193" i="56"/>
  <c r="H193" i="56" s="1"/>
  <c r="I193" i="56" s="1"/>
  <c r="G162" i="56"/>
  <c r="H162" i="56" s="1"/>
  <c r="G538" i="56"/>
  <c r="H538" i="56" s="1"/>
  <c r="G338" i="56"/>
  <c r="H338" i="56" s="1"/>
  <c r="G144" i="56"/>
  <c r="H144" i="56" s="1"/>
  <c r="I144" i="56" s="1"/>
  <c r="G529" i="56"/>
  <c r="H529" i="56" s="1"/>
  <c r="I529" i="56" s="1"/>
  <c r="G539" i="56"/>
  <c r="H539" i="56" s="1"/>
  <c r="I539" i="56" s="1"/>
  <c r="G462" i="56"/>
  <c r="H462" i="56" s="1"/>
  <c r="G500" i="56"/>
  <c r="H500" i="56" s="1"/>
  <c r="G451" i="56"/>
  <c r="H451" i="56" s="1"/>
  <c r="I451" i="56" s="1"/>
  <c r="G243" i="56"/>
  <c r="H243" i="56" s="1"/>
  <c r="G42" i="56"/>
  <c r="H42" i="56" s="1"/>
  <c r="G33" i="56"/>
  <c r="H33" i="56" s="1"/>
  <c r="I33" i="56" s="1"/>
  <c r="G474" i="56"/>
  <c r="H474" i="56" s="1"/>
  <c r="G496" i="56"/>
  <c r="H496" i="56" s="1"/>
  <c r="G522" i="56"/>
  <c r="H522" i="56" s="1"/>
  <c r="G523" i="56"/>
  <c r="H523" i="56" s="1"/>
  <c r="I523" i="56" s="1"/>
  <c r="G26" i="56"/>
  <c r="H26" i="56" s="1"/>
  <c r="G305" i="56"/>
  <c r="H305" i="56" s="1"/>
  <c r="I305" i="56" s="1"/>
  <c r="G7" i="56"/>
  <c r="H7" i="56" s="1"/>
  <c r="G453" i="56"/>
  <c r="H453" i="56" s="1"/>
  <c r="I453" i="56" s="1"/>
  <c r="G86" i="56"/>
  <c r="H86" i="56" s="1"/>
  <c r="G337" i="56"/>
  <c r="H337" i="56" s="1"/>
  <c r="I337" i="56" s="1"/>
  <c r="G605" i="56"/>
  <c r="G547" i="56"/>
  <c r="H547" i="56" s="1"/>
  <c r="I547" i="56" s="1"/>
  <c r="G513" i="56"/>
  <c r="H513" i="56" s="1"/>
  <c r="I513" i="56" s="1"/>
  <c r="G465" i="56"/>
  <c r="H465" i="56" s="1"/>
  <c r="I465" i="56" s="1"/>
  <c r="G262" i="56"/>
  <c r="H262" i="56" s="1"/>
  <c r="I262" i="56" s="1"/>
  <c r="G423" i="56"/>
  <c r="H423" i="56" s="1"/>
  <c r="I423" i="56" s="1"/>
  <c r="G535" i="56"/>
  <c r="H535" i="56" s="1"/>
  <c r="I535" i="56" s="1"/>
  <c r="G307" i="56"/>
  <c r="H307" i="56" s="1"/>
  <c r="G178" i="56"/>
  <c r="H178" i="56" s="1"/>
  <c r="G407" i="56"/>
  <c r="H407" i="56" s="1"/>
  <c r="I407" i="56" s="1"/>
  <c r="G604" i="56"/>
  <c r="H604" i="56" s="1"/>
  <c r="I604" i="56" s="1"/>
  <c r="G255" i="56"/>
  <c r="H255" i="56" s="1"/>
  <c r="G527" i="56"/>
  <c r="H527" i="56" s="1"/>
  <c r="I527" i="56" s="1"/>
  <c r="G589" i="56"/>
  <c r="H589" i="56" s="1"/>
  <c r="G76" i="56"/>
  <c r="H76" i="56" s="1"/>
  <c r="I76" i="56" s="1"/>
  <c r="G202" i="56"/>
  <c r="H202" i="56" s="1"/>
  <c r="G389" i="56"/>
  <c r="H389" i="56" s="1"/>
  <c r="I389" i="56" s="1"/>
  <c r="G128" i="56"/>
  <c r="H128" i="56" s="1"/>
  <c r="G350" i="56"/>
  <c r="H350" i="56" s="1"/>
  <c r="G625" i="56"/>
  <c r="H625" i="56" s="1"/>
  <c r="I625" i="56" s="1"/>
  <c r="G263" i="56"/>
  <c r="G213" i="56"/>
  <c r="H213" i="56" s="1"/>
  <c r="I213" i="56" s="1"/>
  <c r="G532" i="56"/>
  <c r="H532" i="56" s="1"/>
  <c r="G347" i="56"/>
  <c r="H347" i="56" s="1"/>
  <c r="I347" i="56" s="1"/>
  <c r="G366" i="56"/>
  <c r="H366" i="56" s="1"/>
  <c r="G482" i="56"/>
  <c r="H482" i="56" s="1"/>
  <c r="G39" i="56"/>
  <c r="H39" i="56" s="1"/>
  <c r="I39" i="56" s="1"/>
  <c r="G487" i="56"/>
  <c r="H487" i="56" s="1"/>
  <c r="I487" i="56" s="1"/>
  <c r="G77" i="56"/>
  <c r="H77" i="56" s="1"/>
  <c r="I77" i="56" s="1"/>
  <c r="G364" i="56"/>
  <c r="H364" i="56" s="1"/>
  <c r="Q659" i="54"/>
  <c r="G233" i="56"/>
  <c r="H233" i="56" s="1"/>
  <c r="I233" i="56" s="1"/>
  <c r="G540" i="56"/>
  <c r="H540" i="56" s="1"/>
  <c r="G188" i="56"/>
  <c r="H188" i="56" s="1"/>
  <c r="I188" i="56" s="1"/>
  <c r="G300" i="56"/>
  <c r="H300" i="56" s="1"/>
  <c r="I300" i="56" s="1"/>
  <c r="G9" i="56"/>
  <c r="H9" i="56" s="1"/>
  <c r="I9" i="56" s="1"/>
  <c r="H48" i="56"/>
  <c r="I48" i="56" s="1"/>
  <c r="I621" i="56"/>
  <c r="H124" i="56"/>
  <c r="I124" i="56" s="1"/>
  <c r="I587" i="56"/>
  <c r="I108" i="56"/>
  <c r="I520" i="56"/>
  <c r="I573" i="56"/>
  <c r="I470" i="56"/>
  <c r="I238" i="56"/>
  <c r="I38" i="56"/>
  <c r="I498" i="56"/>
  <c r="I352" i="56"/>
  <c r="I536" i="56"/>
  <c r="I508" i="56"/>
  <c r="I374" i="56"/>
  <c r="I506" i="56"/>
  <c r="I542" i="56"/>
  <c r="I414" i="56"/>
  <c r="I18" i="56"/>
  <c r="I360" i="56"/>
  <c r="I456" i="56"/>
  <c r="G434" i="56"/>
  <c r="H434" i="56" s="1"/>
  <c r="G10" i="56"/>
  <c r="H10" i="56" s="1"/>
  <c r="G24" i="56"/>
  <c r="H24" i="56" s="1"/>
  <c r="G316" i="56"/>
  <c r="H316" i="56" s="1"/>
  <c r="G607" i="56"/>
  <c r="H607" i="56" s="1"/>
  <c r="I607" i="56" s="1"/>
  <c r="G210" i="56"/>
  <c r="H210" i="56" s="1"/>
  <c r="G646" i="56"/>
  <c r="H646" i="56" s="1"/>
  <c r="I646" i="56" s="1"/>
  <c r="G571" i="56"/>
  <c r="H571" i="56" s="1"/>
  <c r="I571" i="56" s="1"/>
  <c r="G209" i="56"/>
  <c r="H209" i="56" s="1"/>
  <c r="I209" i="56" s="1"/>
  <c r="G551" i="56"/>
  <c r="H551" i="56" s="1"/>
  <c r="I551" i="56" s="1"/>
  <c r="G616" i="56"/>
  <c r="H616" i="56" s="1"/>
  <c r="I616" i="56" s="1"/>
  <c r="G380" i="56"/>
  <c r="H380" i="56" s="1"/>
  <c r="G561" i="56"/>
  <c r="H561" i="56" s="1"/>
  <c r="I561" i="56" s="1"/>
  <c r="G597" i="56"/>
  <c r="H597" i="56" s="1"/>
  <c r="I597" i="56" s="1"/>
  <c r="G341" i="56"/>
  <c r="H341" i="56" s="1"/>
  <c r="I341" i="56" s="1"/>
  <c r="G146" i="56"/>
  <c r="H146" i="56" s="1"/>
  <c r="G408" i="56"/>
  <c r="H408" i="56" s="1"/>
  <c r="G412" i="56"/>
  <c r="H412" i="56" s="1"/>
  <c r="G399" i="56"/>
  <c r="H399" i="56" s="1"/>
  <c r="I399" i="56" s="1"/>
  <c r="G317" i="56"/>
  <c r="H317" i="56" s="1"/>
  <c r="I317" i="56" s="1"/>
  <c r="G526" i="56"/>
  <c r="H526" i="56" s="1"/>
  <c r="G608" i="56"/>
  <c r="H608" i="56"/>
  <c r="I608" i="56" s="1"/>
  <c r="G175" i="56"/>
  <c r="H175" i="56" s="1"/>
  <c r="I175" i="56" s="1"/>
  <c r="G342" i="56"/>
  <c r="H342" i="56" s="1"/>
  <c r="G93" i="56"/>
  <c r="H93" i="56" s="1"/>
  <c r="I93" i="56" s="1"/>
  <c r="G25" i="56"/>
  <c r="H25" i="56" s="1"/>
  <c r="I25" i="56" s="1"/>
  <c r="G468" i="56"/>
  <c r="H468" i="56" s="1"/>
  <c r="G85" i="56"/>
  <c r="H85" i="56" s="1"/>
  <c r="I85" i="56" s="1"/>
  <c r="G375" i="56"/>
  <c r="H375" i="56" s="1"/>
  <c r="I375" i="56" s="1"/>
  <c r="G388" i="56"/>
  <c r="H388" i="56" s="1"/>
  <c r="G22" i="56"/>
  <c r="H22" i="56" s="1"/>
  <c r="G478" i="56"/>
  <c r="H478" i="56" s="1"/>
  <c r="G484" i="56"/>
  <c r="H484" i="56" s="1"/>
  <c r="G88" i="56"/>
  <c r="H88" i="56" s="1"/>
  <c r="I88" i="56" s="1"/>
  <c r="G397" i="56"/>
  <c r="H397" i="56" s="1"/>
  <c r="I397" i="56" s="1"/>
  <c r="G227" i="56"/>
  <c r="H227" i="56" s="1"/>
  <c r="G49" i="56"/>
  <c r="H49" i="56" s="1"/>
  <c r="I49" i="56" s="1"/>
  <c r="G344" i="56"/>
  <c r="H344" i="56" s="1"/>
  <c r="G365" i="56"/>
  <c r="H365" i="56" s="1"/>
  <c r="I365" i="56" s="1"/>
  <c r="G95" i="56"/>
  <c r="H95" i="56" s="1"/>
  <c r="I95" i="56" s="1"/>
  <c r="G627" i="56"/>
  <c r="H627" i="56" s="1"/>
  <c r="I627" i="56" s="1"/>
  <c r="G543" i="56"/>
  <c r="H543" i="56" s="1"/>
  <c r="I543" i="56" s="1"/>
  <c r="G54" i="56"/>
  <c r="H54" i="56" s="1"/>
  <c r="I54" i="56" s="1"/>
  <c r="G455" i="56"/>
  <c r="H455" i="56" s="1"/>
  <c r="I455" i="56" s="1"/>
  <c r="G212" i="56"/>
  <c r="H212" i="56" s="1"/>
  <c r="G153" i="56"/>
  <c r="H153" i="56" s="1"/>
  <c r="I153" i="56" s="1"/>
  <c r="G356" i="56"/>
  <c r="H356" i="56" s="1"/>
  <c r="G84" i="56"/>
  <c r="H84" i="56" s="1"/>
  <c r="I84" i="56" s="1"/>
  <c r="G377" i="56"/>
  <c r="H377" i="56" s="1"/>
  <c r="I377" i="56" s="1"/>
  <c r="G650" i="56"/>
  <c r="H650" i="56" s="1"/>
  <c r="I650" i="56" s="1"/>
  <c r="G379" i="56"/>
  <c r="H379" i="56" s="1"/>
  <c r="I379" i="56" s="1"/>
  <c r="G436" i="56"/>
  <c r="H436" i="56" s="1"/>
  <c r="G431" i="56"/>
  <c r="H431" i="56" s="1"/>
  <c r="I431" i="56" s="1"/>
  <c r="G291" i="56"/>
  <c r="H291" i="56" s="1"/>
  <c r="G577" i="56"/>
  <c r="H577" i="56" s="1"/>
  <c r="I577" i="56" s="1"/>
  <c r="G461" i="56"/>
  <c r="H461" i="56" s="1"/>
  <c r="I461" i="56" s="1"/>
  <c r="G257" i="56"/>
  <c r="H257" i="56" s="1"/>
  <c r="I257" i="56" s="1"/>
  <c r="G306" i="56"/>
  <c r="H306" i="56" s="1"/>
  <c r="I306" i="56" s="1"/>
  <c r="G139" i="56"/>
  <c r="H139" i="56" s="1"/>
  <c r="I139" i="56" s="1"/>
  <c r="G614" i="56"/>
  <c r="H614" i="56" s="1"/>
  <c r="I614" i="56" s="1"/>
  <c r="G174" i="56"/>
  <c r="G533" i="56"/>
  <c r="H533" i="56" s="1"/>
  <c r="I533" i="56" s="1"/>
  <c r="G371" i="56"/>
  <c r="H371" i="56" s="1"/>
  <c r="I371" i="56" s="1"/>
  <c r="G479" i="56"/>
  <c r="H479" i="56" s="1"/>
  <c r="I479" i="56" s="1"/>
  <c r="G311" i="56"/>
  <c r="H311" i="56" s="1"/>
  <c r="G446" i="56"/>
  <c r="H446" i="56" s="1"/>
  <c r="G512" i="56"/>
  <c r="H512" i="56" s="1"/>
  <c r="G569" i="56"/>
  <c r="H569" i="56" s="1"/>
  <c r="I569" i="56" s="1"/>
  <c r="G355" i="56"/>
  <c r="H355" i="56" s="1"/>
  <c r="I355" i="56" s="1"/>
  <c r="G497" i="56"/>
  <c r="H497" i="56" s="1"/>
  <c r="I497" i="56" s="1"/>
  <c r="G312" i="56"/>
  <c r="H312" i="56" s="1"/>
  <c r="I312" i="56" s="1"/>
  <c r="G230" i="56"/>
  <c r="G554" i="56"/>
  <c r="H554" i="56" s="1"/>
  <c r="G454" i="56"/>
  <c r="H454" i="56" s="1"/>
  <c r="G295" i="56"/>
  <c r="H295" i="56" s="1"/>
  <c r="I295" i="56" s="1"/>
  <c r="P659" i="54"/>
  <c r="G578" i="56"/>
  <c r="H578" i="56" s="1"/>
  <c r="I578" i="56" s="1"/>
  <c r="G173" i="56"/>
  <c r="H173" i="56" s="1"/>
  <c r="I173" i="56" s="1"/>
  <c r="G410" i="56"/>
  <c r="H410" i="56" s="1"/>
  <c r="G28" i="56"/>
  <c r="H28" i="56" s="1"/>
  <c r="G370" i="56"/>
  <c r="H370" i="56" s="1"/>
  <c r="G585" i="56"/>
  <c r="H585" i="56" s="1"/>
  <c r="I585" i="56" s="1"/>
  <c r="G524" i="56"/>
  <c r="H524" i="56" s="1"/>
  <c r="G460" i="56"/>
  <c r="H460" i="56" s="1"/>
  <c r="G599" i="56"/>
  <c r="H599" i="56" s="1"/>
  <c r="G66" i="56"/>
  <c r="H66" i="56" s="1"/>
  <c r="G485" i="56"/>
  <c r="H485" i="56" s="1"/>
  <c r="I485" i="56" s="1"/>
  <c r="G580" i="56"/>
  <c r="H580" i="56" s="1"/>
  <c r="I580" i="56" s="1"/>
  <c r="G351" i="56"/>
  <c r="H351" i="56" s="1"/>
  <c r="I351" i="56" s="1"/>
  <c r="G270" i="56"/>
  <c r="H270" i="56" s="1"/>
  <c r="I270" i="56" s="1"/>
  <c r="G582" i="56"/>
  <c r="H582" i="56" s="1"/>
  <c r="I582" i="56" s="1"/>
  <c r="G449" i="56"/>
  <c r="H449" i="56" s="1"/>
  <c r="I449" i="56" s="1"/>
  <c r="G318" i="56"/>
  <c r="H318" i="56" s="1"/>
  <c r="G401" i="56"/>
  <c r="H401" i="56" s="1"/>
  <c r="I401" i="56" s="1"/>
  <c r="G354" i="56"/>
  <c r="H354" i="56" s="1"/>
  <c r="G282" i="56"/>
  <c r="H282" i="56" s="1"/>
  <c r="I282" i="56" s="1"/>
  <c r="G477" i="56"/>
  <c r="H477" i="56" s="1"/>
  <c r="I477" i="56" s="1"/>
  <c r="G107" i="56"/>
  <c r="H107" i="56" s="1"/>
  <c r="I107" i="56" s="1"/>
  <c r="G253" i="56"/>
  <c r="H253" i="56" s="1"/>
  <c r="I253" i="56" s="1"/>
  <c r="G426" i="56"/>
  <c r="H426" i="56" s="1"/>
  <c r="G168" i="56"/>
  <c r="H168" i="56" s="1"/>
  <c r="I168" i="56" s="1"/>
  <c r="G403" i="56"/>
  <c r="H403" i="56" s="1"/>
  <c r="I403" i="56" s="1"/>
  <c r="G166" i="56"/>
  <c r="H166" i="56" s="1"/>
  <c r="I166" i="56" s="1"/>
  <c r="G570" i="56"/>
  <c r="H570" i="56" s="1"/>
  <c r="G279" i="56"/>
  <c r="H279" i="56" s="1"/>
  <c r="G152" i="56"/>
  <c r="H152" i="56" s="1"/>
  <c r="G541" i="56"/>
  <c r="H541" i="56" s="1"/>
  <c r="I541" i="56" s="1"/>
  <c r="G319" i="56"/>
  <c r="H319" i="56" s="1"/>
  <c r="G287" i="56"/>
  <c r="H287" i="56" s="1"/>
  <c r="I287" i="56" s="1"/>
  <c r="G609" i="56"/>
  <c r="H609" i="56" s="1"/>
  <c r="I609" i="56" s="1"/>
  <c r="G643" i="56"/>
  <c r="H643" i="56" s="1"/>
  <c r="G328" i="56"/>
  <c r="H328" i="56" s="1"/>
  <c r="G140" i="56"/>
  <c r="H140" i="56" s="1"/>
  <c r="I140" i="56" s="1"/>
  <c r="G415" i="56"/>
  <c r="H415" i="56" s="1"/>
  <c r="I415" i="56" s="1"/>
  <c r="G632" i="56"/>
  <c r="H632" i="56" s="1"/>
  <c r="I632" i="56" s="1"/>
  <c r="G439" i="56"/>
  <c r="H439" i="56" s="1"/>
  <c r="I439" i="56" s="1"/>
  <c r="G106" i="56"/>
  <c r="H106" i="56" s="1"/>
  <c r="I106" i="56" s="1"/>
  <c r="G518" i="56"/>
  <c r="H518" i="56" s="1"/>
  <c r="G442" i="56"/>
  <c r="H442" i="56" s="1"/>
  <c r="G320" i="56"/>
  <c r="H320" i="56" s="1"/>
  <c r="G466" i="56"/>
  <c r="H466" i="56" s="1"/>
  <c r="G97" i="56"/>
  <c r="H97" i="56" s="1"/>
  <c r="I97" i="56" s="1"/>
  <c r="G583" i="56"/>
  <c r="H583" i="56" s="1"/>
  <c r="G119" i="56"/>
  <c r="H119" i="56" s="1"/>
  <c r="I119" i="56" s="1"/>
  <c r="G651" i="56"/>
  <c r="H651" i="56" s="1"/>
  <c r="I651" i="56" s="1"/>
  <c r="G236" i="56"/>
  <c r="H236" i="56" s="1"/>
  <c r="G425" i="56"/>
  <c r="H425" i="56" s="1"/>
  <c r="I425" i="56" s="1"/>
  <c r="G593" i="56"/>
  <c r="H593" i="56" s="1"/>
  <c r="I593" i="56" s="1"/>
  <c r="G116" i="56"/>
  <c r="H116" i="56" s="1"/>
  <c r="G618" i="56"/>
  <c r="H618" i="56" s="1"/>
  <c r="I618" i="56" s="1"/>
  <c r="G201" i="56"/>
  <c r="H201" i="56" s="1"/>
  <c r="I201" i="56" s="1"/>
  <c r="G181" i="56"/>
  <c r="H181" i="56" s="1"/>
  <c r="I181" i="56" s="1"/>
  <c r="G217" i="56"/>
  <c r="H217" i="56" s="1"/>
  <c r="I217" i="56" s="1"/>
  <c r="G207" i="56"/>
  <c r="H207" i="56" s="1"/>
  <c r="I207" i="56" s="1"/>
  <c r="G138" i="56"/>
  <c r="H138" i="56" s="1"/>
  <c r="G438" i="56"/>
  <c r="H438" i="56" s="1"/>
  <c r="G214" i="56"/>
  <c r="G235" i="56"/>
  <c r="H235" i="56" s="1"/>
  <c r="G278" i="56"/>
  <c r="H278" i="56" s="1"/>
  <c r="I278" i="56" s="1"/>
  <c r="G594" i="56"/>
  <c r="H594" i="56" s="1"/>
  <c r="I594" i="56" s="1"/>
  <c r="G361" i="56"/>
  <c r="H361" i="56" s="1"/>
  <c r="I361" i="56" s="1"/>
  <c r="G427" i="56"/>
  <c r="H427" i="56" s="1"/>
  <c r="I427" i="56" s="1"/>
  <c r="G644" i="56"/>
  <c r="H644" i="56" s="1"/>
  <c r="I644" i="56" s="1"/>
  <c r="G595" i="56"/>
  <c r="H595" i="56" s="1"/>
  <c r="G115" i="56"/>
  <c r="H115" i="56" s="1"/>
  <c r="I115" i="56" s="1"/>
  <c r="G229" i="56"/>
  <c r="H229" i="56" s="1"/>
  <c r="I229" i="56" s="1"/>
  <c r="G165" i="56"/>
  <c r="H165" i="56" s="1"/>
  <c r="I165" i="56" s="1"/>
  <c r="G145" i="56"/>
  <c r="H145" i="56" s="1"/>
  <c r="I145" i="56" s="1"/>
  <c r="G463" i="56"/>
  <c r="H463" i="56" s="1"/>
  <c r="I463" i="56" s="1"/>
  <c r="G633" i="56"/>
  <c r="H633" i="56" s="1"/>
  <c r="I633" i="56" s="1"/>
  <c r="G649" i="56"/>
  <c r="H649" i="56"/>
  <c r="I649" i="56" s="1"/>
  <c r="G99" i="56"/>
  <c r="H99" i="56" s="1"/>
  <c r="I99" i="56" s="1"/>
  <c r="G359" i="56"/>
  <c r="H359" i="56" s="1"/>
  <c r="I359" i="56" s="1"/>
  <c r="G639" i="56"/>
  <c r="H639" i="56" s="1"/>
  <c r="G558" i="56"/>
  <c r="H558" i="56" s="1"/>
  <c r="G157" i="56"/>
  <c r="H157" i="56" s="1"/>
  <c r="I157" i="56" s="1"/>
  <c r="G368" i="56"/>
  <c r="H368" i="56" s="1"/>
  <c r="G130" i="56"/>
  <c r="H130" i="56" s="1"/>
  <c r="G200" i="56"/>
  <c r="H200" i="56" s="1"/>
  <c r="G417" i="56"/>
  <c r="H417" i="56" s="1"/>
  <c r="I417" i="56" s="1"/>
  <c r="G602" i="56"/>
  <c r="H602" i="56" s="1"/>
  <c r="I602" i="56" s="1"/>
  <c r="G43" i="56"/>
  <c r="G531" i="56"/>
  <c r="H531" i="56" s="1"/>
  <c r="I531" i="56" s="1"/>
  <c r="G122" i="56"/>
  <c r="H122" i="56" s="1"/>
  <c r="G72" i="56"/>
  <c r="G330" i="56"/>
  <c r="H330" i="56" s="1"/>
  <c r="G615" i="56"/>
  <c r="G422" i="56"/>
  <c r="H422" i="56" s="1"/>
  <c r="G271" i="56"/>
  <c r="H271" i="56" s="1"/>
  <c r="I271" i="56" s="1"/>
  <c r="G298" i="56"/>
  <c r="H298" i="56" s="1"/>
  <c r="I298" i="56" s="1"/>
  <c r="G376" i="56"/>
  <c r="H376" i="56" s="1"/>
  <c r="G53" i="56"/>
  <c r="H53" i="56" s="1"/>
  <c r="I53" i="56" s="1"/>
  <c r="G562" i="56"/>
  <c r="H562" i="56" s="1"/>
  <c r="G244" i="56"/>
  <c r="H244" i="56" s="1"/>
  <c r="G635" i="56"/>
  <c r="H635" i="56" s="1"/>
  <c r="I635" i="56" s="1"/>
  <c r="G398" i="56"/>
  <c r="H398" i="56" s="1"/>
  <c r="G590" i="56"/>
  <c r="H590" i="56" s="1"/>
  <c r="I590" i="56" s="1"/>
  <c r="G111" i="56"/>
  <c r="H111" i="56" s="1"/>
  <c r="I111" i="56" s="1"/>
  <c r="G329" i="56"/>
  <c r="H329" i="56" s="1"/>
  <c r="I329" i="56" s="1"/>
  <c r="G387" i="56"/>
  <c r="H387" i="56" s="1"/>
  <c r="I387" i="56" s="1"/>
  <c r="G269" i="56"/>
  <c r="H269" i="56" s="1"/>
  <c r="I269" i="56" s="1"/>
  <c r="G83" i="56"/>
  <c r="H83" i="56" s="1"/>
  <c r="I83" i="56" s="1"/>
  <c r="G125" i="56"/>
  <c r="H125" i="56" s="1"/>
  <c r="I125" i="56" s="1"/>
  <c r="G148" i="56"/>
  <c r="H148" i="56" s="1"/>
  <c r="I148" i="56" s="1"/>
  <c r="G572" i="56"/>
  <c r="H572" i="56" s="1"/>
  <c r="I572" i="56" s="1"/>
  <c r="G458" i="56"/>
  <c r="H458" i="56" s="1"/>
  <c r="G405" i="56"/>
  <c r="H405" i="56" s="1"/>
  <c r="I405" i="56" s="1"/>
  <c r="G385" i="56"/>
  <c r="H385" i="56" s="1"/>
  <c r="I385" i="56" s="1"/>
  <c r="G216" i="56"/>
  <c r="H216" i="56" s="1"/>
  <c r="G206" i="56"/>
  <c r="I452" i="56"/>
  <c r="I510" i="56"/>
  <c r="I516" i="56"/>
  <c r="I534" i="56"/>
  <c r="I464" i="56"/>
  <c r="I418" i="56"/>
  <c r="I504" i="56"/>
  <c r="I334" i="56"/>
  <c r="I490" i="56"/>
  <c r="R659" i="54"/>
  <c r="E1099" i="15"/>
  <c r="I448" i="56" l="1"/>
  <c r="I500" i="56"/>
  <c r="I324" i="56"/>
  <c r="I458" i="56"/>
  <c r="I512" i="56"/>
  <c r="I380" i="56"/>
  <c r="I378" i="56"/>
  <c r="I446" i="56"/>
  <c r="I388" i="56"/>
  <c r="I146" i="56"/>
  <c r="I392" i="56"/>
  <c r="I283" i="56"/>
  <c r="I130" i="56"/>
  <c r="I438" i="56"/>
  <c r="I320" i="56"/>
  <c r="I342" i="56"/>
  <c r="I412" i="56"/>
  <c r="I10" i="56"/>
  <c r="I366" i="56"/>
  <c r="I532" i="56"/>
  <c r="I522" i="56"/>
  <c r="I474" i="56"/>
  <c r="I546" i="56"/>
  <c r="I6" i="56"/>
  <c r="I384" i="56"/>
  <c r="I26" i="56"/>
  <c r="I647" i="56"/>
  <c r="I376" i="56"/>
  <c r="H214" i="56"/>
  <c r="I214" i="56" s="1"/>
  <c r="I460" i="56"/>
  <c r="I356" i="56"/>
  <c r="I227" i="56"/>
  <c r="I364" i="56"/>
  <c r="I482" i="56"/>
  <c r="I496" i="56"/>
  <c r="I275" i="56"/>
  <c r="H247" i="56"/>
  <c r="I247" i="56" s="1"/>
  <c r="I548" i="56"/>
  <c r="I564" i="56"/>
  <c r="I432" i="56"/>
  <c r="I420" i="56"/>
  <c r="I472" i="56"/>
  <c r="H653" i="56"/>
  <c r="I653" i="56" s="1"/>
  <c r="H615" i="56"/>
  <c r="I615" i="56" s="1"/>
  <c r="I398" i="56"/>
  <c r="I562" i="56"/>
  <c r="I368" i="56"/>
  <c r="I319" i="56"/>
  <c r="I279" i="56"/>
  <c r="I66" i="56"/>
  <c r="I410" i="56"/>
  <c r="I454" i="56"/>
  <c r="I291" i="56"/>
  <c r="I436" i="56"/>
  <c r="I478" i="56"/>
  <c r="I408" i="56"/>
  <c r="I243" i="56"/>
  <c r="I538" i="56"/>
  <c r="I196" i="56"/>
  <c r="I406" i="56"/>
  <c r="I336" i="56"/>
  <c r="I14" i="56"/>
  <c r="I92" i="56"/>
  <c r="I402" i="56"/>
  <c r="I382" i="56"/>
  <c r="I502" i="56"/>
  <c r="I251" i="56"/>
  <c r="I486" i="56"/>
  <c r="I186" i="56"/>
  <c r="I358" i="56"/>
  <c r="I299" i="56"/>
  <c r="I330" i="56"/>
  <c r="I116" i="56"/>
  <c r="I28" i="56"/>
  <c r="I24" i="56"/>
  <c r="I288" i="56"/>
  <c r="I284" i="56"/>
  <c r="I323" i="56"/>
  <c r="I252" i="56"/>
  <c r="I34" i="56"/>
  <c r="I643" i="56"/>
  <c r="H72" i="56"/>
  <c r="I72" i="56" s="1"/>
  <c r="H43" i="56"/>
  <c r="I43" i="56" s="1"/>
  <c r="I518" i="56"/>
  <c r="I328" i="56"/>
  <c r="I570" i="56"/>
  <c r="I354" i="56"/>
  <c r="I554" i="56"/>
  <c r="H174" i="56"/>
  <c r="I174" i="56" s="1"/>
  <c r="I210" i="56"/>
  <c r="I589" i="56"/>
  <c r="I307" i="56"/>
  <c r="H605" i="56"/>
  <c r="I605" i="56" s="1"/>
  <c r="I338" i="56"/>
  <c r="I162" i="56"/>
  <c r="I390" i="56"/>
  <c r="I488" i="56"/>
  <c r="I492" i="56"/>
  <c r="I134" i="56"/>
  <c r="H579" i="56"/>
  <c r="I579" i="56" s="1"/>
  <c r="I346" i="56"/>
  <c r="I400" i="56"/>
  <c r="I556" i="56"/>
  <c r="I7" i="56"/>
  <c r="H206" i="56"/>
  <c r="I206" i="56" s="1"/>
  <c r="I86" i="56"/>
  <c r="I118" i="56"/>
  <c r="H260" i="56"/>
  <c r="I260" i="56" s="1"/>
  <c r="H64" i="56"/>
  <c r="I64" i="56" s="1"/>
  <c r="H132" i="56"/>
  <c r="I132" i="56" s="1"/>
  <c r="H304" i="56"/>
  <c r="I304" i="56" s="1"/>
  <c r="I244" i="56"/>
  <c r="H230" i="56"/>
  <c r="I230" i="56" s="1"/>
  <c r="I212" i="56"/>
  <c r="H263" i="56"/>
  <c r="I263" i="56" s="1"/>
  <c r="I202" i="56"/>
  <c r="I218" i="56"/>
  <c r="H60" i="56"/>
  <c r="I272" i="56"/>
  <c r="I315" i="56"/>
  <c r="H228" i="56"/>
  <c r="I228" i="56" s="1"/>
  <c r="I603" i="56"/>
  <c r="G661" i="56"/>
  <c r="I152" i="56"/>
  <c r="I255" i="56"/>
  <c r="I216" i="56"/>
  <c r="I122" i="56"/>
  <c r="I200" i="56"/>
  <c r="I639" i="56"/>
  <c r="I595" i="56"/>
  <c r="I138" i="56"/>
  <c r="I236" i="56"/>
  <c r="I583" i="56"/>
  <c r="I318" i="56"/>
  <c r="I599" i="56"/>
  <c r="I311" i="56"/>
  <c r="I344" i="56"/>
  <c r="I128" i="56"/>
  <c r="I42" i="56"/>
  <c r="I422" i="56"/>
  <c r="I558" i="56"/>
  <c r="I235" i="56"/>
  <c r="I466" i="56"/>
  <c r="I442" i="56"/>
  <c r="I426" i="56"/>
  <c r="I524" i="56"/>
  <c r="I370" i="56"/>
  <c r="I484" i="56"/>
  <c r="I22" i="56"/>
  <c r="I468" i="56"/>
  <c r="I526" i="56"/>
  <c r="I316" i="56"/>
  <c r="I434" i="56"/>
  <c r="I540" i="56"/>
  <c r="I350" i="56"/>
  <c r="I178" i="56"/>
  <c r="I462" i="56"/>
  <c r="I404" i="56"/>
  <c r="I566" i="56"/>
  <c r="I259" i="56"/>
  <c r="I560" i="56"/>
  <c r="I530" i="56"/>
  <c r="I386" i="56"/>
  <c r="I430" i="56"/>
  <c r="I480" i="56"/>
  <c r="I494" i="56"/>
  <c r="I658" i="13"/>
  <c r="H661" i="56" l="1"/>
  <c r="I60" i="56"/>
  <c r="I661" i="56" s="1"/>
  <c r="H658" i="13"/>
  <c r="J658" i="13" l="1"/>
  <c r="B6" i="11" s="1"/>
  <c r="B7" i="11" s="1"/>
  <c r="B9" i="11" l="1"/>
  <c r="O657" i="54" l="1"/>
  <c r="O655" i="54"/>
  <c r="O653" i="54"/>
  <c r="O651" i="54"/>
  <c r="O649" i="54"/>
  <c r="O647" i="54"/>
  <c r="O645" i="54"/>
  <c r="O643" i="54"/>
  <c r="O641" i="54"/>
  <c r="O639" i="54"/>
  <c r="O637" i="54"/>
  <c r="O633" i="54"/>
  <c r="O631" i="54"/>
  <c r="O629" i="54"/>
  <c r="O656" i="54"/>
  <c r="O654" i="54"/>
  <c r="O652" i="54"/>
  <c r="O650" i="54"/>
  <c r="O648" i="54"/>
  <c r="O646" i="54"/>
  <c r="O644" i="54"/>
  <c r="O642" i="54"/>
  <c r="O640" i="54"/>
  <c r="O638" i="54"/>
  <c r="O636" i="54"/>
  <c r="O634" i="54"/>
  <c r="O632" i="54"/>
  <c r="O630" i="54"/>
  <c r="O628" i="54"/>
  <c r="O626" i="54"/>
  <c r="O624" i="54"/>
  <c r="O620" i="54"/>
  <c r="O618" i="54"/>
  <c r="O616" i="54"/>
  <c r="O614" i="54"/>
  <c r="O612" i="54"/>
  <c r="O610" i="54"/>
  <c r="O608" i="54"/>
  <c r="O606" i="54"/>
  <c r="O604" i="54"/>
  <c r="O602" i="54"/>
  <c r="O600" i="54"/>
  <c r="O598" i="54"/>
  <c r="O596" i="54"/>
  <c r="O594" i="54"/>
  <c r="O592" i="54"/>
  <c r="O590" i="54"/>
  <c r="O588" i="54"/>
  <c r="O586" i="54"/>
  <c r="O584" i="54"/>
  <c r="O582" i="54"/>
  <c r="O580" i="54"/>
  <c r="O578" i="54"/>
  <c r="O576" i="54"/>
  <c r="O574" i="54"/>
  <c r="O572" i="54"/>
  <c r="O570" i="54"/>
  <c r="O568" i="54"/>
  <c r="O566" i="54"/>
  <c r="O564" i="54"/>
  <c r="O562" i="54"/>
  <c r="O560" i="54"/>
  <c r="O556" i="54"/>
  <c r="O554" i="54"/>
  <c r="O552" i="54"/>
  <c r="O550" i="54"/>
  <c r="O548" i="54"/>
  <c r="O546" i="54"/>
  <c r="O544" i="54"/>
  <c r="O542" i="54"/>
  <c r="O540" i="54"/>
  <c r="O538" i="54"/>
  <c r="O536" i="54"/>
  <c r="O534" i="54"/>
  <c r="O532" i="54"/>
  <c r="O530" i="54"/>
  <c r="O528" i="54"/>
  <c r="O526" i="54"/>
  <c r="O524" i="54"/>
  <c r="O627" i="54"/>
  <c r="O625" i="54"/>
  <c r="O623" i="54"/>
  <c r="O621" i="54"/>
  <c r="O619" i="54"/>
  <c r="O617" i="54"/>
  <c r="O615" i="54"/>
  <c r="O613" i="54"/>
  <c r="O611" i="54"/>
  <c r="O609" i="54"/>
  <c r="O607" i="54"/>
  <c r="O605" i="54"/>
  <c r="O603" i="54"/>
  <c r="O601" i="54"/>
  <c r="O599" i="54"/>
  <c r="O597" i="54"/>
  <c r="O595" i="54"/>
  <c r="O593" i="54"/>
  <c r="O591" i="54"/>
  <c r="O589" i="54"/>
  <c r="O587" i="54"/>
  <c r="O585" i="54"/>
  <c r="O583" i="54"/>
  <c r="O581" i="54"/>
  <c r="O579" i="54"/>
  <c r="O577" i="54"/>
  <c r="O575" i="54"/>
  <c r="O573" i="54"/>
  <c r="O571" i="54"/>
  <c r="O569" i="54"/>
  <c r="O567" i="54"/>
  <c r="O565" i="54"/>
  <c r="O563" i="54"/>
  <c r="O561" i="54"/>
  <c r="O559" i="54"/>
  <c r="O557" i="54"/>
  <c r="O555" i="54"/>
  <c r="O553" i="54"/>
  <c r="O551" i="54"/>
  <c r="O549" i="54"/>
  <c r="O547" i="54"/>
  <c r="O545" i="54"/>
  <c r="O541" i="54"/>
  <c r="O539" i="54"/>
  <c r="O537" i="54"/>
  <c r="O535" i="54"/>
  <c r="O533" i="54"/>
  <c r="O531" i="54"/>
  <c r="O529" i="54"/>
  <c r="O527" i="54"/>
  <c r="O525" i="54"/>
  <c r="O523" i="54"/>
  <c r="O522" i="54"/>
  <c r="O521" i="54"/>
  <c r="O520" i="54"/>
  <c r="O519" i="54"/>
  <c r="O518" i="54"/>
  <c r="O517" i="54"/>
  <c r="O516" i="54"/>
  <c r="O515" i="54"/>
  <c r="O514" i="54"/>
  <c r="O513" i="54"/>
  <c r="O512" i="54"/>
  <c r="O511" i="54"/>
  <c r="O510" i="54"/>
  <c r="O509" i="54"/>
  <c r="O508" i="54"/>
  <c r="O507" i="54"/>
  <c r="O505" i="54"/>
  <c r="O503" i="54"/>
  <c r="O501" i="54"/>
  <c r="O499" i="54"/>
  <c r="O497" i="54"/>
  <c r="O495" i="54"/>
  <c r="O493" i="54"/>
  <c r="O491" i="54"/>
  <c r="O489" i="54"/>
  <c r="O487" i="54"/>
  <c r="O485" i="54"/>
  <c r="O483" i="54"/>
  <c r="O481" i="54"/>
  <c r="O479" i="54"/>
  <c r="O477" i="54"/>
  <c r="O475" i="54"/>
  <c r="O473" i="54"/>
  <c r="O471" i="54"/>
  <c r="O469" i="54"/>
  <c r="O467" i="54"/>
  <c r="O465" i="54"/>
  <c r="O463" i="54"/>
  <c r="O461" i="54"/>
  <c r="O459" i="54"/>
  <c r="O455" i="54"/>
  <c r="O453" i="54"/>
  <c r="O451" i="54"/>
  <c r="O449" i="54"/>
  <c r="O447" i="54"/>
  <c r="O445" i="54"/>
  <c r="O443" i="54"/>
  <c r="O441" i="54"/>
  <c r="O439" i="54"/>
  <c r="O437" i="54"/>
  <c r="O435" i="54"/>
  <c r="O433" i="54"/>
  <c r="O431" i="54"/>
  <c r="O429" i="54"/>
  <c r="O428" i="54"/>
  <c r="O427" i="54"/>
  <c r="O426" i="54"/>
  <c r="O506" i="54"/>
  <c r="O504" i="54"/>
  <c r="O502" i="54"/>
  <c r="O500" i="54"/>
  <c r="O498" i="54"/>
  <c r="O496" i="54"/>
  <c r="O494" i="54"/>
  <c r="O492" i="54"/>
  <c r="O490" i="54"/>
  <c r="O488" i="54"/>
  <c r="O486" i="54"/>
  <c r="O484" i="54"/>
  <c r="O482" i="54"/>
  <c r="O480" i="54"/>
  <c r="O478" i="54"/>
  <c r="O476" i="54"/>
  <c r="O474" i="54"/>
  <c r="O472" i="54"/>
  <c r="O470" i="54"/>
  <c r="O468" i="54"/>
  <c r="O466" i="54"/>
  <c r="O464" i="54"/>
  <c r="O462" i="54"/>
  <c r="O460" i="54"/>
  <c r="O458" i="54"/>
  <c r="O456" i="54"/>
  <c r="O454" i="54"/>
  <c r="O452" i="54"/>
  <c r="O450" i="54"/>
  <c r="O448" i="54"/>
  <c r="O446" i="54"/>
  <c r="O444" i="54"/>
  <c r="O442" i="54"/>
  <c r="O440" i="54"/>
  <c r="O438" i="54"/>
  <c r="O436" i="54"/>
  <c r="O434" i="54"/>
  <c r="O432" i="54"/>
  <c r="O430" i="54"/>
  <c r="O425" i="54"/>
  <c r="O423" i="54"/>
  <c r="O421" i="54"/>
  <c r="O419" i="54"/>
  <c r="O417" i="54"/>
  <c r="O413" i="54"/>
  <c r="O411" i="54"/>
  <c r="O409" i="54"/>
  <c r="O407" i="54"/>
  <c r="O405" i="54"/>
  <c r="O403" i="54"/>
  <c r="O401" i="54"/>
  <c r="O399" i="54"/>
  <c r="O397" i="54"/>
  <c r="O395" i="54"/>
  <c r="O393" i="54"/>
  <c r="O391" i="54"/>
  <c r="O389" i="54"/>
  <c r="O387" i="54"/>
  <c r="O385" i="54"/>
  <c r="O383" i="54"/>
  <c r="O381" i="54"/>
  <c r="O379" i="54"/>
  <c r="O377" i="54"/>
  <c r="O375" i="54"/>
  <c r="O373" i="54"/>
  <c r="O371" i="54"/>
  <c r="O369" i="54"/>
  <c r="O367" i="54"/>
  <c r="O365" i="54"/>
  <c r="O363" i="54"/>
  <c r="O361" i="54"/>
  <c r="O359" i="54"/>
  <c r="O357" i="54"/>
  <c r="O355" i="54"/>
  <c r="O353" i="54"/>
  <c r="O351" i="54"/>
  <c r="O349" i="54"/>
  <c r="O347" i="54"/>
  <c r="O345" i="54"/>
  <c r="O343" i="54"/>
  <c r="O341" i="54"/>
  <c r="O339" i="54"/>
  <c r="O337" i="54"/>
  <c r="O335" i="54"/>
  <c r="O333" i="54"/>
  <c r="O331" i="54"/>
  <c r="O329" i="54"/>
  <c r="O327" i="54"/>
  <c r="O325" i="54"/>
  <c r="O323" i="54"/>
  <c r="O321" i="54"/>
  <c r="O319" i="54"/>
  <c r="O317" i="54"/>
  <c r="O315" i="54"/>
  <c r="O313" i="54"/>
  <c r="O311" i="54"/>
  <c r="O309" i="54"/>
  <c r="O307" i="54"/>
  <c r="O305" i="54"/>
  <c r="O303" i="54"/>
  <c r="O301" i="54"/>
  <c r="O299" i="54"/>
  <c r="O297" i="54"/>
  <c r="O295" i="54"/>
  <c r="O293" i="54"/>
  <c r="O291" i="54"/>
  <c r="O289" i="54"/>
  <c r="O287" i="54"/>
  <c r="O285" i="54"/>
  <c r="O283" i="54"/>
  <c r="O281" i="54"/>
  <c r="O279" i="54"/>
  <c r="O275" i="54"/>
  <c r="O273" i="54"/>
  <c r="O271" i="54"/>
  <c r="O269" i="54"/>
  <c r="O267" i="54"/>
  <c r="O265" i="54"/>
  <c r="O263" i="54"/>
  <c r="O261" i="54"/>
  <c r="O259" i="54"/>
  <c r="O257" i="54"/>
  <c r="O255" i="54"/>
  <c r="O253" i="54"/>
  <c r="O251" i="54"/>
  <c r="O249" i="54"/>
  <c r="O247" i="54"/>
  <c r="O245" i="54"/>
  <c r="O243" i="54"/>
  <c r="O241" i="54"/>
  <c r="O239" i="54"/>
  <c r="O237" i="54"/>
  <c r="O235" i="54"/>
  <c r="O231" i="54"/>
  <c r="O229" i="54"/>
  <c r="O227" i="54"/>
  <c r="O225" i="54"/>
  <c r="O223" i="54"/>
  <c r="O221" i="54"/>
  <c r="O219" i="54"/>
  <c r="O218" i="54"/>
  <c r="O217" i="54"/>
  <c r="O216" i="54"/>
  <c r="O215" i="54"/>
  <c r="O214" i="54"/>
  <c r="O213" i="54"/>
  <c r="O211" i="54"/>
  <c r="O210" i="54"/>
  <c r="O209" i="54"/>
  <c r="O208" i="54"/>
  <c r="O207" i="54"/>
  <c r="O206" i="54"/>
  <c r="O205" i="54"/>
  <c r="O204" i="54"/>
  <c r="O203" i="54"/>
  <c r="O202" i="54"/>
  <c r="O201" i="54"/>
  <c r="O200" i="54"/>
  <c r="O196" i="54"/>
  <c r="O194" i="54"/>
  <c r="O191" i="54"/>
  <c r="O188" i="54"/>
  <c r="O186" i="54"/>
  <c r="O183" i="54"/>
  <c r="O180" i="54"/>
  <c r="O177" i="54"/>
  <c r="O174" i="54"/>
  <c r="O171" i="54"/>
  <c r="O169" i="54"/>
  <c r="O166" i="54"/>
  <c r="O163" i="54"/>
  <c r="O160" i="54"/>
  <c r="O158" i="54"/>
  <c r="O157" i="54"/>
  <c r="O155" i="54"/>
  <c r="O152" i="54"/>
  <c r="O149" i="54"/>
  <c r="O146" i="54"/>
  <c r="O141" i="54"/>
  <c r="O140" i="54"/>
  <c r="O138" i="54"/>
  <c r="O135" i="54"/>
  <c r="O132" i="54"/>
  <c r="O130" i="54"/>
  <c r="O128" i="54"/>
  <c r="O126" i="54"/>
  <c r="O125" i="54"/>
  <c r="O123" i="54"/>
  <c r="O121" i="54"/>
  <c r="O117" i="54"/>
  <c r="O115" i="54"/>
  <c r="O113" i="54"/>
  <c r="O111" i="54"/>
  <c r="O110" i="54"/>
  <c r="O108" i="54"/>
  <c r="O106" i="54"/>
  <c r="O104" i="54"/>
  <c r="O102" i="54"/>
  <c r="O97" i="54"/>
  <c r="O92" i="54"/>
  <c r="O89" i="54"/>
  <c r="O86" i="54"/>
  <c r="O81" i="54"/>
  <c r="O80" i="54"/>
  <c r="O78" i="54"/>
  <c r="O76" i="54"/>
  <c r="O75" i="54"/>
  <c r="O73" i="54"/>
  <c r="O72" i="54"/>
  <c r="O69" i="54"/>
  <c r="O66" i="54"/>
  <c r="O64" i="54"/>
  <c r="O63" i="54"/>
  <c r="O61" i="54"/>
  <c r="O57" i="54"/>
  <c r="O56" i="54"/>
  <c r="O51" i="54"/>
  <c r="O49" i="54"/>
  <c r="O46" i="54"/>
  <c r="O44" i="54"/>
  <c r="O42" i="54"/>
  <c r="O40" i="54"/>
  <c r="O39" i="54"/>
  <c r="O38" i="54"/>
  <c r="O37" i="54"/>
  <c r="O36" i="54"/>
  <c r="O34" i="54"/>
  <c r="O31" i="54"/>
  <c r="O28" i="54"/>
  <c r="O27" i="54"/>
  <c r="O24" i="54"/>
  <c r="O22" i="54"/>
  <c r="O20" i="54"/>
  <c r="O18" i="54"/>
  <c r="O16" i="54"/>
  <c r="O15" i="54"/>
  <c r="O13" i="54"/>
  <c r="O11" i="54"/>
  <c r="O9" i="54"/>
  <c r="O6" i="54"/>
  <c r="O424" i="54"/>
  <c r="O422" i="54"/>
  <c r="O420" i="54"/>
  <c r="O418" i="54"/>
  <c r="O416" i="54"/>
  <c r="O414" i="54"/>
  <c r="O412" i="54"/>
  <c r="O410" i="54"/>
  <c r="O408" i="54"/>
  <c r="O406" i="54"/>
  <c r="O404" i="54"/>
  <c r="O402" i="54"/>
  <c r="O400" i="54"/>
  <c r="O398" i="54"/>
  <c r="O396" i="54"/>
  <c r="O394" i="54"/>
  <c r="O392" i="54"/>
  <c r="O390" i="54"/>
  <c r="O388" i="54"/>
  <c r="O386" i="54"/>
  <c r="O384" i="54"/>
  <c r="O382" i="54"/>
  <c r="O380" i="54"/>
  <c r="O378" i="54"/>
  <c r="O376" i="54"/>
  <c r="O374" i="54"/>
  <c r="O372" i="54"/>
  <c r="O370" i="54"/>
  <c r="O368" i="54"/>
  <c r="O366" i="54"/>
  <c r="O364" i="54"/>
  <c r="O362" i="54"/>
  <c r="O360" i="54"/>
  <c r="O358" i="54"/>
  <c r="O356" i="54"/>
  <c r="O354" i="54"/>
  <c r="O352" i="54"/>
  <c r="O350" i="54"/>
  <c r="O348" i="54"/>
  <c r="O346" i="54"/>
  <c r="O344" i="54"/>
  <c r="O342" i="54"/>
  <c r="O338" i="54"/>
  <c r="O336" i="54"/>
  <c r="O334" i="54"/>
  <c r="O332" i="54"/>
  <c r="O330" i="54"/>
  <c r="O326" i="54"/>
  <c r="O324" i="54"/>
  <c r="O322" i="54"/>
  <c r="O320" i="54"/>
  <c r="O318" i="54"/>
  <c r="O316" i="54"/>
  <c r="O314" i="54"/>
  <c r="O312" i="54"/>
  <c r="O310" i="54"/>
  <c r="O308" i="54"/>
  <c r="O306" i="54"/>
  <c r="O304" i="54"/>
  <c r="O302" i="54"/>
  <c r="O300" i="54"/>
  <c r="O298" i="54"/>
  <c r="O296" i="54"/>
  <c r="O294" i="54"/>
  <c r="O292" i="54"/>
  <c r="O290" i="54"/>
  <c r="O288" i="54"/>
  <c r="O286" i="54"/>
  <c r="O284" i="54"/>
  <c r="O282" i="54"/>
  <c r="O280" i="54"/>
  <c r="O278" i="54"/>
  <c r="O276" i="54"/>
  <c r="O274" i="54"/>
  <c r="O272" i="54"/>
  <c r="O270" i="54"/>
  <c r="O268" i="54"/>
  <c r="O266" i="54"/>
  <c r="O264" i="54"/>
  <c r="O262" i="54"/>
  <c r="O260" i="54"/>
  <c r="O258" i="54"/>
  <c r="O256" i="54"/>
  <c r="O254" i="54"/>
  <c r="O252" i="54"/>
  <c r="O250" i="54"/>
  <c r="O248" i="54"/>
  <c r="O246" i="54"/>
  <c r="O244" i="54"/>
  <c r="O240" i="54"/>
  <c r="O236" i="54"/>
  <c r="O234" i="54"/>
  <c r="O232" i="54"/>
  <c r="O230" i="54"/>
  <c r="O228" i="54"/>
  <c r="O226" i="54"/>
  <c r="O224" i="54"/>
  <c r="O222" i="54"/>
  <c r="O220" i="54"/>
  <c r="O199" i="54"/>
  <c r="O198" i="54"/>
  <c r="O197" i="54"/>
  <c r="O193" i="54"/>
  <c r="O192" i="54"/>
  <c r="O190" i="54"/>
  <c r="O189" i="54"/>
  <c r="O187" i="54"/>
  <c r="O184" i="54"/>
  <c r="O182" i="54"/>
  <c r="O181" i="54"/>
  <c r="O179" i="54"/>
  <c r="O178" i="54"/>
  <c r="O176" i="54"/>
  <c r="O175" i="54"/>
  <c r="O172" i="54"/>
  <c r="O170" i="54"/>
  <c r="O168" i="54"/>
  <c r="O167" i="54"/>
  <c r="O165" i="54"/>
  <c r="O164" i="54"/>
  <c r="O162" i="54"/>
  <c r="O161" i="54"/>
  <c r="O159" i="54"/>
  <c r="O156" i="54"/>
  <c r="O154" i="54"/>
  <c r="O153" i="54"/>
  <c r="O151" i="54"/>
  <c r="O150" i="54"/>
  <c r="O148" i="54"/>
  <c r="O147" i="54"/>
  <c r="O145" i="54"/>
  <c r="O144" i="54"/>
  <c r="O143" i="54"/>
  <c r="O142" i="54"/>
  <c r="O139" i="54"/>
  <c r="O137" i="54"/>
  <c r="O136" i="54"/>
  <c r="O134" i="54"/>
  <c r="O133" i="54"/>
  <c r="O131" i="54"/>
  <c r="O129" i="54"/>
  <c r="O127" i="54"/>
  <c r="O124" i="54"/>
  <c r="O120" i="54"/>
  <c r="O119" i="54"/>
  <c r="O118" i="54"/>
  <c r="O116" i="54"/>
  <c r="O114" i="54"/>
  <c r="O112" i="54"/>
  <c r="O109" i="54"/>
  <c r="O107" i="54"/>
  <c r="O105" i="54"/>
  <c r="O103" i="54"/>
  <c r="O101" i="54"/>
  <c r="O100" i="54"/>
  <c r="O99" i="54"/>
  <c r="O98" i="54"/>
  <c r="O96" i="54"/>
  <c r="O95" i="54"/>
  <c r="O94" i="54"/>
  <c r="O93" i="54"/>
  <c r="O91" i="54"/>
  <c r="O90" i="54"/>
  <c r="O88" i="54"/>
  <c r="O87" i="54"/>
  <c r="O85" i="54"/>
  <c r="O84" i="54"/>
  <c r="O83" i="54"/>
  <c r="O82" i="54"/>
  <c r="O79" i="54"/>
  <c r="O77" i="54"/>
  <c r="O74" i="54"/>
  <c r="O71" i="54"/>
  <c r="O70" i="54"/>
  <c r="O68" i="54"/>
  <c r="O67" i="54"/>
  <c r="O65" i="54"/>
  <c r="O62" i="54"/>
  <c r="O59" i="54"/>
  <c r="O58" i="54"/>
  <c r="O55" i="54"/>
  <c r="O54" i="54"/>
  <c r="O52" i="54"/>
  <c r="O50" i="54"/>
  <c r="O48" i="54"/>
  <c r="O47" i="54"/>
  <c r="O45" i="54"/>
  <c r="O43" i="54"/>
  <c r="O41" i="54"/>
  <c r="O35" i="54"/>
  <c r="O32" i="54"/>
  <c r="O29" i="54"/>
  <c r="O26" i="54"/>
  <c r="O25" i="54"/>
  <c r="O23" i="54"/>
  <c r="O21" i="54"/>
  <c r="O19" i="54"/>
  <c r="O17" i="54"/>
  <c r="O14" i="54"/>
  <c r="O12" i="54"/>
  <c r="O10" i="54"/>
  <c r="O8" i="54"/>
  <c r="O7" i="54"/>
  <c r="O5" i="54"/>
  <c r="B10" i="11"/>
  <c r="B12" i="11" s="1"/>
  <c r="O659" i="54" l="1"/>
  <c r="B13" i="11" s="1"/>
</calcChain>
</file>

<file path=xl/sharedStrings.xml><?xml version="1.0" encoding="utf-8"?>
<sst xmlns="http://schemas.openxmlformats.org/spreadsheetml/2006/main" count="11332" uniqueCount="837">
  <si>
    <t>State</t>
  </si>
  <si>
    <t>SAC</t>
  </si>
  <si>
    <t>Study Area Name</t>
  </si>
  <si>
    <t>ME</t>
  </si>
  <si>
    <t>OXFORD WEST TEL CO</t>
  </si>
  <si>
    <t>LINCOLNVILLE TEL CO</t>
  </si>
  <si>
    <t>OXFORD COUNTY TEL</t>
  </si>
  <si>
    <t>UNION RIVER TEL CO</t>
  </si>
  <si>
    <t>UNITY TEL CO., INC.</t>
  </si>
  <si>
    <t>NH</t>
  </si>
  <si>
    <t>BRETTON WOODS TEL CO</t>
  </si>
  <si>
    <t>GRANITE STATE TEL</t>
  </si>
  <si>
    <t>DIXVILLE TEL CO</t>
  </si>
  <si>
    <t>DUNBARTON TEL CO</t>
  </si>
  <si>
    <t>VT</t>
  </si>
  <si>
    <t>FRANKLIN TEL CO - VT</t>
  </si>
  <si>
    <t>SHOREHAM TELEPHONE COMPANY, LLC</t>
  </si>
  <si>
    <t>TOPSHAM TEL CO</t>
  </si>
  <si>
    <t>WAITSFIELD/FAYSTON</t>
  </si>
  <si>
    <t>VERMONT TEL. CO-VT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</si>
  <si>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</si>
  <si>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</si>
  <si>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</si>
  <si>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</si>
  <si>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</si>
  <si>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</si>
  <si>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HANCOCK TEL CO</t>
  </si>
  <si>
    <t>ONEIDA COUNTY RURAL</t>
  </si>
  <si>
    <t>ONTARIO TEL CO, INC.</t>
  </si>
  <si>
    <t>STATE TEL CO</t>
  </si>
  <si>
    <t>TRUMANSBURG TEL CO.</t>
  </si>
  <si>
    <t>NJ</t>
  </si>
  <si>
    <t>WARWICK VALLEY-NJ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</si>
  <si>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</si>
  <si>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</si>
  <si>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</si>
  <si>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</si>
  <si>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</si>
  <si>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</si>
  <si>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</si>
  <si>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</si>
  <si>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</si>
  <si>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</si>
  <si>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SOUTH CANAAN TEL CO</t>
  </si>
  <si>
    <t>VENUS TEL CORP</t>
  </si>
  <si>
    <t>YUKON - WALTZ TEL CO</t>
  </si>
  <si>
    <t>MD</t>
  </si>
  <si>
    <t>ARMSTRONG TEL OF MD</t>
  </si>
  <si>
    <t>VA</t>
  </si>
  <si>
    <t>BUGGS ISLAND COOP</t>
  </si>
  <si>
    <t>BURKE'S GARDEN TEL</t>
  </si>
  <si>
    <t>NEW HOPE TEL COOP</t>
  </si>
  <si>
    <t>PEMBROKE TEL COOP</t>
  </si>
  <si>
    <t>SCOTT COUNTY COOP</t>
  </si>
  <si>
    <t>SHENANDOAH TEL CO</t>
  </si>
  <si>
    <t>SHENANDOAH TELEPHONE COMPANY - NR</t>
  </si>
  <si>
    <t>WV</t>
  </si>
  <si>
    <t>SPRUCE KNOB SENECA</t>
  </si>
  <si>
    <t>HARDY TELECOM</t>
  </si>
  <si>
    <t>FL</t>
  </si>
  <si>
    <t>ITS TELECOMM. SYS.</t>
  </si>
  <si>
    <t>NORTHEAST FLORIDA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</si>
  <si>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</si>
  <si>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</si>
  <si>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</si>
  <si>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</si>
  <si>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</si>
  <si>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</si>
  <si>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</si>
  <si>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</si>
  <si>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KNOLOGY OF THE VALLEY FORMERLY INTERSTATE</t>
  </si>
  <si>
    <t>PEMBROKE TEL CO</t>
  </si>
  <si>
    <t>PLANTERS RURAL COOP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</si>
  <si>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</si>
  <si>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</si>
  <si>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</si>
  <si>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</si>
  <si>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</si>
  <si>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</si>
  <si>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NC</t>
  </si>
  <si>
    <t>ATLANTIC MEMBERSHIP</t>
  </si>
  <si>
    <t>BARNARDSVILLE TEL CO</t>
  </si>
  <si>
    <t>CITIZENS TEL CO</t>
  </si>
  <si>
    <t>ELLERBE TEL CO</t>
  </si>
  <si>
    <t>N.ST. DBA N. ST.COMM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</si>
  <si>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</si>
  <si>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</si>
  <si>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</si>
  <si>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</si>
  <si>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</si>
  <si>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</si>
  <si>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</si>
  <si>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</si>
  <si>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</si>
  <si>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</si>
  <si>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</si>
  <si>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</si>
  <si>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</si>
  <si>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</si>
  <si>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</si>
  <si>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</si>
  <si>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</si>
  <si>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HOME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</si>
  <si>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</si>
  <si>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</si>
  <si>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</si>
  <si>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</si>
  <si>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</si>
  <si>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</si>
  <si>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</si>
  <si>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</si>
  <si>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</si>
  <si>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AL</t>
  </si>
  <si>
    <t>CASTLEBERRY TEL CO</t>
  </si>
  <si>
    <t>FARMERS TELECOM COOP</t>
  </si>
  <si>
    <t>KNOLOGY TOTAL COMMUNICATIONS</t>
  </si>
  <si>
    <t>HAYNEVILLE TEL CO</t>
  </si>
  <si>
    <t>MON-CRE TEL COOP</t>
  </si>
  <si>
    <t>MOUNDVILLE TEL CO</t>
  </si>
  <si>
    <t>PINE BELT TEL CO</t>
  </si>
  <si>
    <t>RAGLAND TEL CO</t>
  </si>
  <si>
    <t>UNION SPRINGS TEL CO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</si>
  <si>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</si>
  <si>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</si>
  <si>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</si>
  <si>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</si>
  <si>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</si>
  <si>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</si>
  <si>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</si>
  <si>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</si>
  <si>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</si>
  <si>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</si>
  <si>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</si>
  <si>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</si>
  <si>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</si>
  <si>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CAMERON TEL CO - LA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</si>
  <si>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</si>
  <si>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</si>
  <si>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</si>
  <si>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</si>
  <si>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</si>
  <si>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</si>
  <si>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</si>
  <si>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</si>
  <si>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MS</t>
  </si>
  <si>
    <t>DECATUR TEL CO -MS</t>
  </si>
  <si>
    <t>LAKESIDE TEL. CO.</t>
  </si>
  <si>
    <t>NOXAPATER TEL CO</t>
  </si>
  <si>
    <t>SLEDGE TEL CO</t>
  </si>
  <si>
    <t>SMITHVILLE TEL CO</t>
  </si>
  <si>
    <t>TN</t>
  </si>
  <si>
    <t>ARDMORE TEL CO</t>
  </si>
  <si>
    <t>BEN LOMAND RURAL</t>
  </si>
  <si>
    <t>BLEDSOE TEL COOP</t>
  </si>
  <si>
    <t>HIGHLAND TEL COOP-TN</t>
  </si>
  <si>
    <t>LORETTO TEL CO</t>
  </si>
  <si>
    <t>MILLINGTON TEL CO</t>
  </si>
  <si>
    <t>NORTH CENTRAL COOP</t>
  </si>
  <si>
    <t>TWIN LAKES TEL COOP</t>
  </si>
  <si>
    <t>UTC OF TN</t>
  </si>
  <si>
    <t>WEST KENTUCKY RURAL TELEPHONE</t>
  </si>
  <si>
    <t>OH</t>
  </si>
  <si>
    <t>ARCADIA TEL CO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</si>
  <si>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</si>
  <si>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</si>
  <si>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</si>
  <si>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</si>
  <si>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</si>
  <si>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</si>
  <si>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MCCLURE TEL CO</t>
  </si>
  <si>
    <t>CONNEAUT TEL CO</t>
  </si>
  <si>
    <t>DOYLESTOWN TEL CO</t>
  </si>
  <si>
    <t>FARMERS MUTUAL TEL</t>
  </si>
  <si>
    <t>FORT JENNINGS TEL CO</t>
  </si>
  <si>
    <t>GLANDORF TEL CO</t>
  </si>
  <si>
    <t>KALIDA TEL CO</t>
  </si>
  <si>
    <t>MINFORD TEL CO</t>
  </si>
  <si>
    <t>THE NEW KNOXVILLE</t>
  </si>
  <si>
    <t>OTTOVILLE MUTUAL</t>
  </si>
  <si>
    <t>SHERWOOD MUTUAL TEL</t>
  </si>
  <si>
    <t>VAUGHNSVILLE TEL CO</t>
  </si>
  <si>
    <t>WABASH MUTUAL TEL CO</t>
  </si>
  <si>
    <t>MI</t>
  </si>
  <si>
    <t>ALLBAND COMMUNICATIONS COOPERATIVE</t>
  </si>
  <si>
    <t>ALLENDALE TEL CO</t>
  </si>
  <si>
    <t>BARAGA TEL CO</t>
  </si>
  <si>
    <t>BARRY COUNTY TEL CO</t>
  </si>
  <si>
    <t>BLANCHARD TEL ASSN</t>
  </si>
  <si>
    <t>BLOOMINGDALE TEL CO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</si>
  <si>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</si>
  <si>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</si>
  <si>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</si>
  <si>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</si>
  <si>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</si>
  <si>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</si>
  <si>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</si>
  <si>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</si>
  <si>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</si>
  <si>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</si>
  <si>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</si>
  <si>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</si>
  <si>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ACE TELEPHONE CO. OF MI, INC. (OLD MISSION)</t>
  </si>
  <si>
    <t>IN</t>
  </si>
  <si>
    <t>CITIZENS TEL CORP</t>
  </si>
  <si>
    <t>CLAY COUNTY RURAL TEL COOP D/B/A ENDEAVOR COMMUNICATIONS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</si>
  <si>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</si>
  <si>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</si>
  <si>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</si>
  <si>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</si>
  <si>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</si>
  <si>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</si>
  <si>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</si>
  <si>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</si>
  <si>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</si>
  <si>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</si>
  <si>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</si>
  <si>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</si>
  <si>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</si>
  <si>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</si>
  <si>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</si>
  <si>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</si>
  <si>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</si>
  <si>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</si>
  <si>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</si>
  <si>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WI</t>
  </si>
  <si>
    <t>AMHERST TEL CO</t>
  </si>
  <si>
    <t>BALDWIN TELECOM</t>
  </si>
  <si>
    <t>BELMONT TEL CO</t>
  </si>
  <si>
    <t>BERGEN TEL CO</t>
  </si>
  <si>
    <t>BLOOMER TEL CO</t>
  </si>
  <si>
    <t>CHEQUAMEGON COM COOP</t>
  </si>
  <si>
    <t>CHIBARDUN TEL COOP</t>
  </si>
  <si>
    <t>CITIZENS TEL COOP-WI</t>
  </si>
  <si>
    <t>COCHRANE COOP TEL CO</t>
  </si>
  <si>
    <t>CUBA CITY EXCHANGE</t>
  </si>
  <si>
    <t>HAGER TELECOM INC.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</si>
  <si>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</si>
  <si>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</si>
  <si>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</si>
  <si>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</si>
  <si>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</si>
  <si>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</si>
  <si>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</si>
  <si>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</si>
  <si>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</si>
  <si>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INDIANHEAD TEL CO</t>
  </si>
  <si>
    <t>PRICE COUNTY TEL CO</t>
  </si>
  <si>
    <t>NORTHEAST TEL CO</t>
  </si>
  <si>
    <t>RICHLAND-GRANT COOP</t>
  </si>
  <si>
    <t>SHARON TEL CO</t>
  </si>
  <si>
    <t>SIREN TEL CO, INC</t>
  </si>
  <si>
    <t>SPRING VALLEY TEL CO</t>
  </si>
  <si>
    <t>TRI-COUNTY COMM COOP</t>
  </si>
  <si>
    <t>VERNON TEL COOP</t>
  </si>
  <si>
    <t>W. WISCONSIN TELCOM</t>
  </si>
  <si>
    <t>WOOD COUNTY TEL CO</t>
  </si>
  <si>
    <t>IL</t>
  </si>
  <si>
    <t>ALHAMBRA-GRANTFORK</t>
  </si>
  <si>
    <t>CAMBRIDGE TEL CO -IL</t>
  </si>
  <si>
    <t>CLARKSVILLE MUTUAL</t>
  </si>
  <si>
    <t>EGYPTIAN COOP ASSN</t>
  </si>
  <si>
    <t>GRAFTON TEL CO</t>
  </si>
  <si>
    <t>GRANDVIEW MUTUAL TEL</t>
  </si>
  <si>
    <t>GRIDLEY TEL CO</t>
  </si>
  <si>
    <t>SHAWNEE TELEPHONE CO</t>
  </si>
  <si>
    <t>HARRISONVILLE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</si>
  <si>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</si>
  <si>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</si>
  <si>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</si>
  <si>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</si>
  <si>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</si>
  <si>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</si>
  <si>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MADISON TEL CO</t>
  </si>
  <si>
    <t>MARSEILLES TEL CO</t>
  </si>
  <si>
    <t>METAMORA TEL CO</t>
  </si>
  <si>
    <t>MONTROSE MUTUAL TEL</t>
  </si>
  <si>
    <t>MOULTRIE INDEPENDENT</t>
  </si>
  <si>
    <t>NEW WINDSOR TEL CO</t>
  </si>
  <si>
    <t>ONEIDA TEL EXCHANGE</t>
  </si>
  <si>
    <t>VIOLA HOME TEL CO</t>
  </si>
  <si>
    <t>WABASH TEL COOP, INC</t>
  </si>
  <si>
    <t>WOODHULL TEL CO</t>
  </si>
  <si>
    <t>IA</t>
  </si>
  <si>
    <t>REASNOR TELEPHONE COMPANY</t>
  </si>
  <si>
    <t>ATKINS TEL CO, INC</t>
  </si>
  <si>
    <t>ALPINE COMM.</t>
  </si>
  <si>
    <t>BALDWIN-NASHVILLE</t>
  </si>
  <si>
    <t>BERNARD TEL CO INC</t>
  </si>
  <si>
    <t>BROOKLYN MUTUAL TEL</t>
  </si>
  <si>
    <t>CASCADE COMM. CO.</t>
  </si>
  <si>
    <t>CITIZENS MUTUAL TEL</t>
  </si>
  <si>
    <t>CLARENCE TEL CO</t>
  </si>
  <si>
    <t>CLEAR LAKE INDEPEND</t>
  </si>
  <si>
    <t>C-M-L TEL COOP ASSN</t>
  </si>
  <si>
    <t>COLO TEL CO</t>
  </si>
  <si>
    <t>CORN BELT TEL CO</t>
  </si>
  <si>
    <t>DUMONT TEL CO</t>
  </si>
  <si>
    <t>DUNKERTON TEL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</si>
  <si>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</si>
  <si>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</si>
  <si>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</si>
  <si>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</si>
  <si>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</si>
  <si>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</si>
  <si>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TEL CO - BAT</t>
  </si>
  <si>
    <t>FARMERS TEL CO -RICE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</si>
  <si>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</si>
  <si>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</si>
  <si>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</si>
  <si>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</si>
  <si>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</si>
  <si>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</si>
  <si>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</si>
  <si>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</si>
  <si>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</si>
  <si>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</si>
  <si>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</si>
  <si>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</si>
  <si>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</si>
  <si>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LOST NATION-ELWOOD</t>
  </si>
  <si>
    <t>LYNNVILLE TEL. CO.</t>
  </si>
  <si>
    <t>MARNE &amp; ELK HORN TEL</t>
  </si>
  <si>
    <t>MILES COOP TEL ASSN</t>
  </si>
  <si>
    <t>MINBURN TEL CO</t>
  </si>
  <si>
    <t>MINERVA VALLEY TEL</t>
  </si>
  <si>
    <t>MUTUAL TEL CO</t>
  </si>
  <si>
    <t>MEDIAPOLIS TEL CO</t>
  </si>
  <si>
    <t>NORTHERN IOWA TEL CO</t>
  </si>
  <si>
    <t>COMM 1 NETWORK</t>
  </si>
  <si>
    <t>OGDEN TEL CO - IA</t>
  </si>
  <si>
    <t>PALO COOP TEL ASSN</t>
  </si>
  <si>
    <t>PALMER MUTUAL TEL CO</t>
  </si>
  <si>
    <t>PANORA COMM COOP</t>
  </si>
  <si>
    <t>PRAIRIEBURG TEL CO</t>
  </si>
  <si>
    <t>PRESTON TEL CO</t>
  </si>
  <si>
    <t>RADCLIFFE TEL CO</t>
  </si>
  <si>
    <t>READLYN TEL CO</t>
  </si>
  <si>
    <t>RINGSTED TEL CO</t>
  </si>
  <si>
    <t>ROYAL TEL CO</t>
  </si>
  <si>
    <t>RUTHVEN TEL EXCHANGE</t>
  </si>
  <si>
    <t>SEARSBORO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</si>
  <si>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</si>
  <si>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</si>
  <si>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</si>
  <si>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</si>
  <si>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</si>
  <si>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</si>
  <si>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</si>
  <si>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</si>
  <si>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</si>
  <si>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</si>
  <si>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</si>
  <si>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</si>
  <si>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</si>
  <si>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</si>
  <si>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</si>
  <si>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</si>
  <si>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</si>
  <si>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WILTON TEL CO</t>
  </si>
  <si>
    <t>WINNEBAGO COOP ASSN</t>
  </si>
  <si>
    <t>ACE TEL ASSN-IA</t>
  </si>
  <si>
    <t>HILLS TEL CO, INC-IA</t>
  </si>
  <si>
    <t>KILLDUFF TEL. CO.</t>
  </si>
  <si>
    <t>GRAND RIVER MUT-IA</t>
  </si>
  <si>
    <t>MN</t>
  </si>
  <si>
    <t>ACE TEL ASSN-MN</t>
  </si>
  <si>
    <t>ALBANY MUTUAL ASSN</t>
  </si>
  <si>
    <t>CITY OF BARNESVILLE</t>
  </si>
  <si>
    <t>BENTON COOP TEL CO</t>
  </si>
  <si>
    <t>CONSOLIDATED TEL CO</t>
  </si>
  <si>
    <t>EMILY COOP TEL CO</t>
  </si>
  <si>
    <t>FEDERATED TEL COOP</t>
  </si>
  <si>
    <t>GARDEN VALLEY TEL CO</t>
  </si>
  <si>
    <t>GARDONVILLE COOP TEL</t>
  </si>
  <si>
    <t>HALSTAD TEL CO</t>
  </si>
  <si>
    <t>FEDERATED UTILITIES</t>
  </si>
  <si>
    <t>HARMONY TEL CO</t>
  </si>
  <si>
    <t>HILLS TEL CO, INC</t>
  </si>
  <si>
    <t>JOHNSON TEL CO</t>
  </si>
  <si>
    <t>KASSON &amp; MANTORVILLE</t>
  </si>
  <si>
    <t>LISMORE COOP TEL CO</t>
  </si>
  <si>
    <t>LONSDALE TEL CO</t>
  </si>
  <si>
    <t>RUNESTONE TELEPHONE ASSOCIATION</t>
  </si>
  <si>
    <t>MANCHESTER-HARTLAND</t>
  </si>
  <si>
    <t>PAUL BUNYAN RURAL</t>
  </si>
  <si>
    <t>RUNESTONE TEL ASSN</t>
  </si>
  <si>
    <t>SCOTT RICE -INTEGRA</t>
  </si>
  <si>
    <t>SPRING GROVE COOP</t>
  </si>
  <si>
    <t>UPSALA COOP TEL ASSN</t>
  </si>
  <si>
    <t>CROSSLAKE TEL CO</t>
  </si>
  <si>
    <t>WEST CENTRAL TEL</t>
  </si>
  <si>
    <t>WOODSTOCK TEL CO</t>
  </si>
  <si>
    <t>WOLVERTON TEL CO</t>
  </si>
  <si>
    <t>INTERSTATE TELECOMM.</t>
  </si>
  <si>
    <t>NE</t>
  </si>
  <si>
    <t>ARAPAHOE TEL CO</t>
  </si>
  <si>
    <t>THREE RIVER TELCO</t>
  </si>
  <si>
    <t>CAMBRIDGE TEL CO -NE</t>
  </si>
  <si>
    <t>CLARKS TELECOM CO.</t>
  </si>
  <si>
    <t>COZAD TEL CO</t>
  </si>
  <si>
    <t>DILLER TEL CO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</si>
  <si>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</si>
  <si>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</si>
  <si>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</si>
  <si>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</si>
  <si>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</si>
  <si>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</si>
  <si>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</si>
  <si>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GLENWOOD NETWORK SERVICES, INC</t>
  </si>
  <si>
    <t>NORTHEAST NEBRASKA</t>
  </si>
  <si>
    <t>PLAINVIEW TEL CO</t>
  </si>
  <si>
    <t>SODTOWN TEL CO</t>
  </si>
  <si>
    <t>SE NEBRASKA TEL CO</t>
  </si>
  <si>
    <t>STANTON TELECOM INC.</t>
  </si>
  <si>
    <t>WAUNETA TEL CO</t>
  </si>
  <si>
    <t>BENKELMAN TEL CO</t>
  </si>
  <si>
    <t>ND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</si>
  <si>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</si>
  <si>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</si>
  <si>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</si>
  <si>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</si>
  <si>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</si>
  <si>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</si>
  <si>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</si>
  <si>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</si>
  <si>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</si>
  <si>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</si>
  <si>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</si>
  <si>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</si>
  <si>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</si>
  <si>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</si>
  <si>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</si>
  <si>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</si>
  <si>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</si>
  <si>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</si>
  <si>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</si>
  <si>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</si>
  <si>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</si>
  <si>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</si>
  <si>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</si>
  <si>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</si>
  <si>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</si>
  <si>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</si>
  <si>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</si>
  <si>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</si>
  <si>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</si>
  <si>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</si>
  <si>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</si>
  <si>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</si>
  <si>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</si>
  <si>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</si>
  <si>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RC TECHNOLOGIES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</si>
  <si>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</si>
  <si>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</si>
  <si>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</si>
  <si>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</si>
  <si>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</si>
  <si>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</si>
  <si>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</si>
  <si>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</si>
  <si>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</si>
  <si>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</si>
  <si>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AR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</si>
  <si>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</si>
  <si>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</si>
  <si>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</si>
  <si>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</si>
  <si>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</si>
  <si>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</si>
  <si>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</si>
  <si>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NORTH ARKANSAS TEL</t>
  </si>
  <si>
    <t>PRAIRIE GROVE TEL CO</t>
  </si>
  <si>
    <t>RICE BELT TEL CO</t>
  </si>
  <si>
    <t>SW ARKANSAS TEL COOP</t>
  </si>
  <si>
    <t>ARKWEST COMM., INC.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</si>
  <si>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</si>
  <si>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</si>
  <si>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</si>
  <si>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</si>
  <si>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</si>
  <si>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</si>
  <si>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</si>
  <si>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</si>
  <si>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 &amp; B COMMUNICATIONS</t>
  </si>
  <si>
    <t>KANOKLA TEL ASSN-KS</t>
  </si>
  <si>
    <t>LA HARPE TEL CO INC</t>
  </si>
  <si>
    <t>MADISON TEL., LLC</t>
  </si>
  <si>
    <t>MOKAN DIAL INC-KS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</si>
  <si>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</si>
  <si>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</si>
  <si>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</si>
  <si>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</si>
  <si>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</si>
  <si>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</si>
  <si>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</si>
  <si>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</si>
  <si>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</si>
  <si>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</si>
  <si>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</si>
  <si>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</si>
  <si>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</si>
  <si>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</si>
  <si>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TOTAH COMMUNICATIONS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</si>
  <si>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</si>
  <si>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</si>
  <si>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</si>
  <si>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</si>
  <si>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</si>
  <si>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</si>
  <si>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</si>
  <si>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</si>
  <si>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</si>
  <si>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FARBER TEL CO</t>
  </si>
  <si>
    <t>FIDELITY TEL CO</t>
  </si>
  <si>
    <t>GOODMAN TEL CO</t>
  </si>
  <si>
    <t>GRANBY TEL CO - MO</t>
  </si>
  <si>
    <t>GREEN HILLS TEL CORP</t>
  </si>
  <si>
    <t>CHOCTAW TELEPHONE CO</t>
  </si>
  <si>
    <t>KINGDOM TELEPHONE CO</t>
  </si>
  <si>
    <t>MCDONALD COUNTY TEL</t>
  </si>
  <si>
    <t>MILLER TEL CO - MO</t>
  </si>
  <si>
    <t>NE MISSOURI RURAL</t>
  </si>
  <si>
    <t>OREGON FARMERS MUT</t>
  </si>
  <si>
    <t>ROCK PORT TEL CO</t>
  </si>
  <si>
    <t>SENECA TEL CO</t>
  </si>
  <si>
    <t>STEELVILLE TEL EXCH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</si>
  <si>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</si>
  <si>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</si>
  <si>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</si>
  <si>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</si>
  <si>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</si>
  <si>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</si>
  <si>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</si>
  <si>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</si>
  <si>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CENTRAL OKLAHOMA TEL</t>
  </si>
  <si>
    <t>CHEROKEE TEL CO</t>
  </si>
  <si>
    <t>CHICKASAW TEL CO</t>
  </si>
  <si>
    <t>GRAND TEL CO INC</t>
  </si>
  <si>
    <t>HINTON TEL CO</t>
  </si>
  <si>
    <t>MEDICINE PARK TEL CO</t>
  </si>
  <si>
    <t xml:space="preserve">OKLATEL COMMUNICATIONS, INC.  </t>
  </si>
  <si>
    <t>PANHANDLE TEL COOP</t>
  </si>
  <si>
    <t>PINE TELEPHONE CO</t>
  </si>
  <si>
    <t>SHIDLER TEL CO</t>
  </si>
  <si>
    <t>TERRAL TEL CO</t>
  </si>
  <si>
    <t>WYANDOTTE TEL CO</t>
  </si>
  <si>
    <t>SANTA ROSA TEL COOP</t>
  </si>
  <si>
    <t>TX</t>
  </si>
  <si>
    <t>CAMERON TEL CO TEXAS</t>
  </si>
  <si>
    <t>BLOSSOM TEL CO</t>
  </si>
  <si>
    <t>BIG BEND TEL CO INC</t>
  </si>
  <si>
    <t>BRAZORIA TEL CO</t>
  </si>
  <si>
    <t>CAP ROCK TEL COOP</t>
  </si>
  <si>
    <t>COLEMAN COUNTY CO-OP</t>
  </si>
  <si>
    <t>COMMUNITY TEL CO</t>
  </si>
  <si>
    <t>CUMBY TEL COOP INC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</si>
  <si>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</si>
  <si>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</si>
  <si>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</si>
  <si>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</si>
  <si>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</si>
  <si>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</si>
  <si>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</si>
  <si>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</si>
  <si>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</si>
  <si>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</si>
  <si>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</si>
  <si>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</si>
  <si>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</si>
  <si>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</si>
  <si>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</si>
  <si>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</si>
  <si>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SOUTH PLAINS TEL</t>
  </si>
  <si>
    <t>TATUM TEL CO</t>
  </si>
  <si>
    <t>VALLEY TEL CO-OP -TX</t>
  </si>
  <si>
    <t>XIT RURAL TEL CO-OP</t>
  </si>
  <si>
    <t>AZ</t>
  </si>
  <si>
    <t>SAN CARLOS APACHE</t>
  </si>
  <si>
    <t>TOHONO O'ODHAM UTIL.</t>
  </si>
  <si>
    <t>VALLEY TEL COOP-AZ</t>
  </si>
  <si>
    <t>GILA RIVER TELECOM.</t>
  </si>
  <si>
    <t>FORT MOJAVE TEL, INC</t>
  </si>
  <si>
    <t>MIDVALE-AZ</t>
  </si>
  <si>
    <t>TABLE TOP TEL CO</t>
  </si>
  <si>
    <t>SADDLEBACK COMM CO</t>
  </si>
  <si>
    <t>CO</t>
  </si>
  <si>
    <t>AGATE MUTUAL TEL CO</t>
  </si>
  <si>
    <t>BLANCA TEL CO</t>
  </si>
  <si>
    <t>EASTERN SLOPE RURAL</t>
  </si>
  <si>
    <t>FARMERS TEL CO - CO</t>
  </si>
  <si>
    <t>NUNN TEL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</si>
  <si>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</si>
  <si>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</si>
  <si>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</si>
  <si>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</si>
  <si>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</si>
  <si>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</si>
  <si>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</si>
  <si>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</si>
  <si>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</si>
  <si>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</si>
  <si>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</si>
  <si>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</si>
  <si>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</si>
  <si>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</si>
  <si>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</si>
  <si>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SILVER STAR TEL- ID</t>
  </si>
  <si>
    <t>MT</t>
  </si>
  <si>
    <t>INTERBEL TEL COOP</t>
  </si>
  <si>
    <t>NEMONT TEL COOP-MT</t>
  </si>
  <si>
    <t>NORTHERN TEL COOP</t>
  </si>
  <si>
    <t>PROJECT TEL CO</t>
  </si>
  <si>
    <t>3-RIVERS TEL COOP</t>
  </si>
  <si>
    <t>TRIANGLE TEL COOP</t>
  </si>
  <si>
    <t>CENTRAL MONTANA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</si>
  <si>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</si>
  <si>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</si>
  <si>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</si>
  <si>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</si>
  <si>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</si>
  <si>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</si>
  <si>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</si>
  <si>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</si>
  <si>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</si>
  <si>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</si>
  <si>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</si>
  <si>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UT</t>
  </si>
  <si>
    <t>DIRECT COMMUNICATIONS CEDAR VALLEY, LLC</t>
  </si>
  <si>
    <t>EMRY DBA EMRY TELCOM</t>
  </si>
  <si>
    <t>MANTI TEL CO</t>
  </si>
  <si>
    <t>BEEHIVE TEL CO - UT</t>
  </si>
  <si>
    <t>SOUTH CENTRAL UTAH</t>
  </si>
  <si>
    <t>ALL WEST COMM-UT</t>
  </si>
  <si>
    <t>WY</t>
  </si>
  <si>
    <t>RANGE TEL COOP - WY</t>
  </si>
  <si>
    <t>ALL WEST COMM.-WY</t>
  </si>
  <si>
    <t>DUBOIS TEL EXCHANGE</t>
  </si>
  <si>
    <t>SILVER STAR TEL-WY</t>
  </si>
  <si>
    <t>TRI COUNTY TEL ASSN</t>
  </si>
  <si>
    <t>WA</t>
  </si>
  <si>
    <t>WESTGATE COMMUNICATIONS LLC D/B/A WEAVTEL</t>
  </si>
  <si>
    <t>BEAVER CREEK TELEPHONE COMPANY</t>
  </si>
  <si>
    <t>HAT ISLAND TEL CO</t>
  </si>
  <si>
    <t>HOOD CANAL TEL CO</t>
  </si>
  <si>
    <t>INLAND TEL CO -WA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</si>
  <si>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</si>
  <si>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</si>
  <si>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</si>
  <si>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</si>
  <si>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</si>
  <si>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</si>
  <si>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</si>
  <si>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</si>
  <si>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</si>
  <si>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</si>
  <si>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</si>
  <si>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</si>
  <si>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</si>
  <si>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</si>
  <si>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HOME TELEPHONE CO</t>
  </si>
  <si>
    <t>MOLALLA TEL CO.</t>
  </si>
  <si>
    <t>MONITOR COOP TEL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</si>
  <si>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</si>
  <si>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</si>
  <si>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</si>
  <si>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</si>
  <si>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</si>
  <si>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</si>
  <si>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</si>
  <si>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ST PAUL COOP ASSN</t>
  </si>
  <si>
    <t>SCIO MUTUAL TEL ASSN</t>
  </si>
  <si>
    <t>STAYTON COOP TEL CO</t>
  </si>
  <si>
    <t>OREGON TEL. CORP. (MTE - OREGON)</t>
  </si>
  <si>
    <t>CA</t>
  </si>
  <si>
    <t>CALAVERAS TEL CO</t>
  </si>
  <si>
    <t>DUCOR TELEPHONE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</si>
  <si>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</si>
  <si>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</si>
  <si>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</si>
  <si>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</si>
  <si>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</si>
  <si>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</si>
  <si>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NV</t>
  </si>
  <si>
    <t>FILER MUTUAL TEL -NV</t>
  </si>
  <si>
    <t>CHURCHILL-CC COMM.</t>
  </si>
  <si>
    <t>HUMBOLDT TEL CO</t>
  </si>
  <si>
    <t>GU</t>
  </si>
  <si>
    <t>GTA TELECOM, LLC</t>
  </si>
  <si>
    <t>AS</t>
  </si>
  <si>
    <t>AMERICAN SAMOA</t>
  </si>
  <si>
    <t>Revenue Type</t>
  </si>
  <si>
    <t>R</t>
  </si>
  <si>
    <t>SVS Forecasted</t>
  </si>
  <si>
    <t>Sums</t>
  </si>
  <si>
    <t>CAF BLS  (plus True Up)</t>
  </si>
  <si>
    <t>True Up</t>
  </si>
  <si>
    <t xml:space="preserve">CAF BLS Attributed to True Up </t>
  </si>
  <si>
    <t xml:space="preserve"> Total CAF BLS </t>
  </si>
  <si>
    <t>Budget for HCLS and CAF BLS RoR Support Mechanisms</t>
  </si>
  <si>
    <t>*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</si>
  <si>
    <t>CAF BLS Attributed to Common Line Loops</t>
  </si>
  <si>
    <t>Projected CAF BLS for Common Line Loops (Before Budget Adjustment)</t>
  </si>
  <si>
    <r>
      <t>Projected CAF BLS for Consumer Broadband-Only Loops (Before Budget Adjustment)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</si>
  <si>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r>
      <t>CAF BLS Attributed to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</si>
  <si>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For the purpose of calculating CAF BLS under section 54.901, and consistent with section 69.132 of the Commission’s rules, a consumer broadband-only loop is a line provided by a rate-of-return incumbent local exchange carrier to a customer without regulated local exchange voice service, for use in connection with fixed Broadband Internet access service, as defined in section 8.2 of the Commission’s rules.</t>
    </r>
  </si>
  <si>
    <r>
      <t>CAF BLS Based on Consumer Broadband-Only Loops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</si>
  <si>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CAF BLS Based on Common Line Loops</t>
  </si>
  <si>
    <t xml:space="preserve">Forecasted HCL </t>
  </si>
  <si>
    <t>N</t>
  </si>
  <si>
    <t>Y</t>
  </si>
  <si>
    <t>Acquired Exchange (Y/N)</t>
  </si>
  <si>
    <t xml:space="preserve"> ACAM/AK Plan Study Area (Y/N)</t>
  </si>
  <si>
    <t>Total Forecasted</t>
  </si>
  <si>
    <t>HCLS (plus SVS)</t>
  </si>
  <si>
    <t>FMTC-I35, INC.</t>
  </si>
  <si>
    <t>SA Name</t>
  </si>
  <si>
    <t>LINCOLNVILLE NETWRKS</t>
  </si>
  <si>
    <t>UNITEL, INC.</t>
  </si>
  <si>
    <t>SHOREHAM TEL.</t>
  </si>
  <si>
    <t>ALTEVA WARWICK</t>
  </si>
  <si>
    <t>SHENANDOAH - NR</t>
  </si>
  <si>
    <t>KNOLOGY - VALLEY</t>
  </si>
  <si>
    <t>N.ST. dba N. ST.COMM</t>
  </si>
  <si>
    <t>COMPORIUM, INC.</t>
  </si>
  <si>
    <t>KNOLOGY TOTAL COMM</t>
  </si>
  <si>
    <t>MILLINGTON RITTER</t>
  </si>
  <si>
    <t>UTC-TN-UNITED COMM</t>
  </si>
  <si>
    <t>WEST KY COOP-TN</t>
  </si>
  <si>
    <t>ALLBAND COMM COOP</t>
  </si>
  <si>
    <t>ACE-MI ALLENDALE</t>
  </si>
  <si>
    <t>BLANCHARD TEL. CO.</t>
  </si>
  <si>
    <t>ACE-MI DRENTHE</t>
  </si>
  <si>
    <t>ACE-MI OLD MISSION</t>
  </si>
  <si>
    <t>CLAY DBA ENDEAVOR</t>
  </si>
  <si>
    <t>HANCOCK DBA NINESTAR</t>
  </si>
  <si>
    <t>LIGHTSTREAM</t>
  </si>
  <si>
    <t>SMITHVILLE COMM.</t>
  </si>
  <si>
    <t>SUNMAN - ENHANCED</t>
  </si>
  <si>
    <t>CHEQUAMEGON COM
COOP</t>
  </si>
  <si>
    <t>LAKELAND-LUCK</t>
  </si>
  <si>
    <t>LAKELAND-MILLTOWN</t>
  </si>
  <si>
    <t>NELSON COMM COOP</t>
  </si>
  <si>
    <t>BAYLAND TEL, LLC</t>
  </si>
  <si>
    <t>VERNON COMM. COOP.</t>
  </si>
  <si>
    <t>SHAWNEE TEL. CO.</t>
  </si>
  <si>
    <t>WABASH COMM CO-OP</t>
  </si>
  <si>
    <t>REASNOR TEL. CO.</t>
  </si>
  <si>
    <t>F&amp;B COMMUNICATIONS</t>
  </si>
  <si>
    <t>RIVER VALLEY-RUTHVEN</t>
  </si>
  <si>
    <t>FMTC-I35 (SWT)</t>
  </si>
  <si>
    <t>SO. SLOPE-SWISHER</t>
  </si>
  <si>
    <t>WINNEBAGO COOP-IA</t>
  </si>
  <si>
    <t>ALLIANCE-HILLS IA</t>
  </si>
  <si>
    <t>WINNEBAGO COOP-MN</t>
  </si>
  <si>
    <t>GARDEN VALLEY TECH</t>
  </si>
  <si>
    <t>ALLIANCE-HILLS MN</t>
  </si>
  <si>
    <t>SPRING GROVE COMM.</t>
  </si>
  <si>
    <t>TRI-CO/CROSSLAKE</t>
  </si>
  <si>
    <t>HARTINGTON TELECOM</t>
  </si>
  <si>
    <t>GLENWOOD NET SRV</t>
  </si>
  <si>
    <t>SE NEBRASKA COMM INC</t>
  </si>
  <si>
    <t>POLAR COMM MUT AID-A</t>
  </si>
  <si>
    <t>GRIGGS CTY (M&amp;L)</t>
  </si>
  <si>
    <t>RED RIVER COMM.</t>
  </si>
  <si>
    <t>ALLIANCE-HILLS SD</t>
  </si>
  <si>
    <t>GOLDEN WEST-ARMOUR</t>
  </si>
  <si>
    <t>GOLDEN WEST TELECOM</t>
  </si>
  <si>
    <t>GOLDEN WEST-KADOKA</t>
  </si>
  <si>
    <t>TRIOTEL COMM-MCCOOK</t>
  </si>
  <si>
    <t>GOLDEN WEST-SIOUX VY</t>
  </si>
  <si>
    <t>INTERSTATE-SST</t>
  </si>
  <si>
    <t>TRIOTEL COMM(TRI-C)</t>
  </si>
  <si>
    <t>GOLDEN WEST-UNION</t>
  </si>
  <si>
    <t>GOLDEN WEST-VIVIAN</t>
  </si>
  <si>
    <t>RURAL TEL-NEX-TECH</t>
  </si>
  <si>
    <t>BPS Tel. Co.</t>
  </si>
  <si>
    <t>Ozark Tel. Co.</t>
  </si>
  <si>
    <t>OKLATEL COMM.</t>
  </si>
  <si>
    <t>GANADO TEL.</t>
  </si>
  <si>
    <t>HILL COUNTRY COOP.</t>
  </si>
  <si>
    <t>SOUTHWEST TEXAS COMM</t>
  </si>
  <si>
    <t>BLANCA NETWORKS</t>
  </si>
  <si>
    <t>COLUMBINE DBA SILVER</t>
  </si>
  <si>
    <t>TRIANGLE-CMC</t>
  </si>
  <si>
    <t>Tularosa Basin Tel.</t>
  </si>
  <si>
    <t>DIRECTCOMM-CEDAR VAL</t>
  </si>
  <si>
    <t>EMRY dba EMRY TELCOM</t>
  </si>
  <si>
    <t>WESTGATE dba WEAVTEL</t>
  </si>
  <si>
    <t>SKYLINE TELECOM CO.</t>
  </si>
  <si>
    <t>ST. JOHN TEL.</t>
  </si>
  <si>
    <t>GERVAIS-DATAVISION</t>
  </si>
  <si>
    <t>CANBY-MT ANGEL</t>
  </si>
  <si>
    <t>OREGON TEL CORP-MTE</t>
  </si>
  <si>
    <t>FORESTHILL-SEBASTIAN</t>
  </si>
  <si>
    <t>KERMAN TEL-SEBASTIAN</t>
  </si>
  <si>
    <t>TELEGUAM HOLDINGS</t>
  </si>
  <si>
    <t>Calculate Budget Control Factor 2019-2020</t>
  </si>
  <si>
    <t>Ratio of  Budget/Forecasted Amount</t>
  </si>
  <si>
    <t>Summary of Forecasted Individual Mechanisms</t>
  </si>
  <si>
    <t xml:space="preserve">Sum HCLS and CAF BLS Forecasted Amount </t>
  </si>
  <si>
    <t>Source:</t>
  </si>
  <si>
    <t>Notes</t>
  </si>
  <si>
    <t>Forecasts do not include any adjustments related to the rate floor.</t>
  </si>
  <si>
    <t>BLACKDUCK TEL CO</t>
  </si>
  <si>
    <t>Total Amount After ProRata</t>
  </si>
  <si>
    <t>Total Amount After Guaranteed Minimum</t>
  </si>
  <si>
    <t>Sum of Mechanisms plus true ups without budget control</t>
  </si>
  <si>
    <t>Budget Control</t>
  </si>
  <si>
    <t>Keep Factor</t>
  </si>
  <si>
    <t>Projected HCL Support</t>
  </si>
  <si>
    <t>Projected SVS Support</t>
  </si>
  <si>
    <t>Pro Rata Support Keep Factor (aka Adjustment Factor)</t>
  </si>
  <si>
    <t>Budget Adjustment Keep Factor  (Minimum of above ratio and 1)</t>
  </si>
  <si>
    <t>Total Projected Support (excludes true-ups)</t>
  </si>
  <si>
    <t xml:space="preserve">First Year of NECA 5-Year Forecast </t>
  </si>
  <si>
    <t>BLS True-Up</t>
  </si>
  <si>
    <t>Annual Legacy Support Before and After Budget Control Adjustments</t>
  </si>
  <si>
    <t>ST</t>
  </si>
  <si>
    <t>Projected  Total CAF BLS Support (excludes true-ups)</t>
  </si>
  <si>
    <t>Total 5-year CAF BLS projections</t>
  </si>
  <si>
    <t>2019-2023</t>
  </si>
  <si>
    <t xml:space="preserve">CAF BLS projections modeled using assumptions pursuant to 
Appendix D of the 2018 USF Reform Order </t>
  </si>
  <si>
    <t xml:space="preserve">BLS true-ups after Budget Mechanism </t>
  </si>
  <si>
    <t xml:space="preserve"> </t>
  </si>
  <si>
    <t>Support Attributions for 2019-2020</t>
  </si>
  <si>
    <t>Support Calculations</t>
  </si>
  <si>
    <t>Projected High Cost Support Before true-ups but after Budget Mechanism</t>
  </si>
  <si>
    <t>Final High Cost Support</t>
  </si>
  <si>
    <t>High Cost Support Breakout</t>
  </si>
  <si>
    <t>Total BLS after Budget Control Mechanism</t>
  </si>
  <si>
    <t>HCLS after Budget Control Mechanism</t>
  </si>
  <si>
    <t>SVS after Budget Control Mechanism</t>
  </si>
  <si>
    <t>3Q19 forecasted amount for HCLS, SVS, BLS (post $225 cap) and BLS True-up (post $250 cap)</t>
  </si>
  <si>
    <t>New budget based on ROR order ((2018 claims (approx. $1.42 billion + inflation rate (1.9198%)+7%)</t>
  </si>
  <si>
    <t>Annual CAF BLS Forecasted Support Amounts Before Budget Control Adjustments</t>
  </si>
  <si>
    <t>Annual HCLS Forecasted Support Amounts Before Budget Control Adjustments</t>
  </si>
  <si>
    <t>Annual SVS Forecasted Support Amounts Before Budget Control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</si>
</sst>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#,##0.0000000_);\(#,##0.0000000\)"/>
    <numFmt numFmtId="169" formatCode="&quot;$&quot;#,##0"/>
    <numFmt numFmtId="170" formatCode="#,##0.0000_);\(#,##0.0000\)"/>
    <numFmt numFmtId="171" formatCode="0_);\(0\)"/>
    <numFmt numFmtId="172" formatCode="#,##0.00000"/>
    <numFmt numFmtId="173" formatCode="0.000000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539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20" fillId="36" borderId="17" applyNumberFormat="0" applyFont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3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9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6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0" fontId="57" fillId="0" borderId="0">
      <alignment vertical="top"/>
    </xf>
    <xf numFmtId="0" fontId="57" fillId="0" borderId="0"/>
    <xf numFmtId="0" fontId="20" fillId="0" borderId="0"/>
    <xf numFmtId="0" fontId="20" fillId="0" borderId="0"/>
  </cellStyleXfs>
  <cellXfs count="131">
    <xf numFmtId="0" fontId="0" fillId="0" borderId="0" xfId="0"/>
    <xf numFmtId="164" fontId="0" fillId="0" borderId="0" xfId="1" applyNumberFormat="1" applyFont="1"/>
    <xf numFmtId="0" fontId="0" fillId="0" borderId="0" xfId="0"/>
    <xf numFmtId="164" fontId="0" fillId="0" borderId="0" xfId="0" applyNumberFormat="1"/>
    <xf numFmtId="44" fontId="0" fillId="0" borderId="0" xfId="0" applyNumberFormat="1"/>
    <xf numFmtId="164" fontId="0" fillId="0" borderId="0" xfId="1" applyNumberFormat="1" applyFont="1" applyBorder="1"/>
    <xf numFmtId="0" fontId="0" fillId="0" borderId="0" xfId="0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0" fontId="2" fillId="2" borderId="20" xfId="0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center" vertical="center" wrapText="1"/>
    </xf>
    <xf numFmtId="0" fontId="58" fillId="0" borderId="0" xfId="35387" applyFont="1" applyFill="1" applyBorder="1" applyAlignment="1">
      <alignment horizontal="right" wrapText="1"/>
    </xf>
    <xf numFmtId="16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8" fillId="0" borderId="17" xfId="35387" applyFont="1" applyFill="1" applyBorder="1" applyAlignment="1">
      <alignment horizontal="center" vertical="center" wrapText="1"/>
    </xf>
    <xf numFmtId="0" fontId="58" fillId="0" borderId="0" xfId="35387" applyFont="1" applyFill="1" applyBorder="1" applyAlignment="1">
      <alignment horizontal="center" vertical="center" wrapText="1"/>
    </xf>
    <xf numFmtId="0" fontId="23" fillId="0" borderId="0" xfId="35388" applyFont="1" applyFill="1" applyBorder="1" applyAlignment="1">
      <alignment horizontal="center" vertical="center" wrapText="1"/>
    </xf>
    <xf numFmtId="0" fontId="0" fillId="0" borderId="0" xfId="0" applyAlignment="1"/>
    <xf numFmtId="0" fontId="52" fillId="0" borderId="0" xfId="0" applyFont="1" applyBorder="1" applyAlignment="1">
      <alignment horizontal="center"/>
    </xf>
    <xf numFmtId="164" fontId="0" fillId="0" borderId="0" xfId="1" applyNumberFormat="1" applyFont="1" applyBorder="1" applyAlignment="1"/>
    <xf numFmtId="0" fontId="0" fillId="0" borderId="0" xfId="0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1" applyNumberFormat="1" applyFont="1" applyFill="1" applyBorder="1" applyAlignment="1"/>
    <xf numFmtId="164" fontId="0" fillId="0" borderId="0" xfId="0" applyNumberFormat="1" applyBorder="1" applyAlignment="1"/>
    <xf numFmtId="0" fontId="32" fillId="0" borderId="0" xfId="0" applyFont="1" applyAlignment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5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Alignment="1"/>
    <xf numFmtId="164" fontId="0" fillId="0" borderId="0" xfId="0" applyNumberFormat="1" applyAlignment="1"/>
    <xf numFmtId="164" fontId="0" fillId="0" borderId="0" xfId="1" applyNumberFormat="1" applyFont="1" applyAlignment="1"/>
    <xf numFmtId="166" fontId="0" fillId="0" borderId="0" xfId="35383" applyNumberFormat="1" applyFont="1" applyAlignment="1"/>
    <xf numFmtId="3" fontId="0" fillId="0" borderId="0" xfId="0" applyNumberFormat="1" applyAlignment="1"/>
    <xf numFmtId="167" fontId="0" fillId="0" borderId="0" xfId="35383" applyNumberFormat="1" applyFont="1" applyAlignment="1"/>
    <xf numFmtId="44" fontId="0" fillId="0" borderId="0" xfId="0" applyNumberFormat="1" applyAlignment="1"/>
    <xf numFmtId="164" fontId="0" fillId="0" borderId="0" xfId="0" applyNumberFormat="1" applyAlignment="1">
      <alignment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2" fillId="0" borderId="23" xfId="1" applyNumberFormat="1" applyFont="1" applyFill="1" applyBorder="1" applyAlignment="1">
      <alignment horizontal="center" vertical="center" wrapText="1"/>
    </xf>
    <xf numFmtId="44" fontId="2" fillId="0" borderId="23" xfId="1" applyFont="1" applyFill="1" applyBorder="1" applyAlignment="1">
      <alignment horizontal="center" vertical="center" wrapText="1"/>
    </xf>
    <xf numFmtId="167" fontId="2" fillId="0" borderId="23" xfId="3538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26" xfId="0" applyFill="1" applyBorder="1" applyAlignment="1">
      <alignment horizontal="center" vertical="center"/>
    </xf>
    <xf numFmtId="164" fontId="0" fillId="0" borderId="28" xfId="1" applyNumberFormat="1" applyFont="1" applyBorder="1" applyAlignment="1"/>
    <xf numFmtId="44" fontId="2" fillId="0" borderId="22" xfId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166" fontId="0" fillId="0" borderId="0" xfId="35383" applyNumberFormat="1" applyFont="1" applyBorder="1" applyAlignment="1"/>
    <xf numFmtId="42" fontId="0" fillId="0" borderId="0" xfId="0" applyNumberFormat="1" applyBorder="1" applyAlignment="1"/>
    <xf numFmtId="0" fontId="0" fillId="0" borderId="29" xfId="0" applyBorder="1" applyAlignment="1">
      <alignment horizontal="center"/>
    </xf>
    <xf numFmtId="0" fontId="0" fillId="0" borderId="21" xfId="0" applyBorder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64" fontId="0" fillId="0" borderId="21" xfId="0" applyNumberFormat="1" applyBorder="1" applyAlignment="1"/>
    <xf numFmtId="164" fontId="0" fillId="0" borderId="21" xfId="1" applyNumberFormat="1" applyFont="1" applyBorder="1" applyAlignment="1"/>
    <xf numFmtId="164" fontId="0" fillId="0" borderId="29" xfId="1" applyNumberFormat="1" applyFont="1" applyBorder="1" applyAlignment="1"/>
    <xf numFmtId="166" fontId="0" fillId="0" borderId="21" xfId="35383" applyNumberFormat="1" applyFont="1" applyBorder="1" applyAlignment="1"/>
    <xf numFmtId="0" fontId="0" fillId="0" borderId="0" xfId="0" applyAlignment="1">
      <alignment wrapText="1"/>
    </xf>
    <xf numFmtId="44" fontId="2" fillId="0" borderId="25" xfId="1" applyFont="1" applyFill="1" applyBorder="1" applyAlignment="1">
      <alignment horizontal="center" vertical="center" wrapText="1"/>
    </xf>
    <xf numFmtId="168" fontId="0" fillId="0" borderId="0" xfId="0" applyNumberFormat="1"/>
    <xf numFmtId="42" fontId="18" fillId="0" borderId="0" xfId="0" applyNumberFormat="1" applyFont="1"/>
    <xf numFmtId="164" fontId="2" fillId="0" borderId="25" xfId="1" applyNumberFormat="1" applyFont="1" applyFill="1" applyBorder="1" applyAlignment="1">
      <alignment horizontal="center" vertical="center" wrapText="1"/>
    </xf>
    <xf numFmtId="164" fontId="0" fillId="0" borderId="21" xfId="1" applyNumberFormat="1" applyFont="1" applyBorder="1"/>
    <xf numFmtId="164" fontId="0" fillId="0" borderId="29" xfId="0" applyNumberFormat="1" applyBorder="1" applyAlignment="1"/>
    <xf numFmtId="169" fontId="0" fillId="0" borderId="0" xfId="0" applyNumberFormat="1"/>
    <xf numFmtId="169" fontId="0" fillId="0" borderId="0" xfId="0" applyNumberFormat="1" applyFill="1"/>
    <xf numFmtId="0" fontId="60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0" xfId="1" quotePrefix="1" applyNumberFormat="1" applyFont="1"/>
    <xf numFmtId="0" fontId="0" fillId="0" borderId="21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1" fillId="0" borderId="0" xfId="0" applyFont="1" applyBorder="1" applyAlignment="1">
      <alignment horizontal="centerContinuous" vertical="center"/>
    </xf>
    <xf numFmtId="0" fontId="62" fillId="0" borderId="21" xfId="0" applyFont="1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44" fontId="2" fillId="0" borderId="32" xfId="1" applyFont="1" applyFill="1" applyBorder="1" applyAlignment="1">
      <alignment horizontal="center" vertical="center" wrapText="1"/>
    </xf>
    <xf numFmtId="164" fontId="0" fillId="0" borderId="33" xfId="0" applyNumberFormat="1" applyBorder="1" applyAlignment="1"/>
    <xf numFmtId="164" fontId="0" fillId="0" borderId="34" xfId="0" applyNumberFormat="1" applyBorder="1" applyAlignment="1"/>
    <xf numFmtId="3" fontId="0" fillId="0" borderId="0" xfId="0" applyNumberFormat="1" applyBorder="1" applyAlignment="1"/>
    <xf numFmtId="3" fontId="0" fillId="0" borderId="25" xfId="0" applyNumberFormat="1" applyBorder="1" applyAlignment="1"/>
    <xf numFmtId="42" fontId="2" fillId="0" borderId="0" xfId="0" applyNumberFormat="1" applyFont="1" applyBorder="1" applyAlignment="1">
      <alignment horizontal="centerContinuous" vertical="center"/>
    </xf>
    <xf numFmtId="42" fontId="2" fillId="0" borderId="26" xfId="0" applyNumberFormat="1" applyFont="1" applyBorder="1" applyAlignment="1">
      <alignment horizontal="centerContinuous" vertical="center"/>
    </xf>
    <xf numFmtId="42" fontId="0" fillId="0" borderId="26" xfId="0" quotePrefix="1" applyNumberFormat="1" applyBorder="1" applyAlignment="1"/>
    <xf numFmtId="42" fontId="2" fillId="0" borderId="25" xfId="1" applyNumberFormat="1" applyFont="1" applyFill="1" applyBorder="1" applyAlignment="1">
      <alignment horizontal="center" vertical="center" wrapText="1"/>
    </xf>
    <xf numFmtId="42" fontId="2" fillId="0" borderId="24" xfId="1" applyNumberFormat="1" applyFont="1" applyFill="1" applyBorder="1" applyAlignment="1">
      <alignment horizontal="center" vertical="center" wrapText="1"/>
    </xf>
    <xf numFmtId="42" fontId="0" fillId="0" borderId="30" xfId="0" quotePrefix="1" applyNumberFormat="1" applyBorder="1" applyAlignment="1"/>
    <xf numFmtId="44" fontId="2" fillId="2" borderId="20" xfId="1" applyFont="1" applyFill="1" applyBorder="1" applyAlignment="1">
      <alignment horizontal="center" vertical="center" wrapText="1"/>
    </xf>
    <xf numFmtId="165" fontId="2" fillId="2" borderId="20" xfId="35383" applyNumberFormat="1" applyFont="1" applyFill="1" applyBorder="1" applyAlignment="1">
      <alignment horizontal="center" vertical="center" wrapText="1"/>
    </xf>
    <xf numFmtId="0" fontId="23" fillId="0" borderId="17" xfId="35389" applyFont="1" applyFill="1" applyBorder="1" applyAlignment="1">
      <alignment horizontal="right" wrapText="1"/>
    </xf>
    <xf numFmtId="44" fontId="0" fillId="0" borderId="25" xfId="0" applyNumberFormat="1" applyBorder="1" applyAlignment="1">
      <alignment vertical="center" shrinkToFit="1"/>
    </xf>
    <xf numFmtId="44" fontId="0" fillId="0" borderId="25" xfId="0" applyNumberFormat="1" applyBorder="1" applyAlignment="1">
      <alignment horizontal="center" vertical="center"/>
    </xf>
    <xf numFmtId="44" fontId="0" fillId="0" borderId="24" xfId="0" applyNumberFormat="1" applyFill="1" applyBorder="1" applyAlignment="1">
      <alignment horizontal="center" vertical="center"/>
    </xf>
    <xf numFmtId="170" fontId="0" fillId="0" borderId="25" xfId="35383" applyNumberFormat="1" applyFont="1" applyBorder="1" applyAlignment="1"/>
    <xf numFmtId="42" fontId="0" fillId="0" borderId="27" xfId="1" applyNumberFormat="1" applyFont="1" applyBorder="1" applyAlignment="1"/>
    <xf numFmtId="42" fontId="0" fillId="0" borderId="31" xfId="0" applyNumberFormat="1" applyBorder="1" applyAlignment="1"/>
    <xf numFmtId="42" fontId="0" fillId="0" borderId="25" xfId="0" quotePrefix="1" applyNumberFormat="1" applyBorder="1" applyAlignment="1"/>
    <xf numFmtId="42" fontId="0" fillId="0" borderId="0" xfId="1" applyNumberFormat="1" applyFont="1" applyBorder="1"/>
    <xf numFmtId="42" fontId="0" fillId="0" borderId="25" xfId="1" applyNumberFormat="1" applyFont="1" applyBorder="1" applyAlignment="1"/>
    <xf numFmtId="42" fontId="0" fillId="0" borderId="0" xfId="1" applyNumberFormat="1" applyFont="1" applyBorder="1" applyAlignment="1"/>
    <xf numFmtId="171" fontId="0" fillId="0" borderId="27" xfId="0" applyNumberFormat="1" applyBorder="1" applyAlignment="1">
      <alignment horizontal="center"/>
    </xf>
    <xf numFmtId="44" fontId="0" fillId="0" borderId="0" xfId="0" applyNumberFormat="1" applyBorder="1" applyAlignment="1"/>
    <xf numFmtId="172" fontId="0" fillId="0" borderId="0" xfId="0" applyNumberFormat="1" applyAlignment="1"/>
    <xf numFmtId="173" fontId="0" fillId="0" borderId="0" xfId="0" applyNumberFormat="1" applyBorder="1" applyAlignment="1"/>
    <xf numFmtId="0" fontId="2" fillId="0" borderId="0" xfId="0" applyFont="1" applyFill="1" applyBorder="1" applyAlignment="1">
      <alignment horizontal="center"/>
    </xf>
    <xf numFmtId="0" fontId="5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54" fillId="0" borderId="0" xfId="0" applyFont="1" applyAlignment="1">
      <alignment wrapText="1"/>
    </xf>
    <xf numFmtId="0" fontId="0" fillId="0" borderId="0" xfId="0" applyAlignment="1">
      <alignment wrapText="1"/>
    </xf>
    <xf numFmtId="0" fontId="60" fillId="0" borderId="0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/>
    </xf>
  </cellXfs>
  <cellStyles count="35390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39" xfId="35386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rmal_Sheet1 3" xfId="35387"/>
    <cellStyle name="Normal_Sheet1 3 2" xfId="35389"/>
    <cellStyle name="Normal_SVS 2" xfId="35388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="120" zoomScaleNormal="120" workbookViewId="0">
      <pane ySplit="1" topLeftCell="A2" activePane="bottomLeft" state="frozen"/>
      <selection pane="bottomLeft" sqref="A1:B1"/>
    </sheetView>
  </sheetViews>
  <sheetFormatPr defaultColWidth="9.44140625" defaultRowHeight="14.4"/>
  <cols>
    <col min="1" max="1" width="57.109375" style="22" customWidth="1"/>
    <col min="2" max="2" width="21.109375" style="32" bestFit="1" customWidth="1"/>
    <col min="3" max="3" width="16" style="31" bestFit="1" customWidth="1"/>
    <col min="4" max="4" width="13.33203125" style="32" bestFit="1" customWidth="1"/>
    <col min="5" max="16384" width="9.44140625" style="32"/>
  </cols>
  <sheetData>
    <row r="1" spans="1:3" ht="15.6">
      <c r="A1" s="130" t="s">
        <v>796</v>
      </c>
      <c r="B1" s="130"/>
    </row>
    <row r="2" spans="1:3" ht="15.6">
      <c r="A2" s="30"/>
      <c r="B2" s="31"/>
    </row>
    <row r="3" spans="1:3">
      <c r="B3" s="35"/>
      <c r="C3" s="35"/>
    </row>
    <row r="4" spans="1:3">
      <c r="A4" s="33" t="s">
        <v>798</v>
      </c>
      <c r="B4" s="35"/>
      <c r="C4" s="35"/>
    </row>
    <row r="5" spans="1:3" ht="21.9" customHeight="1">
      <c r="A5" s="34" t="s">
        <v>713</v>
      </c>
      <c r="B5" s="31">
        <f>'HCLS Adjustment'!F676+'SVS Adjustment'!E677</f>
        <v>567293316</v>
      </c>
    </row>
    <row r="6" spans="1:3">
      <c r="A6" s="34" t="s">
        <v>694</v>
      </c>
      <c r="B6" s="31">
        <f>'CAF BLS Adjustment'!J658</f>
        <v>990211145.91434753</v>
      </c>
      <c r="C6" s="32"/>
    </row>
    <row r="7" spans="1:3" ht="17.25" customHeight="1">
      <c r="A7" s="34" t="s">
        <v>799</v>
      </c>
      <c r="B7" s="31">
        <f>SUM(B5:B6)</f>
        <v>1557504461.9143476</v>
      </c>
    </row>
    <row r="8" spans="1:3">
      <c r="A8" s="34" t="s">
        <v>698</v>
      </c>
      <c r="B8" s="31">
        <f>1422964377*1.019198*1.07</f>
        <v>1551802218.4073215</v>
      </c>
    </row>
    <row r="9" spans="1:3">
      <c r="A9" s="34" t="s">
        <v>797</v>
      </c>
      <c r="B9" s="121">
        <f>B8/B7</f>
        <v>0.99633885895901864</v>
      </c>
    </row>
    <row r="10" spans="1:3">
      <c r="A10" s="34" t="s">
        <v>812</v>
      </c>
      <c r="B10" s="121">
        <f>MIN(B9,1)</f>
        <v>0.99633885895901864</v>
      </c>
    </row>
    <row r="11" spans="1:3">
      <c r="A11" s="34"/>
    </row>
    <row r="12" spans="1:3">
      <c r="A12" s="40" t="s">
        <v>804</v>
      </c>
      <c r="B12" s="31">
        <f>B10*B7</f>
        <v>1551802218.4073215</v>
      </c>
    </row>
    <row r="13" spans="1:3">
      <c r="A13" s="40" t="s">
        <v>805</v>
      </c>
      <c r="B13" s="31">
        <f>Main!$O659</f>
        <v>1552128509.7921386</v>
      </c>
    </row>
    <row r="15" spans="1:3">
      <c r="A15" s="40" t="s">
        <v>800</v>
      </c>
    </row>
    <row r="16" spans="1:3" ht="20.100000000000001" customHeight="1">
      <c r="A16" s="34" t="s">
        <v>832</v>
      </c>
    </row>
    <row r="17" spans="1:2">
      <c r="A17" s="34"/>
    </row>
    <row r="18" spans="1:2">
      <c r="A18" s="40" t="s">
        <v>801</v>
      </c>
    </row>
    <row r="19" spans="1:2" ht="18" customHeight="1">
      <c r="A19" s="34" t="s">
        <v>833</v>
      </c>
      <c r="B19" s="34"/>
    </row>
    <row r="20" spans="1:2" ht="18" customHeight="1">
      <c r="A20" s="41" t="s">
        <v>802</v>
      </c>
      <c r="B20" s="34"/>
    </row>
    <row r="21" spans="1:2">
      <c r="A21" s="38"/>
      <c r="B21" s="38"/>
    </row>
    <row r="22" spans="1:2">
      <c r="A22" s="34"/>
    </row>
    <row r="25" spans="1:2">
      <c r="A25" s="32"/>
      <c r="B25" s="37"/>
    </row>
    <row r="26" spans="1:2">
      <c r="A26" s="38"/>
      <c r="B26" s="39"/>
    </row>
  </sheetData>
  <mergeCells count="1">
    <mergeCell ref="A1:B1"/>
  </mergeCells>
  <printOptions horizontalCentered="1"/>
  <pageMargins left="0.95" right="0.9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70"/>
  <sheetViews>
    <sheetView zoomScale="70" zoomScaleNormal="70" workbookViewId="0">
      <pane ySplit="3" topLeftCell="A4" activePane="bottomLeft" state="frozen"/>
      <selection activeCell="J4" sqref="J4"/>
      <selection pane="bottomLeft" sqref="A1:R1"/>
    </sheetView>
  </sheetViews>
  <sheetFormatPr defaultColWidth="9.109375" defaultRowHeight="14.4"/>
  <cols>
    <col min="1" max="1" width="15.44140625" style="29" customWidth="1"/>
    <col min="2" max="2" width="28.88671875" style="29" customWidth="1"/>
    <col min="3" max="3" width="10.109375" style="29" customWidth="1"/>
    <col min="4" max="4" width="11.6640625" style="29" customWidth="1"/>
    <col min="5" max="5" width="11.109375" style="29" customWidth="1"/>
    <col min="6" max="6" width="17" style="29" customWidth="1"/>
    <col min="7" max="7" width="16.6640625" style="29" customWidth="1"/>
    <col min="8" max="8" width="12.5546875" style="29" customWidth="1"/>
    <col min="9" max="9" width="17.5546875" style="29" bestFit="1" customWidth="1"/>
    <col min="10" max="10" width="17.6640625" style="48" customWidth="1"/>
    <col min="11" max="11" width="16.33203125" style="51" customWidth="1"/>
    <col min="12" max="12" width="18.5546875" style="48" customWidth="1"/>
    <col min="13" max="13" width="15.6640625" style="29" customWidth="1"/>
    <col min="14" max="14" width="13.44140625" style="29" customWidth="1"/>
    <col min="15" max="15" width="17.5546875" style="50" bestFit="1" customWidth="1"/>
    <col min="16" max="16" width="17.5546875" style="50" customWidth="1"/>
    <col min="17" max="18" width="17.5546875" style="65" customWidth="1"/>
    <col min="19" max="19" width="12.109375" style="29" bestFit="1" customWidth="1"/>
    <col min="20" max="16384" width="9.109375" style="29"/>
  </cols>
  <sheetData>
    <row r="1" spans="1:19" s="14" customFormat="1" ht="45.6" customHeight="1">
      <c r="A1" s="123" t="s">
        <v>816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9" s="14" customFormat="1" ht="45.6" customHeight="1">
      <c r="A2" s="86"/>
      <c r="B2" s="87"/>
      <c r="C2" s="87"/>
      <c r="D2" s="92" t="s">
        <v>825</v>
      </c>
      <c r="E2" s="89"/>
      <c r="F2" s="91"/>
      <c r="G2" s="90"/>
      <c r="H2" s="89"/>
      <c r="I2" s="89"/>
      <c r="J2" s="90"/>
      <c r="K2" s="89"/>
      <c r="L2" s="89"/>
      <c r="M2" s="89"/>
      <c r="N2" s="90"/>
      <c r="O2" s="93"/>
      <c r="P2" s="92" t="s">
        <v>828</v>
      </c>
      <c r="Q2" s="99"/>
      <c r="R2" s="100"/>
    </row>
    <row r="3" spans="1:19" s="46" customFormat="1" ht="99" customHeight="1">
      <c r="A3" s="54" t="s">
        <v>1</v>
      </c>
      <c r="B3" s="55" t="s">
        <v>2</v>
      </c>
      <c r="C3" s="55" t="s">
        <v>817</v>
      </c>
      <c r="D3" s="55" t="s">
        <v>690</v>
      </c>
      <c r="E3" s="55" t="s">
        <v>711</v>
      </c>
      <c r="F3" s="78" t="s">
        <v>818</v>
      </c>
      <c r="G3" s="78" t="s">
        <v>809</v>
      </c>
      <c r="H3" s="56" t="s">
        <v>810</v>
      </c>
      <c r="I3" s="56" t="s">
        <v>813</v>
      </c>
      <c r="J3" s="75" t="s">
        <v>814</v>
      </c>
      <c r="K3" s="58" t="s">
        <v>811</v>
      </c>
      <c r="L3" s="57" t="s">
        <v>826</v>
      </c>
      <c r="M3" s="62" t="s">
        <v>815</v>
      </c>
      <c r="N3" s="75" t="s">
        <v>822</v>
      </c>
      <c r="O3" s="94" t="s">
        <v>827</v>
      </c>
      <c r="P3" s="57" t="s">
        <v>829</v>
      </c>
      <c r="Q3" s="102" t="s">
        <v>830</v>
      </c>
      <c r="R3" s="103" t="s">
        <v>831</v>
      </c>
    </row>
    <row r="4" spans="1:19" s="52" customFormat="1" ht="14.4" customHeight="1">
      <c r="A4" s="118">
        <v>100002</v>
      </c>
      <c r="B4" s="108" t="s">
        <v>4</v>
      </c>
      <c r="C4" s="109" t="s">
        <v>3</v>
      </c>
      <c r="D4" s="109" t="s">
        <v>691</v>
      </c>
      <c r="E4" s="110" t="s">
        <v>708</v>
      </c>
      <c r="F4" s="65">
        <f>VLOOKUP($A4,'CAF BLS Adjustment'!$B:$H,7,FALSE)</f>
        <v>502805</v>
      </c>
      <c r="G4" s="115">
        <f>SUMIFS('HCLS Adjustment'!$F:$F,'HCLS Adjustment'!$B:$B,Main!$A4)</f>
        <v>0</v>
      </c>
      <c r="H4" s="116">
        <f>VLOOKUP(A4,'SVS Adjustment'!$B$3:$E$675,4,FALSE)</f>
        <v>0</v>
      </c>
      <c r="I4" s="116">
        <f>SUM(F4:H4)</f>
        <v>502805</v>
      </c>
      <c r="J4" s="117">
        <f>IFERROR(VLOOKUP($A4,'NECA 5 year Projections'!$A:$C,3,FALSE),0)</f>
        <v>466180.93088590901</v>
      </c>
      <c r="K4" s="111">
        <f>G$663</f>
        <v>0.9963388589590193</v>
      </c>
      <c r="L4" s="116">
        <f>IF(I4&lt;J4,I4,MAX(I4*K4,J4))</f>
        <v>500964.15997888969</v>
      </c>
      <c r="M4" s="112">
        <v>-534510</v>
      </c>
      <c r="N4" s="65">
        <f>IF(M4&lt;0,M4,M4*K4)</f>
        <v>-534510</v>
      </c>
      <c r="O4" s="113">
        <f>IF(M4&lt;0,L4+M4,L4+M4*K4)</f>
        <v>-33545.840021110314</v>
      </c>
      <c r="P4" s="114">
        <f>(F4/I4)*L4+N4</f>
        <v>-33545.840021110314</v>
      </c>
      <c r="Q4" s="101">
        <f>((G4)/I4)*L4</f>
        <v>0</v>
      </c>
      <c r="R4" s="101">
        <f>((H4)/I4)*L4</f>
        <v>0</v>
      </c>
    </row>
    <row r="5" spans="1:19" ht="14.4" customHeight="1">
      <c r="A5" s="63">
        <v>100003</v>
      </c>
      <c r="B5" s="59" t="s">
        <v>5</v>
      </c>
      <c r="C5" s="25" t="s">
        <v>3</v>
      </c>
      <c r="D5" s="25" t="s">
        <v>691</v>
      </c>
      <c r="E5" s="60" t="s">
        <v>708</v>
      </c>
      <c r="F5" s="36">
        <f>VLOOKUP($A5,'CAF BLS Adjustment'!$B:$H,7,FALSE)</f>
        <v>797215</v>
      </c>
      <c r="G5" s="5">
        <f>SUMIFS('HCLS Adjustment'!$F:$F,'HCLS Adjustment'!$B:$B,Main!$A5)</f>
        <v>0</v>
      </c>
      <c r="H5" s="31">
        <f>VLOOKUP(A5,'SVS Adjustment'!$B$3:$E$675,4,FALSE)</f>
        <v>0</v>
      </c>
      <c r="I5" s="31">
        <f t="shared" ref="I5:I68" si="0">SUM(F5:H5)</f>
        <v>797215</v>
      </c>
      <c r="J5" s="31">
        <f>IFERROR(VLOOKUP($A5,'NECA 5 year Projections'!$A:$C,3,FALSE),0)</f>
        <v>836000</v>
      </c>
      <c r="K5" s="64">
        <f t="shared" ref="K5:K68" si="1">G$663</f>
        <v>0.9963388589590193</v>
      </c>
      <c r="L5" s="31">
        <f t="shared" ref="L5:L68" si="2">IF(I5&lt;J5,I5,MAX(I5*K5,J5))</f>
        <v>797215</v>
      </c>
      <c r="M5" s="61">
        <v>111954</v>
      </c>
      <c r="N5" s="36">
        <f t="shared" ref="N5:N68" si="3">IF(M5&lt;0,M5,M5*K5)</f>
        <v>111544.12061589805</v>
      </c>
      <c r="O5" s="95">
        <f t="shared" ref="O5:O68" si="4">IF(M5&lt;0,L5+M5,L5+M5*K5)</f>
        <v>908759.12061589805</v>
      </c>
      <c r="P5" s="36">
        <f t="shared" ref="P5:P68" si="5">(F5/I5)*L5+N5</f>
        <v>908759.12061589805</v>
      </c>
      <c r="Q5" s="101">
        <f t="shared" ref="Q5:Q68" si="6">((G5)/I5)*L5</f>
        <v>0</v>
      </c>
      <c r="R5" s="101">
        <f t="shared" ref="R5:R68" si="7">((H5)/I5)*L5</f>
        <v>0</v>
      </c>
      <c r="S5" s="47"/>
    </row>
    <row r="6" spans="1:19" ht="14.4" customHeight="1">
      <c r="A6" s="63">
        <v>100019</v>
      </c>
      <c r="B6" s="59" t="s">
        <v>6</v>
      </c>
      <c r="C6" s="25" t="s">
        <v>3</v>
      </c>
      <c r="D6" s="25" t="s">
        <v>691</v>
      </c>
      <c r="E6" s="60" t="s">
        <v>708</v>
      </c>
      <c r="F6" s="36">
        <f>VLOOKUP($A6,'CAF BLS Adjustment'!$B:$H,7,FALSE)</f>
        <v>1196232</v>
      </c>
      <c r="G6" s="5">
        <f>SUMIFS('HCLS Adjustment'!$F:$F,'HCLS Adjustment'!$B:$B,Main!$A6)</f>
        <v>272544</v>
      </c>
      <c r="H6" s="31">
        <f>VLOOKUP(A6,'SVS Adjustment'!$B$3:$E$675,4,FALSE)</f>
        <v>0</v>
      </c>
      <c r="I6" s="31">
        <f t="shared" si="0"/>
        <v>1468776</v>
      </c>
      <c r="J6" s="31">
        <f>IFERROR(VLOOKUP($A6,'NECA 5 year Projections'!$A:$C,3,FALSE),0)</f>
        <v>1551818.8435507</v>
      </c>
      <c r="K6" s="64">
        <f t="shared" si="1"/>
        <v>0.9963388589590193</v>
      </c>
      <c r="L6" s="31">
        <f t="shared" si="2"/>
        <v>1468776</v>
      </c>
      <c r="M6" s="61">
        <v>221652</v>
      </c>
      <c r="N6" s="36">
        <f t="shared" si="3"/>
        <v>220840.50076598456</v>
      </c>
      <c r="O6" s="95">
        <f t="shared" si="4"/>
        <v>1689616.5007659846</v>
      </c>
      <c r="P6" s="36">
        <f t="shared" si="5"/>
        <v>1417072.5007659846</v>
      </c>
      <c r="Q6" s="101">
        <f t="shared" si="6"/>
        <v>272544</v>
      </c>
      <c r="R6" s="101">
        <f t="shared" si="7"/>
        <v>0</v>
      </c>
    </row>
    <row r="7" spans="1:19" ht="14.4" customHeight="1">
      <c r="A7" s="63">
        <v>100027</v>
      </c>
      <c r="B7" s="59" t="s">
        <v>7</v>
      </c>
      <c r="C7" s="25" t="s">
        <v>3</v>
      </c>
      <c r="D7" s="25" t="s">
        <v>691</v>
      </c>
      <c r="E7" s="60" t="s">
        <v>708</v>
      </c>
      <c r="F7" s="36">
        <f>VLOOKUP($A7,'CAF BLS Adjustment'!$B:$H,7,FALSE)</f>
        <v>403357</v>
      </c>
      <c r="G7" s="5">
        <f>SUMIFS('HCLS Adjustment'!$F:$F,'HCLS Adjustment'!$B:$B,Main!$A7)</f>
        <v>264108</v>
      </c>
      <c r="H7" s="31">
        <f>VLOOKUP(A7,'SVS Adjustment'!$B$3:$E$675,4,FALSE)</f>
        <v>0</v>
      </c>
      <c r="I7" s="31">
        <f t="shared" si="0"/>
        <v>667465</v>
      </c>
      <c r="J7" s="31">
        <f>IFERROR(VLOOKUP($A7,'NECA 5 year Projections'!$A:$C,3,FALSE),0)</f>
        <v>457987.09269202698</v>
      </c>
      <c r="K7" s="64">
        <f t="shared" si="1"/>
        <v>0.9963388589590193</v>
      </c>
      <c r="L7" s="31">
        <f t="shared" si="2"/>
        <v>665021.31649508188</v>
      </c>
      <c r="M7" s="61">
        <v>24252</v>
      </c>
      <c r="N7" s="36">
        <f t="shared" si="3"/>
        <v>24163.210007474136</v>
      </c>
      <c r="O7" s="95">
        <f t="shared" si="4"/>
        <v>689184.52650255605</v>
      </c>
      <c r="P7" s="36">
        <f t="shared" si="5"/>
        <v>426043.46314060735</v>
      </c>
      <c r="Q7" s="101">
        <f t="shared" si="6"/>
        <v>263141.06336194871</v>
      </c>
      <c r="R7" s="101">
        <f t="shared" si="7"/>
        <v>0</v>
      </c>
    </row>
    <row r="8" spans="1:19" ht="14.4" customHeight="1">
      <c r="A8" s="63">
        <v>100029</v>
      </c>
      <c r="B8" s="59" t="s">
        <v>8</v>
      </c>
      <c r="C8" s="25" t="s">
        <v>3</v>
      </c>
      <c r="D8" s="25" t="s">
        <v>691</v>
      </c>
      <c r="E8" s="60" t="s">
        <v>708</v>
      </c>
      <c r="F8" s="36">
        <f>VLOOKUP($A8,'CAF BLS Adjustment'!$B:$H,7,FALSE)</f>
        <v>815104</v>
      </c>
      <c r="G8" s="5">
        <f>SUMIFS('HCLS Adjustment'!$F:$F,'HCLS Adjustment'!$B:$B,Main!$A8)</f>
        <v>310044</v>
      </c>
      <c r="H8" s="31">
        <f>VLOOKUP(A8,'SVS Adjustment'!$B$3:$E$675,4,FALSE)</f>
        <v>0</v>
      </c>
      <c r="I8" s="31">
        <f t="shared" si="0"/>
        <v>1125148</v>
      </c>
      <c r="J8" s="31">
        <f>IFERROR(VLOOKUP($A8,'NECA 5 year Projections'!$A:$C,3,FALSE),0)</f>
        <v>867657.03591775196</v>
      </c>
      <c r="K8" s="64">
        <f t="shared" si="1"/>
        <v>0.9963388589590193</v>
      </c>
      <c r="L8" s="31">
        <f t="shared" si="2"/>
        <v>1121028.6744800226</v>
      </c>
      <c r="M8" s="61">
        <v>194976</v>
      </c>
      <c r="N8" s="36">
        <f t="shared" si="3"/>
        <v>194262.16536439376</v>
      </c>
      <c r="O8" s="95">
        <f t="shared" si="4"/>
        <v>1315290.8398444164</v>
      </c>
      <c r="P8" s="36">
        <f t="shared" si="5"/>
        <v>1006381.9546573262</v>
      </c>
      <c r="Q8" s="101">
        <f t="shared" si="6"/>
        <v>308908.8851870902</v>
      </c>
      <c r="R8" s="101">
        <f t="shared" si="7"/>
        <v>0</v>
      </c>
    </row>
    <row r="9" spans="1:19" ht="14.4" customHeight="1">
      <c r="A9" s="63">
        <v>120038</v>
      </c>
      <c r="B9" s="59" t="s">
        <v>10</v>
      </c>
      <c r="C9" s="25" t="s">
        <v>9</v>
      </c>
      <c r="D9" s="25" t="s">
        <v>691</v>
      </c>
      <c r="E9" s="60" t="s">
        <v>708</v>
      </c>
      <c r="F9" s="36">
        <f>VLOOKUP($A9,'CAF BLS Adjustment'!$B:$H,7,FALSE)</f>
        <v>222896</v>
      </c>
      <c r="G9" s="5">
        <f>SUMIFS('HCLS Adjustment'!$F:$F,'HCLS Adjustment'!$B:$B,Main!$A9)</f>
        <v>9192</v>
      </c>
      <c r="H9" s="31">
        <f>VLOOKUP(A9,'SVS Adjustment'!$B$3:$E$675,4,FALSE)</f>
        <v>0</v>
      </c>
      <c r="I9" s="31">
        <f t="shared" si="0"/>
        <v>232088</v>
      </c>
      <c r="J9" s="31">
        <f>IFERROR(VLOOKUP($A9,'NECA 5 year Projections'!$A:$C,3,FALSE),0)</f>
        <v>226980.153806141</v>
      </c>
      <c r="K9" s="64">
        <f t="shared" si="1"/>
        <v>0.9963388589590193</v>
      </c>
      <c r="L9" s="31">
        <f t="shared" si="2"/>
        <v>231238.29309808087</v>
      </c>
      <c r="M9" s="61">
        <v>-2658</v>
      </c>
      <c r="N9" s="36">
        <f t="shared" si="3"/>
        <v>-2658</v>
      </c>
      <c r="O9" s="95">
        <f t="shared" si="4"/>
        <v>228580.29309808087</v>
      </c>
      <c r="P9" s="36">
        <f t="shared" si="5"/>
        <v>219421.94630652957</v>
      </c>
      <c r="Q9" s="101">
        <f t="shared" si="6"/>
        <v>9158.3467915513065</v>
      </c>
      <c r="R9" s="101">
        <f t="shared" si="7"/>
        <v>0</v>
      </c>
    </row>
    <row r="10" spans="1:19" ht="14.4" customHeight="1">
      <c r="A10" s="63">
        <v>120039</v>
      </c>
      <c r="B10" s="59" t="s">
        <v>11</v>
      </c>
      <c r="C10" s="25" t="s">
        <v>9</v>
      </c>
      <c r="D10" s="25" t="s">
        <v>691</v>
      </c>
      <c r="E10" s="60" t="s">
        <v>708</v>
      </c>
      <c r="F10" s="36">
        <f>VLOOKUP($A10,'CAF BLS Adjustment'!$B:$H,7,FALSE)</f>
        <v>1222034</v>
      </c>
      <c r="G10" s="5">
        <f>SUMIFS('HCLS Adjustment'!$F:$F,'HCLS Adjustment'!$B:$B,Main!$A10)</f>
        <v>0</v>
      </c>
      <c r="H10" s="31">
        <f>VLOOKUP(A10,'SVS Adjustment'!$B$3:$E$675,4,FALSE)</f>
        <v>0</v>
      </c>
      <c r="I10" s="31">
        <f t="shared" si="0"/>
        <v>1222034</v>
      </c>
      <c r="J10" s="31">
        <f>IFERROR(VLOOKUP($A10,'NECA 5 year Projections'!$A:$C,3,FALSE),0)</f>
        <v>892687.59704781102</v>
      </c>
      <c r="K10" s="64">
        <f t="shared" si="1"/>
        <v>0.9963388589590193</v>
      </c>
      <c r="L10" s="31">
        <f t="shared" si="2"/>
        <v>1217559.9611691262</v>
      </c>
      <c r="M10" s="61">
        <v>78654</v>
      </c>
      <c r="N10" s="36">
        <f t="shared" si="3"/>
        <v>78366.036612562704</v>
      </c>
      <c r="O10" s="95">
        <f t="shared" si="4"/>
        <v>1295925.9977816888</v>
      </c>
      <c r="P10" s="36">
        <f t="shared" si="5"/>
        <v>1295925.9977816888</v>
      </c>
      <c r="Q10" s="101">
        <f t="shared" si="6"/>
        <v>0</v>
      </c>
      <c r="R10" s="101">
        <f t="shared" si="7"/>
        <v>0</v>
      </c>
    </row>
    <row r="11" spans="1:19" ht="14.4" customHeight="1">
      <c r="A11" s="63">
        <v>120042</v>
      </c>
      <c r="B11" s="59" t="s">
        <v>12</v>
      </c>
      <c r="C11" s="25" t="s">
        <v>9</v>
      </c>
      <c r="D11" s="25" t="s">
        <v>691</v>
      </c>
      <c r="E11" s="60" t="s">
        <v>708</v>
      </c>
      <c r="F11" s="36">
        <f>VLOOKUP($A11,'CAF BLS Adjustment'!$B:$H,7,FALSE)</f>
        <v>19035</v>
      </c>
      <c r="G11" s="5">
        <f>SUMIFS('HCLS Adjustment'!$F:$F,'HCLS Adjustment'!$B:$B,Main!$A11)</f>
        <v>4932</v>
      </c>
      <c r="H11" s="31">
        <f>VLOOKUP(A11,'SVS Adjustment'!$B$3:$E$675,4,FALSE)</f>
        <v>0</v>
      </c>
      <c r="I11" s="31">
        <f t="shared" si="0"/>
        <v>23967</v>
      </c>
      <c r="J11" s="31">
        <f>IFERROR(VLOOKUP($A11,'NECA 5 year Projections'!$A:$C,3,FALSE),0)</f>
        <v>21778.823812103001</v>
      </c>
      <c r="K11" s="64">
        <f t="shared" si="1"/>
        <v>0.9963388589590193</v>
      </c>
      <c r="L11" s="31">
        <f t="shared" si="2"/>
        <v>23879.253432670816</v>
      </c>
      <c r="M11" s="61">
        <v>494</v>
      </c>
      <c r="N11" s="36">
        <f t="shared" si="3"/>
        <v>492.19139632575553</v>
      </c>
      <c r="O11" s="95">
        <f t="shared" si="4"/>
        <v>24371.444828996569</v>
      </c>
      <c r="P11" s="36">
        <f t="shared" si="5"/>
        <v>19457.501576610688</v>
      </c>
      <c r="Q11" s="101">
        <f t="shared" si="6"/>
        <v>4913.9432523858832</v>
      </c>
      <c r="R11" s="101">
        <f t="shared" si="7"/>
        <v>0</v>
      </c>
    </row>
    <row r="12" spans="1:19" ht="14.4" customHeight="1">
      <c r="A12" s="63">
        <v>120043</v>
      </c>
      <c r="B12" s="59" t="s">
        <v>13</v>
      </c>
      <c r="C12" s="25" t="s">
        <v>9</v>
      </c>
      <c r="D12" s="25" t="s">
        <v>691</v>
      </c>
      <c r="E12" s="60" t="s">
        <v>708</v>
      </c>
      <c r="F12" s="36">
        <f>VLOOKUP($A12,'CAF BLS Adjustment'!$B:$H,7,FALSE)</f>
        <v>330542</v>
      </c>
      <c r="G12" s="5">
        <f>SUMIFS('HCLS Adjustment'!$F:$F,'HCLS Adjustment'!$B:$B,Main!$A12)</f>
        <v>0</v>
      </c>
      <c r="H12" s="31">
        <f>VLOOKUP(A12,'SVS Adjustment'!$B$3:$E$675,4,FALSE)</f>
        <v>0</v>
      </c>
      <c r="I12" s="31">
        <f t="shared" si="0"/>
        <v>330542</v>
      </c>
      <c r="J12" s="31">
        <f>IFERROR(VLOOKUP($A12,'NECA 5 year Projections'!$A:$C,3,FALSE),0)</f>
        <v>331475.86252015003</v>
      </c>
      <c r="K12" s="64">
        <f t="shared" si="1"/>
        <v>0.9963388589590193</v>
      </c>
      <c r="L12" s="31">
        <f t="shared" si="2"/>
        <v>330542</v>
      </c>
      <c r="M12" s="61">
        <v>17016</v>
      </c>
      <c r="N12" s="36">
        <f t="shared" si="3"/>
        <v>16953.702024046674</v>
      </c>
      <c r="O12" s="95">
        <f t="shared" si="4"/>
        <v>347495.70202404668</v>
      </c>
      <c r="P12" s="36">
        <f t="shared" si="5"/>
        <v>347495.70202404668</v>
      </c>
      <c r="Q12" s="101">
        <f t="shared" si="6"/>
        <v>0</v>
      </c>
      <c r="R12" s="101">
        <f t="shared" si="7"/>
        <v>0</v>
      </c>
    </row>
    <row r="13" spans="1:19" ht="14.4" customHeight="1">
      <c r="A13" s="63">
        <v>140053</v>
      </c>
      <c r="B13" s="59" t="s">
        <v>15</v>
      </c>
      <c r="C13" s="25" t="s">
        <v>14</v>
      </c>
      <c r="D13" s="25" t="s">
        <v>691</v>
      </c>
      <c r="E13" s="60" t="s">
        <v>708</v>
      </c>
      <c r="F13" s="36">
        <f>VLOOKUP($A13,'CAF BLS Adjustment'!$B:$H,7,FALSE)</f>
        <v>200184</v>
      </c>
      <c r="G13" s="5">
        <f>SUMIFS('HCLS Adjustment'!$F:$F,'HCLS Adjustment'!$B:$B,Main!$A13)</f>
        <v>3048</v>
      </c>
      <c r="H13" s="31">
        <f>VLOOKUP(A13,'SVS Adjustment'!$B$3:$E$675,4,FALSE)</f>
        <v>0</v>
      </c>
      <c r="I13" s="31">
        <f t="shared" si="0"/>
        <v>203232</v>
      </c>
      <c r="J13" s="31">
        <f>IFERROR(VLOOKUP($A13,'NECA 5 year Projections'!$A:$C,3,FALSE),0)</f>
        <v>205304.784534128</v>
      </c>
      <c r="K13" s="64">
        <f t="shared" si="1"/>
        <v>0.9963388589590193</v>
      </c>
      <c r="L13" s="31">
        <f t="shared" si="2"/>
        <v>203232</v>
      </c>
      <c r="M13" s="61">
        <v>11310</v>
      </c>
      <c r="N13" s="36">
        <f t="shared" si="3"/>
        <v>11268.592494826509</v>
      </c>
      <c r="O13" s="95">
        <f t="shared" si="4"/>
        <v>214500.5924948265</v>
      </c>
      <c r="P13" s="36">
        <f t="shared" si="5"/>
        <v>211452.5924948265</v>
      </c>
      <c r="Q13" s="101">
        <f t="shared" si="6"/>
        <v>3048</v>
      </c>
      <c r="R13" s="101">
        <f t="shared" si="7"/>
        <v>0</v>
      </c>
      <c r="S13" s="47"/>
    </row>
    <row r="14" spans="1:19" ht="14.4" customHeight="1">
      <c r="A14" s="63">
        <v>140064</v>
      </c>
      <c r="B14" s="59" t="s">
        <v>16</v>
      </c>
      <c r="C14" s="25" t="s">
        <v>14</v>
      </c>
      <c r="D14" s="25" t="s">
        <v>691</v>
      </c>
      <c r="E14" s="60" t="s">
        <v>708</v>
      </c>
      <c r="F14" s="36">
        <f>VLOOKUP($A14,'CAF BLS Adjustment'!$B:$H,7,FALSE)</f>
        <v>1026417</v>
      </c>
      <c r="G14" s="5">
        <f>SUMIFS('HCLS Adjustment'!$F:$F,'HCLS Adjustment'!$B:$B,Main!$A14)</f>
        <v>267660</v>
      </c>
      <c r="H14" s="31">
        <f>VLOOKUP(A14,'SVS Adjustment'!$B$3:$E$675,4,FALSE)</f>
        <v>0</v>
      </c>
      <c r="I14" s="31">
        <f t="shared" si="0"/>
        <v>1294077</v>
      </c>
      <c r="J14" s="31">
        <f>IFERROR(VLOOKUP($A14,'NECA 5 year Projections'!$A:$C,3,FALSE),0)</f>
        <v>1276116.55176286</v>
      </c>
      <c r="K14" s="64">
        <f t="shared" si="1"/>
        <v>0.9963388589590193</v>
      </c>
      <c r="L14" s="31">
        <f t="shared" si="2"/>
        <v>1289339.2015851107</v>
      </c>
      <c r="M14" s="61">
        <v>65532</v>
      </c>
      <c r="N14" s="36">
        <f t="shared" si="3"/>
        <v>65292.078105302455</v>
      </c>
      <c r="O14" s="95">
        <f t="shared" si="4"/>
        <v>1354631.2796904133</v>
      </c>
      <c r="P14" s="36">
        <f t="shared" si="5"/>
        <v>1087951.2207014421</v>
      </c>
      <c r="Q14" s="101">
        <f t="shared" si="6"/>
        <v>266680.05898897111</v>
      </c>
      <c r="R14" s="101">
        <f t="shared" si="7"/>
        <v>0</v>
      </c>
      <c r="S14" s="52"/>
    </row>
    <row r="15" spans="1:19" ht="14.4" customHeight="1">
      <c r="A15" s="63">
        <v>140068</v>
      </c>
      <c r="B15" s="59" t="s">
        <v>17</v>
      </c>
      <c r="C15" s="25" t="s">
        <v>14</v>
      </c>
      <c r="D15" s="25" t="s">
        <v>691</v>
      </c>
      <c r="E15" s="60" t="s">
        <v>708</v>
      </c>
      <c r="F15" s="36">
        <f>VLOOKUP($A15,'CAF BLS Adjustment'!$B:$H,7,FALSE)</f>
        <v>455778</v>
      </c>
      <c r="G15" s="5">
        <f>SUMIFS('HCLS Adjustment'!$F:$F,'HCLS Adjustment'!$B:$B,Main!$A15)</f>
        <v>398196</v>
      </c>
      <c r="H15" s="31">
        <f>VLOOKUP(A15,'SVS Adjustment'!$B$3:$E$675,4,FALSE)</f>
        <v>0</v>
      </c>
      <c r="I15" s="31">
        <f t="shared" si="0"/>
        <v>853974</v>
      </c>
      <c r="J15" s="31">
        <f>IFERROR(VLOOKUP($A15,'NECA 5 year Projections'!$A:$C,3,FALSE),0)</f>
        <v>513471.73821711302</v>
      </c>
      <c r="K15" s="64">
        <f t="shared" si="1"/>
        <v>0.9963388589590193</v>
      </c>
      <c r="L15" s="31">
        <f t="shared" si="2"/>
        <v>850847.48074066953</v>
      </c>
      <c r="M15" s="61">
        <v>64086</v>
      </c>
      <c r="N15" s="36">
        <f t="shared" si="3"/>
        <v>63851.372115247708</v>
      </c>
      <c r="O15" s="95">
        <f t="shared" si="4"/>
        <v>914698.8528559173</v>
      </c>
      <c r="P15" s="36">
        <f t="shared" si="5"/>
        <v>517960.70457387157</v>
      </c>
      <c r="Q15" s="101">
        <f t="shared" si="6"/>
        <v>396738.14828204561</v>
      </c>
      <c r="R15" s="101">
        <f t="shared" si="7"/>
        <v>0</v>
      </c>
      <c r="S15" s="52"/>
    </row>
    <row r="16" spans="1:19" ht="14.4" customHeight="1">
      <c r="A16" s="63">
        <v>140069</v>
      </c>
      <c r="B16" s="59" t="s">
        <v>18</v>
      </c>
      <c r="C16" s="25" t="s">
        <v>14</v>
      </c>
      <c r="D16" s="25" t="s">
        <v>691</v>
      </c>
      <c r="E16" s="60" t="s">
        <v>708</v>
      </c>
      <c r="F16" s="36">
        <f>VLOOKUP($A16,'CAF BLS Adjustment'!$B:$H,7,FALSE)</f>
        <v>2891341</v>
      </c>
      <c r="G16" s="5">
        <f>SUMIFS('HCLS Adjustment'!$F:$F,'HCLS Adjustment'!$B:$B,Main!$A16)</f>
        <v>0</v>
      </c>
      <c r="H16" s="31">
        <f>VLOOKUP(A16,'SVS Adjustment'!$B$3:$E$675,4,FALSE)</f>
        <v>0</v>
      </c>
      <c r="I16" s="31">
        <f t="shared" si="0"/>
        <v>2891341</v>
      </c>
      <c r="J16" s="31">
        <f>IFERROR(VLOOKUP($A16,'NECA 5 year Projections'!$A:$C,3,FALSE),0)</f>
        <v>2294437.8726816</v>
      </c>
      <c r="K16" s="64">
        <f t="shared" si="1"/>
        <v>0.9963388589590193</v>
      </c>
      <c r="L16" s="31">
        <f t="shared" si="2"/>
        <v>2880755.3928014296</v>
      </c>
      <c r="M16" s="61">
        <v>5561</v>
      </c>
      <c r="N16" s="36">
        <f t="shared" si="3"/>
        <v>5540.6403946711062</v>
      </c>
      <c r="O16" s="95">
        <f t="shared" si="4"/>
        <v>2886296.0331961005</v>
      </c>
      <c r="P16" s="36">
        <f t="shared" si="5"/>
        <v>2886296.0331961005</v>
      </c>
      <c r="Q16" s="101">
        <f t="shared" si="6"/>
        <v>0</v>
      </c>
      <c r="R16" s="101">
        <f t="shared" si="7"/>
        <v>0</v>
      </c>
    </row>
    <row r="17" spans="1:18" ht="14.4" customHeight="1">
      <c r="A17" s="63">
        <v>147332</v>
      </c>
      <c r="B17" s="59" t="s">
        <v>19</v>
      </c>
      <c r="C17" s="25" t="s">
        <v>14</v>
      </c>
      <c r="D17" s="25" t="s">
        <v>691</v>
      </c>
      <c r="E17" s="60" t="s">
        <v>708</v>
      </c>
      <c r="F17" s="36">
        <f>VLOOKUP($A17,'CAF BLS Adjustment'!$B:$H,7,FALSE)</f>
        <v>2380202</v>
      </c>
      <c r="G17" s="5">
        <f>SUMIFS('HCLS Adjustment'!$F:$F,'HCLS Adjustment'!$B:$B,Main!$A17)</f>
        <v>0</v>
      </c>
      <c r="H17" s="31">
        <f>VLOOKUP(A17,'SVS Adjustment'!$B$3:$E$675,4,FALSE)</f>
        <v>0</v>
      </c>
      <c r="I17" s="31">
        <f t="shared" si="0"/>
        <v>2380202</v>
      </c>
      <c r="J17" s="31">
        <f>IFERROR(VLOOKUP($A17,'NECA 5 year Projections'!$A:$C,3,FALSE),0)</f>
        <v>2519375.4515591501</v>
      </c>
      <c r="K17" s="64">
        <f t="shared" si="1"/>
        <v>0.9963388589590193</v>
      </c>
      <c r="L17" s="31">
        <f t="shared" si="2"/>
        <v>2380202</v>
      </c>
      <c r="M17" s="61">
        <v>396306</v>
      </c>
      <c r="N17" s="36">
        <f t="shared" si="3"/>
        <v>394855.06783861312</v>
      </c>
      <c r="O17" s="95">
        <f t="shared" si="4"/>
        <v>2775057.0678386129</v>
      </c>
      <c r="P17" s="36">
        <f t="shared" si="5"/>
        <v>2775057.0678386129</v>
      </c>
      <c r="Q17" s="101">
        <f t="shared" si="6"/>
        <v>0</v>
      </c>
      <c r="R17" s="101">
        <f t="shared" si="7"/>
        <v>0</v>
      </c>
    </row>
    <row r="18" spans="1:18" ht="14.4" customHeight="1">
      <c r="A18" s="63">
        <v>150076</v>
      </c>
      <c r="B18" s="59" t="s">
        <v>21</v>
      </c>
      <c r="C18" s="25" t="s">
        <v>20</v>
      </c>
      <c r="D18" s="25" t="s">
        <v>691</v>
      </c>
      <c r="E18" s="60" t="s">
        <v>708</v>
      </c>
      <c r="F18" s="36">
        <f>VLOOKUP($A18,'CAF BLS Adjustment'!$B:$H,7,FALSE)</f>
        <v>163030</v>
      </c>
      <c r="G18" s="5">
        <f>SUMIFS('HCLS Adjustment'!$F:$F,'HCLS Adjustment'!$B:$B,Main!$A18)</f>
        <v>16800</v>
      </c>
      <c r="H18" s="31">
        <f>VLOOKUP(A18,'SVS Adjustment'!$B$3:$E$675,4,FALSE)</f>
        <v>0</v>
      </c>
      <c r="I18" s="31">
        <f t="shared" si="0"/>
        <v>179830</v>
      </c>
      <c r="J18" s="31">
        <f>IFERROR(VLOOKUP($A18,'NECA 5 year Projections'!$A:$C,3,FALSE),0)</f>
        <v>184980.32385761201</v>
      </c>
      <c r="K18" s="64">
        <f t="shared" si="1"/>
        <v>0.9963388589590193</v>
      </c>
      <c r="L18" s="31">
        <f t="shared" si="2"/>
        <v>179830</v>
      </c>
      <c r="M18" s="61">
        <v>13698</v>
      </c>
      <c r="N18" s="36">
        <f t="shared" si="3"/>
        <v>13647.849690020646</v>
      </c>
      <c r="O18" s="95">
        <f t="shared" si="4"/>
        <v>193477.84969002064</v>
      </c>
      <c r="P18" s="36">
        <f t="shared" si="5"/>
        <v>176677.84969002064</v>
      </c>
      <c r="Q18" s="101">
        <f t="shared" si="6"/>
        <v>16800</v>
      </c>
      <c r="R18" s="101">
        <f t="shared" si="7"/>
        <v>0</v>
      </c>
    </row>
    <row r="19" spans="1:18" ht="14.4" customHeight="1">
      <c r="A19" s="63">
        <v>150077</v>
      </c>
      <c r="B19" s="59" t="s">
        <v>22</v>
      </c>
      <c r="C19" s="25" t="s">
        <v>20</v>
      </c>
      <c r="D19" s="25" t="s">
        <v>691</v>
      </c>
      <c r="E19" s="60" t="s">
        <v>708</v>
      </c>
      <c r="F19" s="36">
        <f>VLOOKUP($A19,'CAF BLS Adjustment'!$B:$H,7,FALSE)</f>
        <v>563308</v>
      </c>
      <c r="G19" s="5">
        <f>SUMIFS('HCLS Adjustment'!$F:$F,'HCLS Adjustment'!$B:$B,Main!$A19)</f>
        <v>0</v>
      </c>
      <c r="H19" s="31">
        <f>VLOOKUP(A19,'SVS Adjustment'!$B$3:$E$675,4,FALSE)</f>
        <v>0</v>
      </c>
      <c r="I19" s="31">
        <f t="shared" si="0"/>
        <v>563308</v>
      </c>
      <c r="J19" s="31">
        <f>IFERROR(VLOOKUP($A19,'NECA 5 year Projections'!$A:$C,3,FALSE),0)</f>
        <v>533569.30837377498</v>
      </c>
      <c r="K19" s="64">
        <f t="shared" si="1"/>
        <v>0.9963388589590193</v>
      </c>
      <c r="L19" s="31">
        <f t="shared" si="2"/>
        <v>561245.64996248728</v>
      </c>
      <c r="M19" s="61">
        <v>-47832</v>
      </c>
      <c r="N19" s="36">
        <f t="shared" si="3"/>
        <v>-47832</v>
      </c>
      <c r="O19" s="95">
        <f t="shared" si="4"/>
        <v>513413.64996248728</v>
      </c>
      <c r="P19" s="36">
        <f t="shared" si="5"/>
        <v>513413.64996248728</v>
      </c>
      <c r="Q19" s="101">
        <f t="shared" si="6"/>
        <v>0</v>
      </c>
      <c r="R19" s="101">
        <f t="shared" si="7"/>
        <v>0</v>
      </c>
    </row>
    <row r="20" spans="1:18" ht="14.4" customHeight="1">
      <c r="A20" s="63">
        <v>150085</v>
      </c>
      <c r="B20" s="59" t="s">
        <v>23</v>
      </c>
      <c r="C20" s="25" t="s">
        <v>20</v>
      </c>
      <c r="D20" s="25" t="s">
        <v>691</v>
      </c>
      <c r="E20" s="60" t="s">
        <v>708</v>
      </c>
      <c r="F20" s="36">
        <f>VLOOKUP($A20,'CAF BLS Adjustment'!$B:$H,7,FALSE)</f>
        <v>203005</v>
      </c>
      <c r="G20" s="5">
        <f>SUMIFS('HCLS Adjustment'!$F:$F,'HCLS Adjustment'!$B:$B,Main!$A20)</f>
        <v>74880</v>
      </c>
      <c r="H20" s="31">
        <f>VLOOKUP(A20,'SVS Adjustment'!$B$3:$E$675,4,FALSE)</f>
        <v>0</v>
      </c>
      <c r="I20" s="31">
        <f t="shared" si="0"/>
        <v>277885</v>
      </c>
      <c r="J20" s="31">
        <f>IFERROR(VLOOKUP($A20,'NECA 5 year Projections'!$A:$C,3,FALSE),0)</f>
        <v>198634.35331728999</v>
      </c>
      <c r="K20" s="64">
        <f t="shared" si="1"/>
        <v>0.9963388589590193</v>
      </c>
      <c r="L20" s="31">
        <f t="shared" si="2"/>
        <v>276867.62382182706</v>
      </c>
      <c r="M20" s="61">
        <v>-38598</v>
      </c>
      <c r="N20" s="36">
        <f t="shared" si="3"/>
        <v>-38598</v>
      </c>
      <c r="O20" s="95">
        <f t="shared" si="4"/>
        <v>238269.62382182706</v>
      </c>
      <c r="P20" s="36">
        <f t="shared" si="5"/>
        <v>163663.7700629757</v>
      </c>
      <c r="Q20" s="101">
        <f t="shared" si="6"/>
        <v>74605.853758851372</v>
      </c>
      <c r="R20" s="101">
        <f t="shared" si="7"/>
        <v>0</v>
      </c>
    </row>
    <row r="21" spans="1:18" ht="14.4" customHeight="1">
      <c r="A21" s="63">
        <v>150091</v>
      </c>
      <c r="B21" s="59" t="s">
        <v>24</v>
      </c>
      <c r="C21" s="25" t="s">
        <v>20</v>
      </c>
      <c r="D21" s="25" t="s">
        <v>691</v>
      </c>
      <c r="E21" s="60" t="s">
        <v>708</v>
      </c>
      <c r="F21" s="36">
        <f>VLOOKUP($A21,'CAF BLS Adjustment'!$B:$H,7,FALSE)</f>
        <v>474945</v>
      </c>
      <c r="G21" s="5">
        <f>SUMIFS('HCLS Adjustment'!$F:$F,'HCLS Adjustment'!$B:$B,Main!$A21)</f>
        <v>0</v>
      </c>
      <c r="H21" s="31">
        <f>VLOOKUP(A21,'SVS Adjustment'!$B$3:$E$675,4,FALSE)</f>
        <v>0</v>
      </c>
      <c r="I21" s="31">
        <f t="shared" si="0"/>
        <v>474945</v>
      </c>
      <c r="J21" s="31">
        <f>IFERROR(VLOOKUP($A21,'NECA 5 year Projections'!$A:$C,3,FALSE),0)</f>
        <v>516221.11819105601</v>
      </c>
      <c r="K21" s="64">
        <f t="shared" si="1"/>
        <v>0.9963388589590193</v>
      </c>
      <c r="L21" s="31">
        <f t="shared" si="2"/>
        <v>474945</v>
      </c>
      <c r="M21" s="61">
        <v>58926</v>
      </c>
      <c r="N21" s="36">
        <f t="shared" si="3"/>
        <v>58710.263603019172</v>
      </c>
      <c r="O21" s="95">
        <f t="shared" si="4"/>
        <v>533655.26360301918</v>
      </c>
      <c r="P21" s="36">
        <f t="shared" si="5"/>
        <v>533655.26360301918</v>
      </c>
      <c r="Q21" s="101">
        <f t="shared" si="6"/>
        <v>0</v>
      </c>
      <c r="R21" s="101">
        <f t="shared" si="7"/>
        <v>0</v>
      </c>
    </row>
    <row r="22" spans="1:18" ht="14.4" customHeight="1">
      <c r="A22" s="63">
        <v>150097</v>
      </c>
      <c r="B22" s="59" t="s">
        <v>25</v>
      </c>
      <c r="C22" s="25" t="s">
        <v>20</v>
      </c>
      <c r="D22" s="25" t="s">
        <v>691</v>
      </c>
      <c r="E22" s="60" t="s">
        <v>708</v>
      </c>
      <c r="F22" s="36">
        <f>VLOOKUP($A22,'CAF BLS Adjustment'!$B:$H,7,FALSE)</f>
        <v>520295</v>
      </c>
      <c r="G22" s="5">
        <f>SUMIFS('HCLS Adjustment'!$F:$F,'HCLS Adjustment'!$B:$B,Main!$A22)</f>
        <v>0</v>
      </c>
      <c r="H22" s="31">
        <f>VLOOKUP(A22,'SVS Adjustment'!$B$3:$E$675,4,FALSE)</f>
        <v>0</v>
      </c>
      <c r="I22" s="31">
        <f t="shared" si="0"/>
        <v>520295</v>
      </c>
      <c r="J22" s="31">
        <f>IFERROR(VLOOKUP($A22,'NECA 5 year Projections'!$A:$C,3,FALSE),0)</f>
        <v>472896.026103665</v>
      </c>
      <c r="K22" s="64">
        <f t="shared" si="1"/>
        <v>0.9963388589590193</v>
      </c>
      <c r="L22" s="31">
        <f t="shared" si="2"/>
        <v>518390.12662208296</v>
      </c>
      <c r="M22" s="61">
        <v>46236</v>
      </c>
      <c r="N22" s="36">
        <f t="shared" si="3"/>
        <v>46066.723482829213</v>
      </c>
      <c r="O22" s="95">
        <f t="shared" si="4"/>
        <v>564456.85010491218</v>
      </c>
      <c r="P22" s="36">
        <f t="shared" si="5"/>
        <v>564456.85010491218</v>
      </c>
      <c r="Q22" s="101">
        <f t="shared" si="6"/>
        <v>0</v>
      </c>
      <c r="R22" s="101">
        <f t="shared" si="7"/>
        <v>0</v>
      </c>
    </row>
    <row r="23" spans="1:18" ht="14.4" customHeight="1">
      <c r="A23" s="63">
        <v>150099</v>
      </c>
      <c r="B23" s="59" t="s">
        <v>26</v>
      </c>
      <c r="C23" s="25" t="s">
        <v>20</v>
      </c>
      <c r="D23" s="25" t="s">
        <v>691</v>
      </c>
      <c r="E23" s="60" t="s">
        <v>708</v>
      </c>
      <c r="F23" s="36">
        <f>VLOOKUP($A23,'CAF BLS Adjustment'!$B:$H,7,FALSE)</f>
        <v>223894</v>
      </c>
      <c r="G23" s="5">
        <f>SUMIFS('HCLS Adjustment'!$F:$F,'HCLS Adjustment'!$B:$B,Main!$A23)</f>
        <v>0</v>
      </c>
      <c r="H23" s="31">
        <f>VLOOKUP(A23,'SVS Adjustment'!$B$3:$E$675,4,FALSE)</f>
        <v>0</v>
      </c>
      <c r="I23" s="31">
        <f t="shared" si="0"/>
        <v>223894</v>
      </c>
      <c r="J23" s="31">
        <f>IFERROR(VLOOKUP($A23,'NECA 5 year Projections'!$A:$C,3,FALSE),0)</f>
        <v>201321</v>
      </c>
      <c r="K23" s="64">
        <f t="shared" si="1"/>
        <v>0.9963388589590193</v>
      </c>
      <c r="L23" s="31">
        <f t="shared" si="2"/>
        <v>223074.29248777067</v>
      </c>
      <c r="M23" s="61">
        <v>6138</v>
      </c>
      <c r="N23" s="36">
        <f t="shared" si="3"/>
        <v>6115.5279162904608</v>
      </c>
      <c r="O23" s="95">
        <f t="shared" si="4"/>
        <v>229189.82040406112</v>
      </c>
      <c r="P23" s="36">
        <f t="shared" si="5"/>
        <v>229189.82040406112</v>
      </c>
      <c r="Q23" s="101">
        <f t="shared" si="6"/>
        <v>0</v>
      </c>
      <c r="R23" s="101">
        <f t="shared" si="7"/>
        <v>0</v>
      </c>
    </row>
    <row r="24" spans="1:18" ht="14.4" customHeight="1">
      <c r="A24" s="63">
        <v>150111</v>
      </c>
      <c r="B24" s="59" t="s">
        <v>27</v>
      </c>
      <c r="C24" s="25" t="s">
        <v>20</v>
      </c>
      <c r="D24" s="25" t="s">
        <v>691</v>
      </c>
      <c r="E24" s="60" t="s">
        <v>708</v>
      </c>
      <c r="F24" s="36">
        <f>VLOOKUP($A24,'CAF BLS Adjustment'!$B:$H,7,FALSE)</f>
        <v>518962</v>
      </c>
      <c r="G24" s="5">
        <f>SUMIFS('HCLS Adjustment'!$F:$F,'HCLS Adjustment'!$B:$B,Main!$A24)</f>
        <v>18180</v>
      </c>
      <c r="H24" s="31">
        <f>VLOOKUP(A24,'SVS Adjustment'!$B$3:$E$675,4,FALSE)</f>
        <v>0</v>
      </c>
      <c r="I24" s="31">
        <f t="shared" si="0"/>
        <v>537142</v>
      </c>
      <c r="J24" s="31">
        <f>IFERROR(VLOOKUP($A24,'NECA 5 year Projections'!$A:$C,3,FALSE),0)</f>
        <v>555969.94086731505</v>
      </c>
      <c r="K24" s="64">
        <f t="shared" si="1"/>
        <v>0.9963388589590193</v>
      </c>
      <c r="L24" s="31">
        <f t="shared" si="2"/>
        <v>537142</v>
      </c>
      <c r="M24" s="61">
        <v>63756</v>
      </c>
      <c r="N24" s="36">
        <f t="shared" si="3"/>
        <v>63522.580291791237</v>
      </c>
      <c r="O24" s="95">
        <f t="shared" si="4"/>
        <v>600664.58029179124</v>
      </c>
      <c r="P24" s="36">
        <f t="shared" si="5"/>
        <v>582484.58029179124</v>
      </c>
      <c r="Q24" s="101">
        <f t="shared" si="6"/>
        <v>18180</v>
      </c>
      <c r="R24" s="101">
        <f t="shared" si="7"/>
        <v>0</v>
      </c>
    </row>
    <row r="25" spans="1:18" ht="14.4" customHeight="1">
      <c r="A25" s="63">
        <v>150112</v>
      </c>
      <c r="B25" s="59" t="s">
        <v>28</v>
      </c>
      <c r="C25" s="25" t="s">
        <v>20</v>
      </c>
      <c r="D25" s="25" t="s">
        <v>691</v>
      </c>
      <c r="E25" s="60" t="s">
        <v>708</v>
      </c>
      <c r="F25" s="36">
        <f>VLOOKUP($A25,'CAF BLS Adjustment'!$B:$H,7,FALSE)</f>
        <v>852278</v>
      </c>
      <c r="G25" s="5">
        <f>SUMIFS('HCLS Adjustment'!$F:$F,'HCLS Adjustment'!$B:$B,Main!$A25)</f>
        <v>303912</v>
      </c>
      <c r="H25" s="31">
        <f>VLOOKUP(A25,'SVS Adjustment'!$B$3:$E$675,4,FALSE)</f>
        <v>0</v>
      </c>
      <c r="I25" s="31">
        <f t="shared" si="0"/>
        <v>1156190</v>
      </c>
      <c r="J25" s="31">
        <f>IFERROR(VLOOKUP($A25,'NECA 5 year Projections'!$A:$C,3,FALSE),0)</f>
        <v>773798.45107007795</v>
      </c>
      <c r="K25" s="64">
        <f t="shared" si="1"/>
        <v>0.9963388589590193</v>
      </c>
      <c r="L25" s="31">
        <f t="shared" si="2"/>
        <v>1151957.0253398286</v>
      </c>
      <c r="M25" s="61">
        <v>65256</v>
      </c>
      <c r="N25" s="36">
        <f t="shared" si="3"/>
        <v>65017.088580229763</v>
      </c>
      <c r="O25" s="95">
        <f t="shared" si="4"/>
        <v>1216974.1139200584</v>
      </c>
      <c r="P25" s="36">
        <f t="shared" si="5"/>
        <v>914174.77861610486</v>
      </c>
      <c r="Q25" s="101">
        <f t="shared" si="6"/>
        <v>302799.33530395344</v>
      </c>
      <c r="R25" s="101">
        <f t="shared" si="7"/>
        <v>0</v>
      </c>
    </row>
    <row r="26" spans="1:18" ht="14.4" customHeight="1">
      <c r="A26" s="63">
        <v>150125</v>
      </c>
      <c r="B26" s="59" t="s">
        <v>29</v>
      </c>
      <c r="C26" s="25" t="s">
        <v>20</v>
      </c>
      <c r="D26" s="25" t="s">
        <v>691</v>
      </c>
      <c r="E26" s="60" t="s">
        <v>708</v>
      </c>
      <c r="F26" s="36">
        <f>VLOOKUP($A26,'CAF BLS Adjustment'!$B:$H,7,FALSE)</f>
        <v>1433998</v>
      </c>
      <c r="G26" s="5">
        <f>SUMIFS('HCLS Adjustment'!$F:$F,'HCLS Adjustment'!$B:$B,Main!$A26)</f>
        <v>0</v>
      </c>
      <c r="H26" s="31">
        <f>VLOOKUP(A26,'SVS Adjustment'!$B$3:$E$675,4,FALSE)</f>
        <v>0</v>
      </c>
      <c r="I26" s="31">
        <f t="shared" si="0"/>
        <v>1433998</v>
      </c>
      <c r="J26" s="31">
        <f>IFERROR(VLOOKUP($A26,'NECA 5 year Projections'!$A:$C,3,FALSE),0)</f>
        <v>1328690.45492404</v>
      </c>
      <c r="K26" s="64">
        <f t="shared" si="1"/>
        <v>0.9963388589590193</v>
      </c>
      <c r="L26" s="31">
        <f t="shared" si="2"/>
        <v>1428747.9310695156</v>
      </c>
      <c r="M26" s="61">
        <v>154278</v>
      </c>
      <c r="N26" s="36">
        <f t="shared" si="3"/>
        <v>153713.16648247957</v>
      </c>
      <c r="O26" s="95">
        <f t="shared" si="4"/>
        <v>1582461.0975519952</v>
      </c>
      <c r="P26" s="36">
        <f t="shared" si="5"/>
        <v>1582461.0975519952</v>
      </c>
      <c r="Q26" s="101">
        <f t="shared" si="6"/>
        <v>0</v>
      </c>
      <c r="R26" s="101">
        <f t="shared" si="7"/>
        <v>0</v>
      </c>
    </row>
    <row r="27" spans="1:18" ht="14.4" customHeight="1">
      <c r="A27" s="63">
        <v>150131</v>
      </c>
      <c r="B27" s="59" t="s">
        <v>30</v>
      </c>
      <c r="C27" s="25" t="s">
        <v>20</v>
      </c>
      <c r="D27" s="25" t="s">
        <v>691</v>
      </c>
      <c r="E27" s="60" t="s">
        <v>708</v>
      </c>
      <c r="F27" s="36">
        <f>VLOOKUP($A27,'CAF BLS Adjustment'!$B:$H,7,FALSE)</f>
        <v>1181456</v>
      </c>
      <c r="G27" s="5">
        <f>SUMIFS('HCLS Adjustment'!$F:$F,'HCLS Adjustment'!$B:$B,Main!$A27)</f>
        <v>221400</v>
      </c>
      <c r="H27" s="31">
        <f>VLOOKUP(A27,'SVS Adjustment'!$B$3:$E$675,4,FALSE)</f>
        <v>0</v>
      </c>
      <c r="I27" s="31">
        <f t="shared" si="0"/>
        <v>1402856</v>
      </c>
      <c r="J27" s="31">
        <f>IFERROR(VLOOKUP($A27,'NECA 5 year Projections'!$A:$C,3,FALSE),0)</f>
        <v>1136533.13735619</v>
      </c>
      <c r="K27" s="64">
        <f t="shared" si="1"/>
        <v>0.9963388589590193</v>
      </c>
      <c r="L27" s="31">
        <f t="shared" si="2"/>
        <v>1397719.9463238139</v>
      </c>
      <c r="M27" s="61">
        <v>187872</v>
      </c>
      <c r="N27" s="36">
        <f t="shared" si="3"/>
        <v>187184.17411034886</v>
      </c>
      <c r="O27" s="95">
        <f t="shared" si="4"/>
        <v>1584904.1204341627</v>
      </c>
      <c r="P27" s="36">
        <f t="shared" si="5"/>
        <v>1364314.6970606358</v>
      </c>
      <c r="Q27" s="101">
        <f t="shared" si="6"/>
        <v>220589.42337352686</v>
      </c>
      <c r="R27" s="101">
        <f t="shared" si="7"/>
        <v>0</v>
      </c>
    </row>
    <row r="28" spans="1:18" ht="14.4" customHeight="1">
      <c r="A28" s="63">
        <v>160135</v>
      </c>
      <c r="B28" s="59" t="s">
        <v>32</v>
      </c>
      <c r="C28" s="25" t="s">
        <v>31</v>
      </c>
      <c r="D28" s="25" t="s">
        <v>691</v>
      </c>
      <c r="E28" s="60" t="s">
        <v>708</v>
      </c>
      <c r="F28" s="36">
        <f>VLOOKUP($A28,'CAF BLS Adjustment'!$B:$H,7,FALSE)</f>
        <v>168838</v>
      </c>
      <c r="G28" s="5">
        <f>SUMIFS('HCLS Adjustment'!$F:$F,'HCLS Adjustment'!$B:$B,Main!$A28)</f>
        <v>0</v>
      </c>
      <c r="H28" s="31">
        <f>VLOOKUP(A28,'SVS Adjustment'!$B$3:$E$675,4,FALSE)</f>
        <v>0</v>
      </c>
      <c r="I28" s="31">
        <f t="shared" si="0"/>
        <v>168838</v>
      </c>
      <c r="J28" s="31">
        <f>IFERROR(VLOOKUP($A28,'NECA 5 year Projections'!$A:$C,3,FALSE),0)</f>
        <v>223240</v>
      </c>
      <c r="K28" s="64">
        <f t="shared" si="1"/>
        <v>0.9963388589590193</v>
      </c>
      <c r="L28" s="31">
        <f t="shared" si="2"/>
        <v>168838</v>
      </c>
      <c r="M28" s="61">
        <v>21330</v>
      </c>
      <c r="N28" s="36">
        <f t="shared" si="3"/>
        <v>21251.907861595882</v>
      </c>
      <c r="O28" s="95">
        <f t="shared" si="4"/>
        <v>190089.90786159589</v>
      </c>
      <c r="P28" s="36">
        <f t="shared" si="5"/>
        <v>190089.90786159589</v>
      </c>
      <c r="Q28" s="101">
        <f t="shared" si="6"/>
        <v>0</v>
      </c>
      <c r="R28" s="101">
        <f t="shared" si="7"/>
        <v>0</v>
      </c>
    </row>
    <row r="29" spans="1:18" ht="14.4" customHeight="1">
      <c r="A29" s="63">
        <v>170156</v>
      </c>
      <c r="B29" s="59" t="s">
        <v>34</v>
      </c>
      <c r="C29" s="25" t="s">
        <v>33</v>
      </c>
      <c r="D29" s="25" t="s">
        <v>691</v>
      </c>
      <c r="E29" s="60" t="s">
        <v>708</v>
      </c>
      <c r="F29" s="36">
        <f>VLOOKUP($A29,'CAF BLS Adjustment'!$B:$H,7,FALSE)</f>
        <v>534392</v>
      </c>
      <c r="G29" s="5">
        <f>SUMIFS('HCLS Adjustment'!$F:$F,'HCLS Adjustment'!$B:$B,Main!$A29)</f>
        <v>0</v>
      </c>
      <c r="H29" s="31">
        <f>VLOOKUP(A29,'SVS Adjustment'!$B$3:$E$675,4,FALSE)</f>
        <v>0</v>
      </c>
      <c r="I29" s="31">
        <f t="shared" si="0"/>
        <v>534392</v>
      </c>
      <c r="J29" s="31">
        <f>IFERROR(VLOOKUP($A29,'NECA 5 year Projections'!$A:$C,3,FALSE),0)</f>
        <v>519204.94806391699</v>
      </c>
      <c r="K29" s="64">
        <f t="shared" si="1"/>
        <v>0.9963388589590193</v>
      </c>
      <c r="L29" s="31">
        <f t="shared" si="2"/>
        <v>532435.51551682828</v>
      </c>
      <c r="M29" s="61">
        <v>41550</v>
      </c>
      <c r="N29" s="36">
        <f t="shared" si="3"/>
        <v>41397.879589747252</v>
      </c>
      <c r="O29" s="95">
        <f t="shared" si="4"/>
        <v>573833.39510657557</v>
      </c>
      <c r="P29" s="36">
        <f t="shared" si="5"/>
        <v>573833.39510657557</v>
      </c>
      <c r="Q29" s="101">
        <f t="shared" si="6"/>
        <v>0</v>
      </c>
      <c r="R29" s="101">
        <f t="shared" si="7"/>
        <v>0</v>
      </c>
    </row>
    <row r="30" spans="1:18" ht="14.4" customHeight="1">
      <c r="A30" s="63">
        <v>170171</v>
      </c>
      <c r="B30" s="59" t="s">
        <v>35</v>
      </c>
      <c r="C30" s="25" t="s">
        <v>33</v>
      </c>
      <c r="D30" s="25" t="s">
        <v>691</v>
      </c>
      <c r="E30" s="60" t="s">
        <v>708</v>
      </c>
      <c r="F30" s="36">
        <f>VLOOKUP($A30,'CAF BLS Adjustment'!$B:$H,7,FALSE)</f>
        <v>216557</v>
      </c>
      <c r="G30" s="5">
        <f>SUMIFS('HCLS Adjustment'!$F:$F,'HCLS Adjustment'!$B:$B,Main!$A30)</f>
        <v>0</v>
      </c>
      <c r="H30" s="31">
        <f>VLOOKUP(A30,'SVS Adjustment'!$B$3:$E$675,4,FALSE)</f>
        <v>0</v>
      </c>
      <c r="I30" s="31">
        <f t="shared" si="0"/>
        <v>216557</v>
      </c>
      <c r="J30" s="31">
        <f>IFERROR(VLOOKUP($A30,'NECA 5 year Projections'!$A:$C,3,FALSE),0)</f>
        <v>310207.41932857502</v>
      </c>
      <c r="K30" s="64">
        <f t="shared" si="1"/>
        <v>0.9963388589590193</v>
      </c>
      <c r="L30" s="31">
        <f t="shared" si="2"/>
        <v>216557</v>
      </c>
      <c r="M30" s="61">
        <v>-11928</v>
      </c>
      <c r="N30" s="36">
        <f t="shared" si="3"/>
        <v>-11928</v>
      </c>
      <c r="O30" s="95">
        <f t="shared" si="4"/>
        <v>204629</v>
      </c>
      <c r="P30" s="36">
        <f t="shared" si="5"/>
        <v>204629</v>
      </c>
      <c r="Q30" s="101">
        <f t="shared" si="6"/>
        <v>0</v>
      </c>
      <c r="R30" s="101">
        <f t="shared" si="7"/>
        <v>0</v>
      </c>
    </row>
    <row r="31" spans="1:18">
      <c r="A31" s="63">
        <v>170175</v>
      </c>
      <c r="B31" s="59" t="s">
        <v>36</v>
      </c>
      <c r="C31" s="25" t="s">
        <v>33</v>
      </c>
      <c r="D31" s="25" t="s">
        <v>691</v>
      </c>
      <c r="E31" s="60" t="s">
        <v>708</v>
      </c>
      <c r="F31" s="36">
        <f>VLOOKUP($A31,'CAF BLS Adjustment'!$B:$H,7,FALSE)</f>
        <v>589742</v>
      </c>
      <c r="G31" s="5">
        <f>SUMIFS('HCLS Adjustment'!$F:$F,'HCLS Adjustment'!$B:$B,Main!$A31)</f>
        <v>0</v>
      </c>
      <c r="H31" s="31">
        <f>VLOOKUP(A31,'SVS Adjustment'!$B$3:$E$675,4,FALSE)</f>
        <v>0</v>
      </c>
      <c r="I31" s="31">
        <f t="shared" si="0"/>
        <v>589742</v>
      </c>
      <c r="J31" s="31">
        <f>IFERROR(VLOOKUP($A31,'NECA 5 year Projections'!$A:$C,3,FALSE),0)</f>
        <v>601712.40897446906</v>
      </c>
      <c r="K31" s="64">
        <f t="shared" si="1"/>
        <v>0.9963388589590193</v>
      </c>
      <c r="L31" s="31">
        <f t="shared" si="2"/>
        <v>589742</v>
      </c>
      <c r="M31" s="61">
        <v>32268</v>
      </c>
      <c r="N31" s="36">
        <f t="shared" si="3"/>
        <v>32149.862300889636</v>
      </c>
      <c r="O31" s="95">
        <f t="shared" si="4"/>
        <v>621891.86230088968</v>
      </c>
      <c r="P31" s="36">
        <f t="shared" si="5"/>
        <v>621891.86230088968</v>
      </c>
      <c r="Q31" s="101">
        <f t="shared" si="6"/>
        <v>0</v>
      </c>
      <c r="R31" s="101">
        <f t="shared" si="7"/>
        <v>0</v>
      </c>
    </row>
    <row r="32" spans="1:18" ht="14.4" customHeight="1">
      <c r="A32" s="63">
        <v>170177</v>
      </c>
      <c r="B32" s="59" t="s">
        <v>37</v>
      </c>
      <c r="C32" s="25" t="s">
        <v>33</v>
      </c>
      <c r="D32" s="25" t="s">
        <v>691</v>
      </c>
      <c r="E32" s="60" t="s">
        <v>708</v>
      </c>
      <c r="F32" s="36">
        <f>VLOOKUP($A32,'CAF BLS Adjustment'!$B:$H,7,FALSE)</f>
        <v>285882</v>
      </c>
      <c r="G32" s="5">
        <f>SUMIFS('HCLS Adjustment'!$F:$F,'HCLS Adjustment'!$B:$B,Main!$A32)</f>
        <v>0</v>
      </c>
      <c r="H32" s="31">
        <f>VLOOKUP(A32,'SVS Adjustment'!$B$3:$E$675,4,FALSE)</f>
        <v>0</v>
      </c>
      <c r="I32" s="31">
        <f t="shared" si="0"/>
        <v>285882</v>
      </c>
      <c r="J32" s="31">
        <f>IFERROR(VLOOKUP($A32,'NECA 5 year Projections'!$A:$C,3,FALSE),0)</f>
        <v>365640.25868533802</v>
      </c>
      <c r="K32" s="64">
        <f t="shared" si="1"/>
        <v>0.9963388589590193</v>
      </c>
      <c r="L32" s="31">
        <f t="shared" si="2"/>
        <v>285882</v>
      </c>
      <c r="M32" s="61">
        <v>74040</v>
      </c>
      <c r="N32" s="36">
        <f t="shared" si="3"/>
        <v>73768.929117325795</v>
      </c>
      <c r="O32" s="95">
        <f t="shared" si="4"/>
        <v>359650.92911732581</v>
      </c>
      <c r="P32" s="36">
        <f t="shared" si="5"/>
        <v>359650.92911732581</v>
      </c>
      <c r="Q32" s="101">
        <f t="shared" si="6"/>
        <v>0</v>
      </c>
      <c r="R32" s="101">
        <f t="shared" si="7"/>
        <v>0</v>
      </c>
    </row>
    <row r="33" spans="1:18" ht="14.4" customHeight="1">
      <c r="A33" s="63">
        <v>170179</v>
      </c>
      <c r="B33" s="59" t="s">
        <v>38</v>
      </c>
      <c r="C33" s="25" t="s">
        <v>33</v>
      </c>
      <c r="D33" s="25" t="s">
        <v>691</v>
      </c>
      <c r="E33" s="60" t="s">
        <v>708</v>
      </c>
      <c r="F33" s="36">
        <f>VLOOKUP($A33,'CAF BLS Adjustment'!$B:$H,7,FALSE)</f>
        <v>784191</v>
      </c>
      <c r="G33" s="5">
        <f>SUMIFS('HCLS Adjustment'!$F:$F,'HCLS Adjustment'!$B:$B,Main!$A33)</f>
        <v>0</v>
      </c>
      <c r="H33" s="31">
        <f>VLOOKUP(A33,'SVS Adjustment'!$B$3:$E$675,4,FALSE)</f>
        <v>0</v>
      </c>
      <c r="I33" s="31">
        <f t="shared" si="0"/>
        <v>784191</v>
      </c>
      <c r="J33" s="31">
        <f>IFERROR(VLOOKUP($A33,'NECA 5 year Projections'!$A:$C,3,FALSE),0)</f>
        <v>830353.20691227296</v>
      </c>
      <c r="K33" s="64">
        <f t="shared" si="1"/>
        <v>0.9963388589590193</v>
      </c>
      <c r="L33" s="31">
        <f t="shared" si="2"/>
        <v>784191</v>
      </c>
      <c r="M33" s="61">
        <v>-51198</v>
      </c>
      <c r="N33" s="36">
        <f t="shared" si="3"/>
        <v>-51198</v>
      </c>
      <c r="O33" s="95">
        <f t="shared" si="4"/>
        <v>732993</v>
      </c>
      <c r="P33" s="36">
        <f t="shared" si="5"/>
        <v>732993</v>
      </c>
      <c r="Q33" s="101">
        <f t="shared" si="6"/>
        <v>0</v>
      </c>
      <c r="R33" s="101">
        <f t="shared" si="7"/>
        <v>0</v>
      </c>
    </row>
    <row r="34" spans="1:18" ht="14.4" customHeight="1">
      <c r="A34" s="63">
        <v>170189</v>
      </c>
      <c r="B34" s="59" t="s">
        <v>39</v>
      </c>
      <c r="C34" s="25" t="s">
        <v>33</v>
      </c>
      <c r="D34" s="25" t="s">
        <v>691</v>
      </c>
      <c r="E34" s="60" t="s">
        <v>708</v>
      </c>
      <c r="F34" s="36">
        <f>VLOOKUP($A34,'CAF BLS Adjustment'!$B:$H,7,FALSE)</f>
        <v>653425</v>
      </c>
      <c r="G34" s="5">
        <f>SUMIFS('HCLS Adjustment'!$F:$F,'HCLS Adjustment'!$B:$B,Main!$A34)</f>
        <v>220200</v>
      </c>
      <c r="H34" s="31">
        <f>VLOOKUP(A34,'SVS Adjustment'!$B$3:$E$675,4,FALSE)</f>
        <v>0</v>
      </c>
      <c r="I34" s="31">
        <f t="shared" si="0"/>
        <v>873625</v>
      </c>
      <c r="J34" s="31">
        <f>IFERROR(VLOOKUP($A34,'NECA 5 year Projections'!$A:$C,3,FALSE),0)</f>
        <v>567580.59568663803</v>
      </c>
      <c r="K34" s="64">
        <f t="shared" si="1"/>
        <v>0.9963388589590193</v>
      </c>
      <c r="L34" s="31">
        <f t="shared" si="2"/>
        <v>870426.53565807326</v>
      </c>
      <c r="M34" s="61">
        <v>110490</v>
      </c>
      <c r="N34" s="36">
        <f t="shared" si="3"/>
        <v>110085.48052638205</v>
      </c>
      <c r="O34" s="95">
        <f t="shared" si="4"/>
        <v>980512.01618445525</v>
      </c>
      <c r="P34" s="36">
        <f t="shared" si="5"/>
        <v>761118.19944167929</v>
      </c>
      <c r="Q34" s="101">
        <f t="shared" si="6"/>
        <v>219393.81674277605</v>
      </c>
      <c r="R34" s="101">
        <f t="shared" si="7"/>
        <v>0</v>
      </c>
    </row>
    <row r="35" spans="1:18" ht="14.4" customHeight="1">
      <c r="A35" s="63">
        <v>170195</v>
      </c>
      <c r="B35" s="59" t="s">
        <v>40</v>
      </c>
      <c r="C35" s="25" t="s">
        <v>33</v>
      </c>
      <c r="D35" s="25" t="s">
        <v>691</v>
      </c>
      <c r="E35" s="60" t="s">
        <v>708</v>
      </c>
      <c r="F35" s="36">
        <f>VLOOKUP($A35,'CAF BLS Adjustment'!$B:$H,7,FALSE)</f>
        <v>115486</v>
      </c>
      <c r="G35" s="5">
        <f>SUMIFS('HCLS Adjustment'!$F:$F,'HCLS Adjustment'!$B:$B,Main!$A35)</f>
        <v>46152</v>
      </c>
      <c r="H35" s="31">
        <f>VLOOKUP(A35,'SVS Adjustment'!$B$3:$E$675,4,FALSE)</f>
        <v>0</v>
      </c>
      <c r="I35" s="31">
        <f t="shared" si="0"/>
        <v>161638</v>
      </c>
      <c r="J35" s="31">
        <f>IFERROR(VLOOKUP($A35,'NECA 5 year Projections'!$A:$C,3,FALSE),0)</f>
        <v>139345.78330609301</v>
      </c>
      <c r="K35" s="64">
        <f t="shared" si="1"/>
        <v>0.9963388589590193</v>
      </c>
      <c r="L35" s="31">
        <f t="shared" si="2"/>
        <v>161046.22048441795</v>
      </c>
      <c r="M35" s="61">
        <v>4698</v>
      </c>
      <c r="N35" s="36">
        <f t="shared" si="3"/>
        <v>4680.7999593894729</v>
      </c>
      <c r="O35" s="95">
        <f t="shared" si="4"/>
        <v>165727.02044380741</v>
      </c>
      <c r="P35" s="36">
        <f t="shared" si="5"/>
        <v>119743.98942513077</v>
      </c>
      <c r="Q35" s="101">
        <f t="shared" si="6"/>
        <v>45983.031018676651</v>
      </c>
      <c r="R35" s="101">
        <f t="shared" si="7"/>
        <v>0</v>
      </c>
    </row>
    <row r="36" spans="1:18" ht="14.4" customHeight="1">
      <c r="A36" s="63">
        <v>170196</v>
      </c>
      <c r="B36" s="59" t="s">
        <v>41</v>
      </c>
      <c r="C36" s="25" t="s">
        <v>33</v>
      </c>
      <c r="D36" s="25" t="s">
        <v>691</v>
      </c>
      <c r="E36" s="60" t="s">
        <v>708</v>
      </c>
      <c r="F36" s="36">
        <f>VLOOKUP($A36,'CAF BLS Adjustment'!$B:$H,7,FALSE)</f>
        <v>897897</v>
      </c>
      <c r="G36" s="5">
        <f>SUMIFS('HCLS Adjustment'!$F:$F,'HCLS Adjustment'!$B:$B,Main!$A36)</f>
        <v>0</v>
      </c>
      <c r="H36" s="31">
        <f>VLOOKUP(A36,'SVS Adjustment'!$B$3:$E$675,4,FALSE)</f>
        <v>0</v>
      </c>
      <c r="I36" s="31">
        <f t="shared" si="0"/>
        <v>897897</v>
      </c>
      <c r="J36" s="31">
        <f>IFERROR(VLOOKUP($A36,'NECA 5 year Projections'!$A:$C,3,FALSE),0)</f>
        <v>1091504.8648431001</v>
      </c>
      <c r="K36" s="64">
        <f t="shared" si="1"/>
        <v>0.9963388589590193</v>
      </c>
      <c r="L36" s="31">
        <f t="shared" si="2"/>
        <v>897897</v>
      </c>
      <c r="M36" s="61">
        <v>27072</v>
      </c>
      <c r="N36" s="36">
        <f t="shared" si="3"/>
        <v>26972.885589738569</v>
      </c>
      <c r="O36" s="95">
        <f t="shared" si="4"/>
        <v>924869.88558973861</v>
      </c>
      <c r="P36" s="36">
        <f t="shared" si="5"/>
        <v>924869.88558973861</v>
      </c>
      <c r="Q36" s="101">
        <f t="shared" si="6"/>
        <v>0</v>
      </c>
      <c r="R36" s="101">
        <f t="shared" si="7"/>
        <v>0</v>
      </c>
    </row>
    <row r="37" spans="1:18" ht="14.4" customHeight="1">
      <c r="A37" s="63">
        <v>170197</v>
      </c>
      <c r="B37" s="59" t="s">
        <v>42</v>
      </c>
      <c r="C37" s="25" t="s">
        <v>33</v>
      </c>
      <c r="D37" s="25" t="s">
        <v>691</v>
      </c>
      <c r="E37" s="60" t="s">
        <v>708</v>
      </c>
      <c r="F37" s="36">
        <f>VLOOKUP($A37,'CAF BLS Adjustment'!$B:$H,7,FALSE)</f>
        <v>258579</v>
      </c>
      <c r="G37" s="5">
        <f>SUMIFS('HCLS Adjustment'!$F:$F,'HCLS Adjustment'!$B:$B,Main!$A37)</f>
        <v>0</v>
      </c>
      <c r="H37" s="31">
        <f>VLOOKUP(A37,'SVS Adjustment'!$B$3:$E$675,4,FALSE)</f>
        <v>0</v>
      </c>
      <c r="I37" s="31">
        <f t="shared" si="0"/>
        <v>258579</v>
      </c>
      <c r="J37" s="31">
        <f>IFERROR(VLOOKUP($A37,'NECA 5 year Projections'!$A:$C,3,FALSE),0)</f>
        <v>284426.83668402798</v>
      </c>
      <c r="K37" s="64">
        <f t="shared" si="1"/>
        <v>0.9963388589590193</v>
      </c>
      <c r="L37" s="31">
        <f t="shared" si="2"/>
        <v>258579</v>
      </c>
      <c r="M37" s="61">
        <v>33144</v>
      </c>
      <c r="N37" s="36">
        <f t="shared" si="3"/>
        <v>33022.655141337738</v>
      </c>
      <c r="O37" s="95">
        <f t="shared" si="4"/>
        <v>291601.65514133772</v>
      </c>
      <c r="P37" s="36">
        <f t="shared" si="5"/>
        <v>291601.65514133772</v>
      </c>
      <c r="Q37" s="101">
        <f t="shared" si="6"/>
        <v>0</v>
      </c>
      <c r="R37" s="101">
        <f t="shared" si="7"/>
        <v>0</v>
      </c>
    </row>
    <row r="38" spans="1:18" ht="14.4" customHeight="1">
      <c r="A38" s="63">
        <v>170205</v>
      </c>
      <c r="B38" s="59" t="s">
        <v>43</v>
      </c>
      <c r="C38" s="25" t="s">
        <v>33</v>
      </c>
      <c r="D38" s="25" t="s">
        <v>691</v>
      </c>
      <c r="E38" s="60" t="s">
        <v>708</v>
      </c>
      <c r="F38" s="36">
        <f>VLOOKUP($A38,'CAF BLS Adjustment'!$B:$H,7,FALSE)</f>
        <v>392045</v>
      </c>
      <c r="G38" s="5">
        <f>SUMIFS('HCLS Adjustment'!$F:$F,'HCLS Adjustment'!$B:$B,Main!$A38)</f>
        <v>10824</v>
      </c>
      <c r="H38" s="31">
        <f>VLOOKUP(A38,'SVS Adjustment'!$B$3:$E$675,4,FALSE)</f>
        <v>0</v>
      </c>
      <c r="I38" s="31">
        <f t="shared" si="0"/>
        <v>402869</v>
      </c>
      <c r="J38" s="31">
        <f>IFERROR(VLOOKUP($A38,'NECA 5 year Projections'!$A:$C,3,FALSE),0)</f>
        <v>500417.05015585897</v>
      </c>
      <c r="K38" s="64">
        <f t="shared" si="1"/>
        <v>0.9963388589590193</v>
      </c>
      <c r="L38" s="31">
        <f t="shared" si="2"/>
        <v>402869</v>
      </c>
      <c r="M38" s="61">
        <v>8676</v>
      </c>
      <c r="N38" s="36">
        <f t="shared" si="3"/>
        <v>8644.2359403284518</v>
      </c>
      <c r="O38" s="95">
        <f t="shared" si="4"/>
        <v>411513.23594032845</v>
      </c>
      <c r="P38" s="36">
        <f t="shared" si="5"/>
        <v>400689.23594032845</v>
      </c>
      <c r="Q38" s="101">
        <f t="shared" si="6"/>
        <v>10824</v>
      </c>
      <c r="R38" s="101">
        <f t="shared" si="7"/>
        <v>0</v>
      </c>
    </row>
    <row r="39" spans="1:18" ht="14.4" customHeight="1">
      <c r="A39" s="63">
        <v>170210</v>
      </c>
      <c r="B39" s="59" t="s">
        <v>44</v>
      </c>
      <c r="C39" s="25" t="s">
        <v>33</v>
      </c>
      <c r="D39" s="25" t="s">
        <v>691</v>
      </c>
      <c r="E39" s="60" t="s">
        <v>708</v>
      </c>
      <c r="F39" s="36">
        <f>VLOOKUP($A39,'CAF BLS Adjustment'!$B:$H,7,FALSE)</f>
        <v>313952</v>
      </c>
      <c r="G39" s="5">
        <f>SUMIFS('HCLS Adjustment'!$F:$F,'HCLS Adjustment'!$B:$B,Main!$A39)</f>
        <v>0</v>
      </c>
      <c r="H39" s="31">
        <f>VLOOKUP(A39,'SVS Adjustment'!$B$3:$E$675,4,FALSE)</f>
        <v>0</v>
      </c>
      <c r="I39" s="31">
        <f t="shared" si="0"/>
        <v>313952</v>
      </c>
      <c r="J39" s="31">
        <f>IFERROR(VLOOKUP($A39,'NECA 5 year Projections'!$A:$C,3,FALSE),0)</f>
        <v>310419.50655074301</v>
      </c>
      <c r="K39" s="64">
        <f t="shared" si="1"/>
        <v>0.9963388589590193</v>
      </c>
      <c r="L39" s="31">
        <f t="shared" si="2"/>
        <v>312802.577447902</v>
      </c>
      <c r="M39" s="61">
        <v>-1482</v>
      </c>
      <c r="N39" s="36">
        <f t="shared" si="3"/>
        <v>-1482</v>
      </c>
      <c r="O39" s="95">
        <f t="shared" si="4"/>
        <v>311320.577447902</v>
      </c>
      <c r="P39" s="36">
        <f t="shared" si="5"/>
        <v>311320.577447902</v>
      </c>
      <c r="Q39" s="101">
        <f t="shared" si="6"/>
        <v>0</v>
      </c>
      <c r="R39" s="101">
        <f t="shared" si="7"/>
        <v>0</v>
      </c>
    </row>
    <row r="40" spans="1:18" ht="14.4" customHeight="1">
      <c r="A40" s="63">
        <v>170215</v>
      </c>
      <c r="B40" s="59" t="s">
        <v>45</v>
      </c>
      <c r="C40" s="25" t="s">
        <v>33</v>
      </c>
      <c r="D40" s="25" t="s">
        <v>691</v>
      </c>
      <c r="E40" s="60" t="s">
        <v>708</v>
      </c>
      <c r="F40" s="36">
        <f>VLOOKUP($A40,'CAF BLS Adjustment'!$B:$H,7,FALSE)</f>
        <v>173580</v>
      </c>
      <c r="G40" s="5">
        <f>SUMIFS('HCLS Adjustment'!$F:$F,'HCLS Adjustment'!$B:$B,Main!$A40)</f>
        <v>0</v>
      </c>
      <c r="H40" s="31">
        <f>VLOOKUP(A40,'SVS Adjustment'!$B$3:$E$675,4,FALSE)</f>
        <v>0</v>
      </c>
      <c r="I40" s="31">
        <f t="shared" si="0"/>
        <v>173580</v>
      </c>
      <c r="J40" s="31">
        <f>IFERROR(VLOOKUP($A40,'NECA 5 year Projections'!$A:$C,3,FALSE),0)</f>
        <v>166413.04652793601</v>
      </c>
      <c r="K40" s="64">
        <f t="shared" si="1"/>
        <v>0.9963388589590193</v>
      </c>
      <c r="L40" s="31">
        <f t="shared" si="2"/>
        <v>172944.49913810656</v>
      </c>
      <c r="M40" s="61">
        <v>57276</v>
      </c>
      <c r="N40" s="36">
        <f t="shared" si="3"/>
        <v>57066.304485736793</v>
      </c>
      <c r="O40" s="95">
        <f t="shared" si="4"/>
        <v>230010.80362384336</v>
      </c>
      <c r="P40" s="36">
        <f t="shared" si="5"/>
        <v>230010.80362384336</v>
      </c>
      <c r="Q40" s="101">
        <f t="shared" si="6"/>
        <v>0</v>
      </c>
      <c r="R40" s="101">
        <f t="shared" si="7"/>
        <v>0</v>
      </c>
    </row>
    <row r="41" spans="1:18" ht="14.4" customHeight="1">
      <c r="A41" s="63">
        <v>180216</v>
      </c>
      <c r="B41" s="59" t="s">
        <v>47</v>
      </c>
      <c r="C41" s="25" t="s">
        <v>46</v>
      </c>
      <c r="D41" s="25" t="s">
        <v>691</v>
      </c>
      <c r="E41" s="60" t="s">
        <v>708</v>
      </c>
      <c r="F41" s="36">
        <f>VLOOKUP($A41,'CAF BLS Adjustment'!$B:$H,7,FALSE)</f>
        <v>922477</v>
      </c>
      <c r="G41" s="5">
        <f>SUMIFS('HCLS Adjustment'!$F:$F,'HCLS Adjustment'!$B:$B,Main!$A41)</f>
        <v>0</v>
      </c>
      <c r="H41" s="31">
        <f>VLOOKUP(A41,'SVS Adjustment'!$B$3:$E$675,4,FALSE)</f>
        <v>0</v>
      </c>
      <c r="I41" s="31">
        <f t="shared" si="0"/>
        <v>922477</v>
      </c>
      <c r="J41" s="31">
        <f>IFERROR(VLOOKUP($A41,'NECA 5 year Projections'!$A:$C,3,FALSE),0)</f>
        <v>1080885.2261600799</v>
      </c>
      <c r="K41" s="64">
        <f t="shared" si="1"/>
        <v>0.9963388589590193</v>
      </c>
      <c r="L41" s="31">
        <f t="shared" si="2"/>
        <v>922477</v>
      </c>
      <c r="M41" s="61">
        <v>46062</v>
      </c>
      <c r="N41" s="36">
        <f t="shared" si="3"/>
        <v>45893.360521370349</v>
      </c>
      <c r="O41" s="95">
        <f t="shared" si="4"/>
        <v>968370.36052137031</v>
      </c>
      <c r="P41" s="36">
        <f t="shared" si="5"/>
        <v>968370.36052137031</v>
      </c>
      <c r="Q41" s="101">
        <f t="shared" si="6"/>
        <v>0</v>
      </c>
      <c r="R41" s="101">
        <f t="shared" si="7"/>
        <v>0</v>
      </c>
    </row>
    <row r="42" spans="1:18" ht="14.4" customHeight="1">
      <c r="A42" s="63">
        <v>190219</v>
      </c>
      <c r="B42" s="59" t="s">
        <v>49</v>
      </c>
      <c r="C42" s="25" t="s">
        <v>48</v>
      </c>
      <c r="D42" s="25" t="s">
        <v>691</v>
      </c>
      <c r="E42" s="60" t="s">
        <v>708</v>
      </c>
      <c r="F42" s="36">
        <f>VLOOKUP($A42,'CAF BLS Adjustment'!$B:$H,7,FALSE)</f>
        <v>226057</v>
      </c>
      <c r="G42" s="5">
        <f>SUMIFS('HCLS Adjustment'!$F:$F,'HCLS Adjustment'!$B:$B,Main!$A42)</f>
        <v>0</v>
      </c>
      <c r="H42" s="31">
        <f>VLOOKUP(A42,'SVS Adjustment'!$B$3:$E$675,4,FALSE)</f>
        <v>0</v>
      </c>
      <c r="I42" s="31">
        <f t="shared" si="0"/>
        <v>226057</v>
      </c>
      <c r="J42" s="31">
        <f>IFERROR(VLOOKUP($A42,'NECA 5 year Projections'!$A:$C,3,FALSE),0)</f>
        <v>231886.17250846201</v>
      </c>
      <c r="K42" s="64">
        <f t="shared" si="1"/>
        <v>0.9963388589590193</v>
      </c>
      <c r="L42" s="31">
        <f t="shared" si="2"/>
        <v>226057</v>
      </c>
      <c r="M42" s="61">
        <v>12774</v>
      </c>
      <c r="N42" s="36">
        <f t="shared" si="3"/>
        <v>12727.232584342513</v>
      </c>
      <c r="O42" s="95">
        <f t="shared" si="4"/>
        <v>238784.23258434251</v>
      </c>
      <c r="P42" s="36">
        <f t="shared" si="5"/>
        <v>238784.23258434251</v>
      </c>
      <c r="Q42" s="101">
        <f t="shared" si="6"/>
        <v>0</v>
      </c>
      <c r="R42" s="101">
        <f t="shared" si="7"/>
        <v>0</v>
      </c>
    </row>
    <row r="43" spans="1:18" ht="14.4" customHeight="1">
      <c r="A43" s="63">
        <v>190220</v>
      </c>
      <c r="B43" s="59" t="s">
        <v>50</v>
      </c>
      <c r="C43" s="25" t="s">
        <v>48</v>
      </c>
      <c r="D43" s="25" t="s">
        <v>691</v>
      </c>
      <c r="E43" s="60" t="s">
        <v>708</v>
      </c>
      <c r="F43" s="36">
        <f>VLOOKUP($A43,'CAF BLS Adjustment'!$B:$H,7,FALSE)</f>
        <v>64323</v>
      </c>
      <c r="G43" s="5">
        <f>SUMIFS('HCLS Adjustment'!$F:$F,'HCLS Adjustment'!$B:$B,Main!$A43)</f>
        <v>31452</v>
      </c>
      <c r="H43" s="31">
        <f>VLOOKUP(A43,'SVS Adjustment'!$B$3:$E$675,4,FALSE)</f>
        <v>0</v>
      </c>
      <c r="I43" s="31">
        <f t="shared" si="0"/>
        <v>95775</v>
      </c>
      <c r="J43" s="31">
        <f>IFERROR(VLOOKUP($A43,'NECA 5 year Projections'!$A:$C,3,FALSE),0)</f>
        <v>68344.438344361202</v>
      </c>
      <c r="K43" s="64">
        <f t="shared" si="1"/>
        <v>0.9963388589590193</v>
      </c>
      <c r="L43" s="31">
        <f t="shared" si="2"/>
        <v>95424.354216800071</v>
      </c>
      <c r="M43" s="61">
        <v>3108</v>
      </c>
      <c r="N43" s="36">
        <f t="shared" si="3"/>
        <v>3096.6211736446321</v>
      </c>
      <c r="O43" s="95">
        <f t="shared" si="4"/>
        <v>98520.975390444699</v>
      </c>
      <c r="P43" s="36">
        <f t="shared" si="5"/>
        <v>67184.125598465631</v>
      </c>
      <c r="Q43" s="101">
        <f t="shared" si="6"/>
        <v>31336.849791979075</v>
      </c>
      <c r="R43" s="101">
        <f t="shared" si="7"/>
        <v>0</v>
      </c>
    </row>
    <row r="44" spans="1:18" ht="14.4" customHeight="1">
      <c r="A44" s="63">
        <v>190239</v>
      </c>
      <c r="B44" s="59" t="s">
        <v>51</v>
      </c>
      <c r="C44" s="25" t="s">
        <v>48</v>
      </c>
      <c r="D44" s="25" t="s">
        <v>691</v>
      </c>
      <c r="E44" s="60" t="s">
        <v>708</v>
      </c>
      <c r="F44" s="36">
        <f>VLOOKUP($A44,'CAF BLS Adjustment'!$B:$H,7,FALSE)</f>
        <v>263770</v>
      </c>
      <c r="G44" s="5">
        <f>SUMIFS('HCLS Adjustment'!$F:$F,'HCLS Adjustment'!$B:$B,Main!$A44)</f>
        <v>27552</v>
      </c>
      <c r="H44" s="31">
        <f>VLOOKUP(A44,'SVS Adjustment'!$B$3:$E$675,4,FALSE)</f>
        <v>0</v>
      </c>
      <c r="I44" s="31">
        <f t="shared" si="0"/>
        <v>291322</v>
      </c>
      <c r="J44" s="31">
        <f>IFERROR(VLOOKUP($A44,'NECA 5 year Projections'!$A:$C,3,FALSE),0)</f>
        <v>170090.39944342899</v>
      </c>
      <c r="K44" s="64">
        <f t="shared" si="1"/>
        <v>0.9963388589590193</v>
      </c>
      <c r="L44" s="31">
        <f t="shared" si="2"/>
        <v>290255.42906965944</v>
      </c>
      <c r="M44" s="61">
        <v>6852</v>
      </c>
      <c r="N44" s="36">
        <f t="shared" si="3"/>
        <v>6826.9138615872007</v>
      </c>
      <c r="O44" s="95">
        <f t="shared" si="4"/>
        <v>297082.34293124662</v>
      </c>
      <c r="P44" s="36">
        <f t="shared" si="5"/>
        <v>269631.21468920773</v>
      </c>
      <c r="Q44" s="101">
        <f t="shared" si="6"/>
        <v>27451.128242038903</v>
      </c>
      <c r="R44" s="101">
        <f t="shared" si="7"/>
        <v>0</v>
      </c>
    </row>
    <row r="45" spans="1:18" ht="14.4" customHeight="1">
      <c r="A45" s="63">
        <v>190243</v>
      </c>
      <c r="B45" s="59" t="s">
        <v>52</v>
      </c>
      <c r="C45" s="25" t="s">
        <v>48</v>
      </c>
      <c r="D45" s="25" t="s">
        <v>691</v>
      </c>
      <c r="E45" s="60" t="s">
        <v>708</v>
      </c>
      <c r="F45" s="36">
        <f>VLOOKUP($A45,'CAF BLS Adjustment'!$B:$H,7,FALSE)</f>
        <v>462990</v>
      </c>
      <c r="G45" s="5">
        <f>SUMIFS('HCLS Adjustment'!$F:$F,'HCLS Adjustment'!$B:$B,Main!$A45)</f>
        <v>0</v>
      </c>
      <c r="H45" s="31">
        <f>VLOOKUP(A45,'SVS Adjustment'!$B$3:$E$675,4,FALSE)</f>
        <v>0</v>
      </c>
      <c r="I45" s="31">
        <f t="shared" si="0"/>
        <v>462990</v>
      </c>
      <c r="J45" s="31">
        <f>IFERROR(VLOOKUP($A45,'NECA 5 year Projections'!$A:$C,3,FALSE),0)</f>
        <v>510204.071376651</v>
      </c>
      <c r="K45" s="64">
        <f t="shared" si="1"/>
        <v>0.9963388589590193</v>
      </c>
      <c r="L45" s="31">
        <f t="shared" si="2"/>
        <v>462990</v>
      </c>
      <c r="M45" s="61">
        <v>24642</v>
      </c>
      <c r="N45" s="36">
        <f t="shared" si="3"/>
        <v>24551.782162468153</v>
      </c>
      <c r="O45" s="95">
        <f t="shared" si="4"/>
        <v>487541.78216246818</v>
      </c>
      <c r="P45" s="36">
        <f t="shared" si="5"/>
        <v>487541.78216246818</v>
      </c>
      <c r="Q45" s="101">
        <f t="shared" si="6"/>
        <v>0</v>
      </c>
      <c r="R45" s="101">
        <f t="shared" si="7"/>
        <v>0</v>
      </c>
    </row>
    <row r="46" spans="1:18" ht="14.4" customHeight="1">
      <c r="A46" s="63">
        <v>190248</v>
      </c>
      <c r="B46" s="59" t="s">
        <v>53</v>
      </c>
      <c r="C46" s="25" t="s">
        <v>48</v>
      </c>
      <c r="D46" s="25" t="s">
        <v>691</v>
      </c>
      <c r="E46" s="60" t="s">
        <v>708</v>
      </c>
      <c r="F46" s="36">
        <f>VLOOKUP($A46,'CAF BLS Adjustment'!$B:$H,7,FALSE)</f>
        <v>970212</v>
      </c>
      <c r="G46" s="5">
        <f>SUMIFS('HCLS Adjustment'!$F:$F,'HCLS Adjustment'!$B:$B,Main!$A46)</f>
        <v>236532</v>
      </c>
      <c r="H46" s="31">
        <f>VLOOKUP(A46,'SVS Adjustment'!$B$3:$E$675,4,FALSE)</f>
        <v>0</v>
      </c>
      <c r="I46" s="31">
        <f t="shared" si="0"/>
        <v>1206744</v>
      </c>
      <c r="J46" s="31">
        <f>IFERROR(VLOOKUP($A46,'NECA 5 year Projections'!$A:$C,3,FALSE),0)</f>
        <v>1052391.98415031</v>
      </c>
      <c r="K46" s="64">
        <f t="shared" si="1"/>
        <v>0.9963388589590193</v>
      </c>
      <c r="L46" s="31">
        <f t="shared" si="2"/>
        <v>1202325.9400156429</v>
      </c>
      <c r="M46" s="61">
        <v>-17400</v>
      </c>
      <c r="N46" s="36">
        <f t="shared" si="3"/>
        <v>-17400</v>
      </c>
      <c r="O46" s="95">
        <f t="shared" si="4"/>
        <v>1184925.9400156429</v>
      </c>
      <c r="P46" s="36">
        <f t="shared" si="5"/>
        <v>949259.91702834808</v>
      </c>
      <c r="Q46" s="101">
        <f t="shared" si="6"/>
        <v>235666.02298729477</v>
      </c>
      <c r="R46" s="101">
        <f t="shared" si="7"/>
        <v>0</v>
      </c>
    </row>
    <row r="47" spans="1:18" ht="14.4" customHeight="1">
      <c r="A47" s="63">
        <v>190250</v>
      </c>
      <c r="B47" s="59" t="s">
        <v>54</v>
      </c>
      <c r="C47" s="25" t="s">
        <v>48</v>
      </c>
      <c r="D47" s="25" t="s">
        <v>691</v>
      </c>
      <c r="E47" s="60" t="s">
        <v>708</v>
      </c>
      <c r="F47" s="36">
        <f>VLOOKUP($A47,'CAF BLS Adjustment'!$B:$H,7,FALSE)</f>
        <v>3822395</v>
      </c>
      <c r="G47" s="5">
        <f>SUMIFS('HCLS Adjustment'!$F:$F,'HCLS Adjustment'!$B:$B,Main!$A47)</f>
        <v>0</v>
      </c>
      <c r="H47" s="31">
        <f>VLOOKUP(A47,'SVS Adjustment'!$B$3:$E$675,4,FALSE)</f>
        <v>0</v>
      </c>
      <c r="I47" s="31">
        <f t="shared" si="0"/>
        <v>3822395</v>
      </c>
      <c r="J47" s="31">
        <f>IFERROR(VLOOKUP($A47,'NECA 5 year Projections'!$A:$C,3,FALSE),0)</f>
        <v>4849654.7300679302</v>
      </c>
      <c r="K47" s="64">
        <f t="shared" si="1"/>
        <v>0.9963388589590193</v>
      </c>
      <c r="L47" s="31">
        <f t="shared" si="2"/>
        <v>3822395</v>
      </c>
      <c r="M47" s="61">
        <v>2940</v>
      </c>
      <c r="N47" s="36">
        <f t="shared" si="3"/>
        <v>2929.2362453395167</v>
      </c>
      <c r="O47" s="95">
        <f t="shared" si="4"/>
        <v>3825324.2362453397</v>
      </c>
      <c r="P47" s="36">
        <f t="shared" si="5"/>
        <v>3825324.2362453397</v>
      </c>
      <c r="Q47" s="101">
        <f t="shared" si="6"/>
        <v>0</v>
      </c>
      <c r="R47" s="101">
        <f t="shared" si="7"/>
        <v>0</v>
      </c>
    </row>
    <row r="48" spans="1:18" ht="14.4" customHeight="1">
      <c r="A48" s="63">
        <v>197251</v>
      </c>
      <c r="B48" s="59" t="s">
        <v>55</v>
      </c>
      <c r="C48" s="25" t="s">
        <v>48</v>
      </c>
      <c r="D48" s="25" t="s">
        <v>691</v>
      </c>
      <c r="E48" s="60" t="s">
        <v>708</v>
      </c>
      <c r="F48" s="36">
        <f>VLOOKUP($A48,'CAF BLS Adjustment'!$B:$H,7,FALSE)</f>
        <v>234237</v>
      </c>
      <c r="G48" s="5">
        <f>SUMIFS('HCLS Adjustment'!$F:$F,'HCLS Adjustment'!$B:$B,Main!$A48)</f>
        <v>37500</v>
      </c>
      <c r="H48" s="31">
        <f>VLOOKUP(A48,'SVS Adjustment'!$B$3:$E$675,4,FALSE)</f>
        <v>0</v>
      </c>
      <c r="I48" s="31">
        <f t="shared" si="0"/>
        <v>271737</v>
      </c>
      <c r="J48" s="31">
        <f>IFERROR(VLOOKUP($A48,'NECA 5 year Projections'!$A:$C,3,FALSE),0)</f>
        <v>250508.29592991201</v>
      </c>
      <c r="K48" s="64">
        <f t="shared" si="1"/>
        <v>0.9963388589590193</v>
      </c>
      <c r="L48" s="31">
        <f t="shared" si="2"/>
        <v>270742.13251694705</v>
      </c>
      <c r="M48" s="61">
        <v>-6786</v>
      </c>
      <c r="N48" s="36">
        <f t="shared" si="3"/>
        <v>-6786</v>
      </c>
      <c r="O48" s="95">
        <f t="shared" si="4"/>
        <v>263956.13251694705</v>
      </c>
      <c r="P48" s="36">
        <f t="shared" si="5"/>
        <v>226593.42530598381</v>
      </c>
      <c r="Q48" s="101">
        <f t="shared" si="6"/>
        <v>37362.707210963228</v>
      </c>
      <c r="R48" s="101">
        <f t="shared" si="7"/>
        <v>0</v>
      </c>
    </row>
    <row r="49" spans="1:18" ht="14.4" customHeight="1">
      <c r="A49" s="63">
        <v>200257</v>
      </c>
      <c r="B49" s="59" t="s">
        <v>57</v>
      </c>
      <c r="C49" s="25" t="s">
        <v>56</v>
      </c>
      <c r="D49" s="25" t="s">
        <v>691</v>
      </c>
      <c r="E49" s="60" t="s">
        <v>708</v>
      </c>
      <c r="F49" s="36">
        <f>VLOOKUP($A49,'CAF BLS Adjustment'!$B:$H,7,FALSE)</f>
        <v>490476</v>
      </c>
      <c r="G49" s="5">
        <f>SUMIFS('HCLS Adjustment'!$F:$F,'HCLS Adjustment'!$B:$B,Main!$A49)</f>
        <v>412020</v>
      </c>
      <c r="H49" s="31">
        <f>VLOOKUP(A49,'SVS Adjustment'!$B$3:$E$675,4,FALSE)</f>
        <v>0</v>
      </c>
      <c r="I49" s="31">
        <f t="shared" si="0"/>
        <v>902496</v>
      </c>
      <c r="J49" s="31">
        <f>IFERROR(VLOOKUP($A49,'NECA 5 year Projections'!$A:$C,3,FALSE),0)</f>
        <v>463031.15006868902</v>
      </c>
      <c r="K49" s="64">
        <f t="shared" si="1"/>
        <v>0.9963388589590193</v>
      </c>
      <c r="L49" s="31">
        <f t="shared" si="2"/>
        <v>899191.83485507907</v>
      </c>
      <c r="M49" s="61">
        <v>-37218</v>
      </c>
      <c r="N49" s="36">
        <f t="shared" si="3"/>
        <v>-37218</v>
      </c>
      <c r="O49" s="95">
        <f t="shared" si="4"/>
        <v>861973.83485507907</v>
      </c>
      <c r="P49" s="36">
        <f t="shared" si="5"/>
        <v>451462.29818678397</v>
      </c>
      <c r="Q49" s="101">
        <f t="shared" si="6"/>
        <v>410511.5366682951</v>
      </c>
      <c r="R49" s="101">
        <f t="shared" si="7"/>
        <v>0</v>
      </c>
    </row>
    <row r="50" spans="1:18" ht="14.4" customHeight="1">
      <c r="A50" s="63">
        <v>200259</v>
      </c>
      <c r="B50" s="59" t="s">
        <v>58</v>
      </c>
      <c r="C50" s="25" t="s">
        <v>56</v>
      </c>
      <c r="D50" s="25" t="s">
        <v>691</v>
      </c>
      <c r="E50" s="60" t="s">
        <v>708</v>
      </c>
      <c r="F50" s="36">
        <f>VLOOKUP($A50,'CAF BLS Adjustment'!$B:$H,7,FALSE)</f>
        <v>1542309</v>
      </c>
      <c r="G50" s="5">
        <f>SUMIFS('HCLS Adjustment'!$F:$F,'HCLS Adjustment'!$B:$B,Main!$A50)</f>
        <v>1457988</v>
      </c>
      <c r="H50" s="31">
        <f>VLOOKUP(A50,'SVS Adjustment'!$B$3:$E$675,4,FALSE)</f>
        <v>0</v>
      </c>
      <c r="I50" s="31">
        <f t="shared" si="0"/>
        <v>3000297</v>
      </c>
      <c r="J50" s="31">
        <f>IFERROR(VLOOKUP($A50,'NECA 5 year Projections'!$A:$C,3,FALSE),0)</f>
        <v>1688112.6427653199</v>
      </c>
      <c r="K50" s="64">
        <f t="shared" si="1"/>
        <v>0.9963388589590193</v>
      </c>
      <c r="L50" s="31">
        <f t="shared" si="2"/>
        <v>2989312.4895181688</v>
      </c>
      <c r="M50" s="61">
        <v>318228</v>
      </c>
      <c r="N50" s="36">
        <f t="shared" si="3"/>
        <v>317062.92240881082</v>
      </c>
      <c r="O50" s="95">
        <f t="shared" si="4"/>
        <v>3306375.4119269797</v>
      </c>
      <c r="P50" s="36">
        <f t="shared" si="5"/>
        <v>1853725.3116310372</v>
      </c>
      <c r="Q50" s="101">
        <f t="shared" si="6"/>
        <v>1452650.1002959427</v>
      </c>
      <c r="R50" s="101">
        <f t="shared" si="7"/>
        <v>0</v>
      </c>
    </row>
    <row r="51" spans="1:18" ht="14.4" customHeight="1">
      <c r="A51" s="63">
        <v>210331</v>
      </c>
      <c r="B51" s="59" t="s">
        <v>60</v>
      </c>
      <c r="C51" s="25" t="s">
        <v>59</v>
      </c>
      <c r="D51" s="25" t="s">
        <v>691</v>
      </c>
      <c r="E51" s="60" t="s">
        <v>708</v>
      </c>
      <c r="F51" s="36">
        <f>VLOOKUP($A51,'CAF BLS Adjustment'!$B:$H,7,FALSE)</f>
        <v>1002062</v>
      </c>
      <c r="G51" s="5">
        <f>SUMIFS('HCLS Adjustment'!$F:$F,'HCLS Adjustment'!$B:$B,Main!$A51)</f>
        <v>1023912</v>
      </c>
      <c r="H51" s="31">
        <f>VLOOKUP(A51,'SVS Adjustment'!$B$3:$E$675,4,FALSE)</f>
        <v>0</v>
      </c>
      <c r="I51" s="31">
        <f t="shared" si="0"/>
        <v>2025974</v>
      </c>
      <c r="J51" s="31">
        <f>IFERROR(VLOOKUP($A51,'NECA 5 year Projections'!$A:$C,3,FALSE),0)</f>
        <v>1029023.09718984</v>
      </c>
      <c r="K51" s="64">
        <f t="shared" si="1"/>
        <v>0.9963388589590193</v>
      </c>
      <c r="L51" s="31">
        <f t="shared" si="2"/>
        <v>2018556.6234406403</v>
      </c>
      <c r="M51" s="61">
        <v>52410</v>
      </c>
      <c r="N51" s="36">
        <f t="shared" si="3"/>
        <v>52218.119598042198</v>
      </c>
      <c r="O51" s="95">
        <f t="shared" si="4"/>
        <v>2070774.7430386825</v>
      </c>
      <c r="P51" s="36">
        <f t="shared" si="5"/>
        <v>1050611.429284235</v>
      </c>
      <c r="Q51" s="101">
        <f t="shared" si="6"/>
        <v>1020163.3137544475</v>
      </c>
      <c r="R51" s="101">
        <f t="shared" si="7"/>
        <v>0</v>
      </c>
    </row>
    <row r="52" spans="1:18" ht="14.4" customHeight="1">
      <c r="A52" s="63">
        <v>210335</v>
      </c>
      <c r="B52" s="59" t="s">
        <v>61</v>
      </c>
      <c r="C52" s="25" t="s">
        <v>59</v>
      </c>
      <c r="D52" s="25" t="s">
        <v>691</v>
      </c>
      <c r="E52" s="60" t="s">
        <v>708</v>
      </c>
      <c r="F52" s="36">
        <f>VLOOKUP($A52,'CAF BLS Adjustment'!$B:$H,7,FALSE)</f>
        <v>441581</v>
      </c>
      <c r="G52" s="5">
        <f>SUMIFS('HCLS Adjustment'!$F:$F,'HCLS Adjustment'!$B:$B,Main!$A52)</f>
        <v>0</v>
      </c>
      <c r="H52" s="31">
        <f>VLOOKUP(A52,'SVS Adjustment'!$B$3:$E$675,4,FALSE)</f>
        <v>0</v>
      </c>
      <c r="I52" s="31">
        <f t="shared" si="0"/>
        <v>441581</v>
      </c>
      <c r="J52" s="31">
        <f>IFERROR(VLOOKUP($A52,'NECA 5 year Projections'!$A:$C,3,FALSE),0)</f>
        <v>671157.60605262604</v>
      </c>
      <c r="K52" s="64">
        <f t="shared" si="1"/>
        <v>0.9963388589590193</v>
      </c>
      <c r="L52" s="31">
        <f t="shared" si="2"/>
        <v>441581</v>
      </c>
      <c r="M52" s="61">
        <v>28122</v>
      </c>
      <c r="N52" s="36">
        <f t="shared" si="3"/>
        <v>28019.04139164554</v>
      </c>
      <c r="O52" s="95">
        <f t="shared" si="4"/>
        <v>469600.04139164556</v>
      </c>
      <c r="P52" s="36">
        <f t="shared" si="5"/>
        <v>469600.04139164556</v>
      </c>
      <c r="Q52" s="101">
        <f t="shared" si="6"/>
        <v>0</v>
      </c>
      <c r="R52" s="101">
        <f t="shared" si="7"/>
        <v>0</v>
      </c>
    </row>
    <row r="53" spans="1:18" ht="14.4" customHeight="1">
      <c r="A53" s="63">
        <v>220324</v>
      </c>
      <c r="B53" s="59" t="s">
        <v>63</v>
      </c>
      <c r="C53" s="25" t="s">
        <v>62</v>
      </c>
      <c r="D53" s="25" t="s">
        <v>691</v>
      </c>
      <c r="E53" s="60" t="s">
        <v>708</v>
      </c>
      <c r="F53" s="36">
        <f>VLOOKUP($A53,'CAF BLS Adjustment'!$B:$H,7,FALSE)</f>
        <v>229363</v>
      </c>
      <c r="G53" s="5">
        <f>SUMIFS('HCLS Adjustment'!$F:$F,'HCLS Adjustment'!$B:$B,Main!$A53)</f>
        <v>0</v>
      </c>
      <c r="H53" s="31">
        <f>VLOOKUP(A53,'SVS Adjustment'!$B$3:$E$675,4,FALSE)</f>
        <v>0</v>
      </c>
      <c r="I53" s="31">
        <f t="shared" si="0"/>
        <v>229363</v>
      </c>
      <c r="J53" s="31">
        <f>IFERROR(VLOOKUP($A53,'NECA 5 year Projections'!$A:$C,3,FALSE),0)</f>
        <v>296797.33107886801</v>
      </c>
      <c r="K53" s="64">
        <f t="shared" si="1"/>
        <v>0.9963388589590193</v>
      </c>
      <c r="L53" s="31">
        <f t="shared" si="2"/>
        <v>229363</v>
      </c>
      <c r="M53" s="61">
        <v>-19812</v>
      </c>
      <c r="N53" s="36">
        <f t="shared" si="3"/>
        <v>-19812</v>
      </c>
      <c r="O53" s="95">
        <f t="shared" si="4"/>
        <v>209551</v>
      </c>
      <c r="P53" s="36">
        <f t="shared" si="5"/>
        <v>209551</v>
      </c>
      <c r="Q53" s="101">
        <f t="shared" si="6"/>
        <v>0</v>
      </c>
      <c r="R53" s="101">
        <f t="shared" si="7"/>
        <v>0</v>
      </c>
    </row>
    <row r="54" spans="1:18" ht="14.4" customHeight="1">
      <c r="A54" s="63">
        <v>220347</v>
      </c>
      <c r="B54" s="59" t="s">
        <v>64</v>
      </c>
      <c r="C54" s="25" t="s">
        <v>62</v>
      </c>
      <c r="D54" s="25" t="s">
        <v>691</v>
      </c>
      <c r="E54" s="60" t="s">
        <v>708</v>
      </c>
      <c r="F54" s="36">
        <f>VLOOKUP($A54,'CAF BLS Adjustment'!$B:$H,7,FALSE)</f>
        <v>2231298</v>
      </c>
      <c r="G54" s="5">
        <f>SUMIFS('HCLS Adjustment'!$F:$F,'HCLS Adjustment'!$B:$B,Main!$A54)</f>
        <v>1613220</v>
      </c>
      <c r="H54" s="31">
        <f>VLOOKUP(A54,'SVS Adjustment'!$B$3:$E$675,4,FALSE)</f>
        <v>0</v>
      </c>
      <c r="I54" s="31">
        <f t="shared" si="0"/>
        <v>3844518</v>
      </c>
      <c r="J54" s="31">
        <f>IFERROR(VLOOKUP($A54,'NECA 5 year Projections'!$A:$C,3,FALSE),0)</f>
        <v>1877761.8804853701</v>
      </c>
      <c r="K54" s="64">
        <f t="shared" si="1"/>
        <v>0.9963388589590193</v>
      </c>
      <c r="L54" s="31">
        <f t="shared" si="2"/>
        <v>3830442.6773674111</v>
      </c>
      <c r="M54" s="61">
        <v>296376</v>
      </c>
      <c r="N54" s="36">
        <f t="shared" si="3"/>
        <v>295290.92566283833</v>
      </c>
      <c r="O54" s="95">
        <f t="shared" si="4"/>
        <v>4125733.6030302495</v>
      </c>
      <c r="P54" s="36">
        <f t="shared" si="5"/>
        <v>2518419.8289803802</v>
      </c>
      <c r="Q54" s="101">
        <f t="shared" si="6"/>
        <v>1607313.7740498693</v>
      </c>
      <c r="R54" s="101">
        <f t="shared" si="7"/>
        <v>0</v>
      </c>
    </row>
    <row r="55" spans="1:18" ht="14.4" customHeight="1">
      <c r="A55" s="63">
        <v>220348</v>
      </c>
      <c r="B55" s="59" t="s">
        <v>65</v>
      </c>
      <c r="C55" s="25" t="s">
        <v>62</v>
      </c>
      <c r="D55" s="25" t="s">
        <v>691</v>
      </c>
      <c r="E55" s="60" t="s">
        <v>708</v>
      </c>
      <c r="F55" s="36">
        <f>VLOOKUP($A55,'CAF BLS Adjustment'!$B:$H,7,FALSE)</f>
        <v>2897041</v>
      </c>
      <c r="G55" s="5">
        <f>SUMIFS('HCLS Adjustment'!$F:$F,'HCLS Adjustment'!$B:$B,Main!$A55)</f>
        <v>639648</v>
      </c>
      <c r="H55" s="31">
        <f>VLOOKUP(A55,'SVS Adjustment'!$B$3:$E$675,4,FALSE)</f>
        <v>0</v>
      </c>
      <c r="I55" s="31">
        <f t="shared" si="0"/>
        <v>3536689</v>
      </c>
      <c r="J55" s="31">
        <f>IFERROR(VLOOKUP($A55,'NECA 5 year Projections'!$A:$C,3,FALSE),0)</f>
        <v>1743631.6512293599</v>
      </c>
      <c r="K55" s="64">
        <f t="shared" si="1"/>
        <v>0.9963388589590193</v>
      </c>
      <c r="L55" s="31">
        <f t="shared" si="2"/>
        <v>3523740.6827529152</v>
      </c>
      <c r="M55" s="61">
        <v>269850</v>
      </c>
      <c r="N55" s="36">
        <f t="shared" si="3"/>
        <v>268862.04109009134</v>
      </c>
      <c r="O55" s="95">
        <f t="shared" si="4"/>
        <v>3792602.7238430064</v>
      </c>
      <c r="P55" s="36">
        <f t="shared" si="5"/>
        <v>3155296.5653875875</v>
      </c>
      <c r="Q55" s="101">
        <f t="shared" si="6"/>
        <v>637306.15845541877</v>
      </c>
      <c r="R55" s="101">
        <f t="shared" si="7"/>
        <v>0</v>
      </c>
    </row>
    <row r="56" spans="1:18" ht="14.4" customHeight="1">
      <c r="A56" s="63">
        <v>220358</v>
      </c>
      <c r="B56" s="59" t="s">
        <v>66</v>
      </c>
      <c r="C56" s="25" t="s">
        <v>62</v>
      </c>
      <c r="D56" s="25" t="s">
        <v>691</v>
      </c>
      <c r="E56" s="60" t="s">
        <v>708</v>
      </c>
      <c r="F56" s="36">
        <f>VLOOKUP($A56,'CAF BLS Adjustment'!$B:$H,7,FALSE)</f>
        <v>1531376</v>
      </c>
      <c r="G56" s="5">
        <f>SUMIFS('HCLS Adjustment'!$F:$F,'HCLS Adjustment'!$B:$B,Main!$A56)</f>
        <v>1084728</v>
      </c>
      <c r="H56" s="31">
        <f>VLOOKUP(A56,'SVS Adjustment'!$B$3:$E$675,4,FALSE)</f>
        <v>0</v>
      </c>
      <c r="I56" s="31">
        <f t="shared" si="0"/>
        <v>2616104</v>
      </c>
      <c r="J56" s="31">
        <f>IFERROR(VLOOKUP($A56,'NECA 5 year Projections'!$A:$C,3,FALSE),0)</f>
        <v>1762361.49242153</v>
      </c>
      <c r="K56" s="64">
        <f t="shared" si="1"/>
        <v>0.9963388589590193</v>
      </c>
      <c r="L56" s="31">
        <f t="shared" si="2"/>
        <v>2606526.074278126</v>
      </c>
      <c r="M56" s="61">
        <v>33432</v>
      </c>
      <c r="N56" s="36">
        <f t="shared" si="3"/>
        <v>33309.600732717932</v>
      </c>
      <c r="O56" s="95">
        <f t="shared" si="4"/>
        <v>2639835.6750108441</v>
      </c>
      <c r="P56" s="36">
        <f t="shared" si="5"/>
        <v>1559079.0172099448</v>
      </c>
      <c r="Q56" s="101">
        <f t="shared" si="6"/>
        <v>1080756.6578008989</v>
      </c>
      <c r="R56" s="101">
        <f t="shared" si="7"/>
        <v>0</v>
      </c>
    </row>
    <row r="57" spans="1:18" ht="14.4" customHeight="1">
      <c r="A57" s="63">
        <v>220360</v>
      </c>
      <c r="B57" s="59" t="s">
        <v>67</v>
      </c>
      <c r="C57" s="25" t="s">
        <v>62</v>
      </c>
      <c r="D57" s="25" t="s">
        <v>691</v>
      </c>
      <c r="E57" s="60" t="s">
        <v>708</v>
      </c>
      <c r="F57" s="36">
        <f>VLOOKUP($A57,'CAF BLS Adjustment'!$B:$H,7,FALSE)</f>
        <v>2269362</v>
      </c>
      <c r="G57" s="5">
        <f>SUMIFS('HCLS Adjustment'!$F:$F,'HCLS Adjustment'!$B:$B,Main!$A57)</f>
        <v>669504</v>
      </c>
      <c r="H57" s="31">
        <f>VLOOKUP(A57,'SVS Adjustment'!$B$3:$E$675,4,FALSE)</f>
        <v>0</v>
      </c>
      <c r="I57" s="31">
        <f t="shared" si="0"/>
        <v>2938866</v>
      </c>
      <c r="J57" s="31">
        <f>IFERROR(VLOOKUP($A57,'NECA 5 year Projections'!$A:$C,3,FALSE),0)</f>
        <v>2684932.0662096702</v>
      </c>
      <c r="K57" s="64">
        <f t="shared" si="1"/>
        <v>0.9963388589590193</v>
      </c>
      <c r="L57" s="31">
        <f t="shared" si="2"/>
        <v>2928106.397073457</v>
      </c>
      <c r="M57" s="61">
        <v>326910</v>
      </c>
      <c r="N57" s="36">
        <f t="shared" si="3"/>
        <v>325713.13638229301</v>
      </c>
      <c r="O57" s="95">
        <f t="shared" si="4"/>
        <v>3253819.53345575</v>
      </c>
      <c r="P57" s="36">
        <f t="shared" si="5"/>
        <v>2586766.6820272505</v>
      </c>
      <c r="Q57" s="101">
        <f t="shared" si="6"/>
        <v>667052.85142849921</v>
      </c>
      <c r="R57" s="101">
        <f t="shared" si="7"/>
        <v>0</v>
      </c>
    </row>
    <row r="58" spans="1:18" ht="14.4" customHeight="1">
      <c r="A58" s="63">
        <v>220365</v>
      </c>
      <c r="B58" s="59" t="s">
        <v>68</v>
      </c>
      <c r="C58" s="25" t="s">
        <v>62</v>
      </c>
      <c r="D58" s="25" t="s">
        <v>691</v>
      </c>
      <c r="E58" s="60" t="s">
        <v>708</v>
      </c>
      <c r="F58" s="36">
        <f>VLOOKUP($A58,'CAF BLS Adjustment'!$B:$H,7,FALSE)</f>
        <v>238629</v>
      </c>
      <c r="G58" s="5">
        <f>SUMIFS('HCLS Adjustment'!$F:$F,'HCLS Adjustment'!$B:$B,Main!$A58)</f>
        <v>214212</v>
      </c>
      <c r="H58" s="31">
        <f>VLOOKUP(A58,'SVS Adjustment'!$B$3:$E$675,4,FALSE)</f>
        <v>0</v>
      </c>
      <c r="I58" s="31">
        <f t="shared" si="0"/>
        <v>452841</v>
      </c>
      <c r="J58" s="31">
        <f>IFERROR(VLOOKUP($A58,'NECA 5 year Projections'!$A:$C,3,FALSE),0)</f>
        <v>220158.09349285101</v>
      </c>
      <c r="K58" s="64">
        <f t="shared" si="1"/>
        <v>0.9963388589590193</v>
      </c>
      <c r="L58" s="31">
        <f t="shared" si="2"/>
        <v>451183.08522986126</v>
      </c>
      <c r="M58" s="61">
        <v>-41568</v>
      </c>
      <c r="N58" s="36">
        <f t="shared" si="3"/>
        <v>-41568</v>
      </c>
      <c r="O58" s="95">
        <f t="shared" si="4"/>
        <v>409615.08522986126</v>
      </c>
      <c r="P58" s="36">
        <f t="shared" si="5"/>
        <v>196187.34557453182</v>
      </c>
      <c r="Q58" s="101">
        <f t="shared" si="6"/>
        <v>213427.73965532944</v>
      </c>
      <c r="R58" s="101">
        <f t="shared" si="7"/>
        <v>0</v>
      </c>
    </row>
    <row r="59" spans="1:18" ht="14.4" customHeight="1">
      <c r="A59" s="63">
        <v>220368</v>
      </c>
      <c r="B59" s="59" t="s">
        <v>69</v>
      </c>
      <c r="C59" s="25" t="s">
        <v>62</v>
      </c>
      <c r="D59" s="25" t="s">
        <v>691</v>
      </c>
      <c r="E59" s="60" t="s">
        <v>708</v>
      </c>
      <c r="F59" s="36">
        <f>VLOOKUP($A59,'CAF BLS Adjustment'!$B:$H,7,FALSE)</f>
        <v>1500410</v>
      </c>
      <c r="G59" s="5">
        <f>SUMIFS('HCLS Adjustment'!$F:$F,'HCLS Adjustment'!$B:$B,Main!$A59)</f>
        <v>113352</v>
      </c>
      <c r="H59" s="31">
        <f>VLOOKUP(A59,'SVS Adjustment'!$B$3:$E$675,4,FALSE)</f>
        <v>0</v>
      </c>
      <c r="I59" s="31">
        <f t="shared" si="0"/>
        <v>1613762</v>
      </c>
      <c r="J59" s="31">
        <f>IFERROR(VLOOKUP($A59,'NECA 5 year Projections'!$A:$C,3,FALSE),0)</f>
        <v>1062178.5676666901</v>
      </c>
      <c r="K59" s="64">
        <f t="shared" si="1"/>
        <v>0.9963388589590193</v>
      </c>
      <c r="L59" s="31">
        <f t="shared" si="2"/>
        <v>1607853.7897114248</v>
      </c>
      <c r="M59" s="61">
        <v>-50706</v>
      </c>
      <c r="N59" s="36">
        <f t="shared" si="3"/>
        <v>-50706</v>
      </c>
      <c r="O59" s="95">
        <f t="shared" si="4"/>
        <v>1557147.7897114248</v>
      </c>
      <c r="P59" s="36">
        <f t="shared" si="5"/>
        <v>1444210.787370702</v>
      </c>
      <c r="Q59" s="101">
        <f t="shared" si="6"/>
        <v>112937.00234072276</v>
      </c>
      <c r="R59" s="101">
        <f t="shared" si="7"/>
        <v>0</v>
      </c>
    </row>
    <row r="60" spans="1:18" ht="14.4" customHeight="1">
      <c r="A60" s="63">
        <v>220371</v>
      </c>
      <c r="B60" s="59" t="s">
        <v>70</v>
      </c>
      <c r="C60" s="25" t="s">
        <v>62</v>
      </c>
      <c r="D60" s="25" t="s">
        <v>691</v>
      </c>
      <c r="E60" s="60" t="s">
        <v>708</v>
      </c>
      <c r="F60" s="36">
        <f>VLOOKUP($A60,'CAF BLS Adjustment'!$B:$H,7,FALSE)</f>
        <v>615792</v>
      </c>
      <c r="G60" s="5">
        <f>SUMIFS('HCLS Adjustment'!$F:$F,'HCLS Adjustment'!$B:$B,Main!$A60)</f>
        <v>0</v>
      </c>
      <c r="H60" s="31">
        <f>VLOOKUP(A60,'SVS Adjustment'!$B$3:$E$675,4,FALSE)</f>
        <v>0</v>
      </c>
      <c r="I60" s="31">
        <f t="shared" si="0"/>
        <v>615792</v>
      </c>
      <c r="J60" s="31">
        <f>IFERROR(VLOOKUP($A60,'NECA 5 year Projections'!$A:$C,3,FALSE),0)</f>
        <v>621403.74362886895</v>
      </c>
      <c r="K60" s="64">
        <f t="shared" si="1"/>
        <v>0.9963388589590193</v>
      </c>
      <c r="L60" s="31">
        <f t="shared" si="2"/>
        <v>615792</v>
      </c>
      <c r="M60" s="61">
        <v>-52014</v>
      </c>
      <c r="N60" s="36">
        <f t="shared" si="3"/>
        <v>-52014</v>
      </c>
      <c r="O60" s="95">
        <f t="shared" si="4"/>
        <v>563778</v>
      </c>
      <c r="P60" s="36">
        <f t="shared" si="5"/>
        <v>563778</v>
      </c>
      <c r="Q60" s="101">
        <f t="shared" si="6"/>
        <v>0</v>
      </c>
      <c r="R60" s="101">
        <f t="shared" si="7"/>
        <v>0</v>
      </c>
    </row>
    <row r="61" spans="1:18" ht="14.4" customHeight="1">
      <c r="A61" s="63">
        <v>220376</v>
      </c>
      <c r="B61" s="59" t="s">
        <v>71</v>
      </c>
      <c r="C61" s="25" t="s">
        <v>62</v>
      </c>
      <c r="D61" s="25" t="s">
        <v>691</v>
      </c>
      <c r="E61" s="60" t="s">
        <v>708</v>
      </c>
      <c r="F61" s="36">
        <f>VLOOKUP($A61,'CAF BLS Adjustment'!$B:$H,7,FALSE)</f>
        <v>1151152</v>
      </c>
      <c r="G61" s="5">
        <f>SUMIFS('HCLS Adjustment'!$F:$F,'HCLS Adjustment'!$B:$B,Main!$A61)</f>
        <v>898824</v>
      </c>
      <c r="H61" s="31">
        <f>VLOOKUP(A61,'SVS Adjustment'!$B$3:$E$675,4,FALSE)</f>
        <v>0</v>
      </c>
      <c r="I61" s="31">
        <f t="shared" si="0"/>
        <v>2049976</v>
      </c>
      <c r="J61" s="31">
        <f>IFERROR(VLOOKUP($A61,'NECA 5 year Projections'!$A:$C,3,FALSE),0)</f>
        <v>1011993.56846595</v>
      </c>
      <c r="K61" s="64">
        <f t="shared" si="1"/>
        <v>0.9963388589590193</v>
      </c>
      <c r="L61" s="31">
        <f t="shared" si="2"/>
        <v>2042470.7487333745</v>
      </c>
      <c r="M61" s="61">
        <v>82668</v>
      </c>
      <c r="N61" s="36">
        <f t="shared" si="3"/>
        <v>82365.340792424206</v>
      </c>
      <c r="O61" s="95">
        <f t="shared" si="4"/>
        <v>2124836.0895257988</v>
      </c>
      <c r="P61" s="36">
        <f t="shared" si="5"/>
        <v>1229302.8109608172</v>
      </c>
      <c r="Q61" s="101">
        <f t="shared" si="6"/>
        <v>895533.27856498153</v>
      </c>
      <c r="R61" s="101">
        <f t="shared" si="7"/>
        <v>0</v>
      </c>
    </row>
    <row r="62" spans="1:18" ht="14.4" customHeight="1">
      <c r="A62" s="63">
        <v>220378</v>
      </c>
      <c r="B62" s="59" t="s">
        <v>72</v>
      </c>
      <c r="C62" s="25" t="s">
        <v>62</v>
      </c>
      <c r="D62" s="25" t="s">
        <v>691</v>
      </c>
      <c r="E62" s="60" t="s">
        <v>708</v>
      </c>
      <c r="F62" s="36">
        <f>VLOOKUP($A62,'CAF BLS Adjustment'!$B:$H,7,FALSE)</f>
        <v>3352358</v>
      </c>
      <c r="G62" s="5">
        <f>SUMIFS('HCLS Adjustment'!$F:$F,'HCLS Adjustment'!$B:$B,Main!$A62)</f>
        <v>3076236</v>
      </c>
      <c r="H62" s="31">
        <f>VLOOKUP(A62,'SVS Adjustment'!$B$3:$E$675,4,FALSE)</f>
        <v>0</v>
      </c>
      <c r="I62" s="31">
        <f t="shared" si="0"/>
        <v>6428594</v>
      </c>
      <c r="J62" s="31">
        <f>IFERROR(VLOOKUP($A62,'NECA 5 year Projections'!$A:$C,3,FALSE),0)</f>
        <v>2394097.80564307</v>
      </c>
      <c r="K62" s="64">
        <f t="shared" si="1"/>
        <v>0.9963388589590193</v>
      </c>
      <c r="L62" s="31">
        <f t="shared" si="2"/>
        <v>6405058.0106707979</v>
      </c>
      <c r="M62" s="61">
        <v>152040</v>
      </c>
      <c r="N62" s="36">
        <f t="shared" si="3"/>
        <v>151483.3601161293</v>
      </c>
      <c r="O62" s="95">
        <f t="shared" si="4"/>
        <v>6556541.3707869276</v>
      </c>
      <c r="P62" s="36">
        <f t="shared" si="5"/>
        <v>3491567.9046582696</v>
      </c>
      <c r="Q62" s="101">
        <f t="shared" si="6"/>
        <v>3064973.466128658</v>
      </c>
      <c r="R62" s="101">
        <f t="shared" si="7"/>
        <v>0</v>
      </c>
    </row>
    <row r="63" spans="1:18" ht="14.4" customHeight="1">
      <c r="A63" s="63">
        <v>220380</v>
      </c>
      <c r="B63" s="59" t="s">
        <v>73</v>
      </c>
      <c r="C63" s="25" t="s">
        <v>62</v>
      </c>
      <c r="D63" s="25" t="s">
        <v>691</v>
      </c>
      <c r="E63" s="60" t="s">
        <v>708</v>
      </c>
      <c r="F63" s="36">
        <f>VLOOKUP($A63,'CAF BLS Adjustment'!$B:$H,7,FALSE)</f>
        <v>1309919</v>
      </c>
      <c r="G63" s="5">
        <f>SUMIFS('HCLS Adjustment'!$F:$F,'HCLS Adjustment'!$B:$B,Main!$A63)</f>
        <v>202428</v>
      </c>
      <c r="H63" s="31">
        <f>VLOOKUP(A63,'SVS Adjustment'!$B$3:$E$675,4,FALSE)</f>
        <v>0</v>
      </c>
      <c r="I63" s="31">
        <f t="shared" si="0"/>
        <v>1512347</v>
      </c>
      <c r="J63" s="31">
        <f>IFERROR(VLOOKUP($A63,'NECA 5 year Projections'!$A:$C,3,FALSE),0)</f>
        <v>1184064.7107428301</v>
      </c>
      <c r="K63" s="64">
        <f t="shared" si="1"/>
        <v>0.9963388589590193</v>
      </c>
      <c r="L63" s="31">
        <f t="shared" si="2"/>
        <v>1506810.0843300959</v>
      </c>
      <c r="M63" s="61">
        <v>21090</v>
      </c>
      <c r="N63" s="36">
        <f t="shared" si="3"/>
        <v>21012.786535445717</v>
      </c>
      <c r="O63" s="95">
        <f t="shared" si="4"/>
        <v>1527822.8708655415</v>
      </c>
      <c r="P63" s="36">
        <f t="shared" si="5"/>
        <v>1326135.9883241854</v>
      </c>
      <c r="Q63" s="101">
        <f t="shared" si="6"/>
        <v>201686.88254135635</v>
      </c>
      <c r="R63" s="101">
        <f t="shared" si="7"/>
        <v>0</v>
      </c>
    </row>
    <row r="64" spans="1:18" ht="14.4" customHeight="1">
      <c r="A64" s="63">
        <v>220381</v>
      </c>
      <c r="B64" s="59" t="s">
        <v>74</v>
      </c>
      <c r="C64" s="25" t="s">
        <v>62</v>
      </c>
      <c r="D64" s="25" t="s">
        <v>691</v>
      </c>
      <c r="E64" s="60" t="s">
        <v>708</v>
      </c>
      <c r="F64" s="36">
        <f>VLOOKUP($A64,'CAF BLS Adjustment'!$B:$H,7,FALSE)</f>
        <v>2372667</v>
      </c>
      <c r="G64" s="5">
        <f>SUMIFS('HCLS Adjustment'!$F:$F,'HCLS Adjustment'!$B:$B,Main!$A64)</f>
        <v>2951244</v>
      </c>
      <c r="H64" s="31">
        <f>VLOOKUP(A64,'SVS Adjustment'!$B$3:$E$675,4,FALSE)</f>
        <v>0</v>
      </c>
      <c r="I64" s="31">
        <f t="shared" si="0"/>
        <v>5323911</v>
      </c>
      <c r="J64" s="31">
        <f>IFERROR(VLOOKUP($A64,'NECA 5 year Projections'!$A:$C,3,FALSE),0)</f>
        <v>3051940.7051288998</v>
      </c>
      <c r="K64" s="64">
        <f t="shared" si="1"/>
        <v>0.9963388589590193</v>
      </c>
      <c r="L64" s="31">
        <f t="shared" si="2"/>
        <v>5304419.4109393712</v>
      </c>
      <c r="M64" s="61">
        <v>121764</v>
      </c>
      <c r="N64" s="36">
        <f t="shared" si="3"/>
        <v>121318.20482228603</v>
      </c>
      <c r="O64" s="95">
        <f t="shared" si="4"/>
        <v>5425737.6157616572</v>
      </c>
      <c r="P64" s="36">
        <f t="shared" si="5"/>
        <v>2485298.5362920053</v>
      </c>
      <c r="Q64" s="101">
        <f t="shared" si="6"/>
        <v>2940439.0794696519</v>
      </c>
      <c r="R64" s="101">
        <f t="shared" si="7"/>
        <v>0</v>
      </c>
    </row>
    <row r="65" spans="1:18" ht="14.4" customHeight="1">
      <c r="A65" s="63">
        <v>220382</v>
      </c>
      <c r="B65" s="59" t="s">
        <v>75</v>
      </c>
      <c r="C65" s="25" t="s">
        <v>62</v>
      </c>
      <c r="D65" s="25" t="s">
        <v>691</v>
      </c>
      <c r="E65" s="60" t="s">
        <v>708</v>
      </c>
      <c r="F65" s="36">
        <f>VLOOKUP($A65,'CAF BLS Adjustment'!$B:$H,7,FALSE)</f>
        <v>1714180</v>
      </c>
      <c r="G65" s="5">
        <f>SUMIFS('HCLS Adjustment'!$F:$F,'HCLS Adjustment'!$B:$B,Main!$A65)</f>
        <v>721320</v>
      </c>
      <c r="H65" s="31">
        <f>VLOOKUP(A65,'SVS Adjustment'!$B$3:$E$675,4,FALSE)</f>
        <v>0</v>
      </c>
      <c r="I65" s="31">
        <f t="shared" si="0"/>
        <v>2435500</v>
      </c>
      <c r="J65" s="31">
        <f>IFERROR(VLOOKUP($A65,'NECA 5 year Projections'!$A:$C,3,FALSE),0)</f>
        <v>1892705.07005761</v>
      </c>
      <c r="K65" s="64">
        <f t="shared" si="1"/>
        <v>0.9963388589590193</v>
      </c>
      <c r="L65" s="31">
        <f t="shared" si="2"/>
        <v>2426583.2909946917</v>
      </c>
      <c r="M65" s="61">
        <v>185400</v>
      </c>
      <c r="N65" s="36">
        <f t="shared" si="3"/>
        <v>184721.22445100217</v>
      </c>
      <c r="O65" s="95">
        <f t="shared" si="4"/>
        <v>2611304.5154456939</v>
      </c>
      <c r="P65" s="36">
        <f t="shared" si="5"/>
        <v>1892625.3697013741</v>
      </c>
      <c r="Q65" s="101">
        <f t="shared" si="6"/>
        <v>718679.14574431989</v>
      </c>
      <c r="R65" s="101">
        <f t="shared" si="7"/>
        <v>0</v>
      </c>
    </row>
    <row r="66" spans="1:18" ht="14.4" customHeight="1">
      <c r="A66" s="63">
        <v>220389</v>
      </c>
      <c r="B66" s="59" t="s">
        <v>76</v>
      </c>
      <c r="C66" s="25" t="s">
        <v>62</v>
      </c>
      <c r="D66" s="25" t="s">
        <v>691</v>
      </c>
      <c r="E66" s="60" t="s">
        <v>708</v>
      </c>
      <c r="F66" s="36">
        <f>VLOOKUP($A66,'CAF BLS Adjustment'!$B:$H,7,FALSE)</f>
        <v>969476</v>
      </c>
      <c r="G66" s="5">
        <f>SUMIFS('HCLS Adjustment'!$F:$F,'HCLS Adjustment'!$B:$B,Main!$A66)</f>
        <v>0</v>
      </c>
      <c r="H66" s="31">
        <f>VLOOKUP(A66,'SVS Adjustment'!$B$3:$E$675,4,FALSE)</f>
        <v>0</v>
      </c>
      <c r="I66" s="31">
        <f t="shared" si="0"/>
        <v>969476</v>
      </c>
      <c r="J66" s="31">
        <f>IFERROR(VLOOKUP($A66,'NECA 5 year Projections'!$A:$C,3,FALSE),0)</f>
        <v>813204.52462020703</v>
      </c>
      <c r="K66" s="64">
        <f t="shared" si="1"/>
        <v>0.9963388589590193</v>
      </c>
      <c r="L66" s="31">
        <f t="shared" si="2"/>
        <v>965926.61162815418</v>
      </c>
      <c r="M66" s="61">
        <v>-34692</v>
      </c>
      <c r="N66" s="36">
        <f t="shared" si="3"/>
        <v>-34692</v>
      </c>
      <c r="O66" s="95">
        <f t="shared" si="4"/>
        <v>931234.61162815418</v>
      </c>
      <c r="P66" s="36">
        <f t="shared" si="5"/>
        <v>931234.61162815418</v>
      </c>
      <c r="Q66" s="101">
        <f t="shared" si="6"/>
        <v>0</v>
      </c>
      <c r="R66" s="101">
        <f t="shared" si="7"/>
        <v>0</v>
      </c>
    </row>
    <row r="67" spans="1:18" ht="14.4" customHeight="1">
      <c r="A67" s="63">
        <v>220392</v>
      </c>
      <c r="B67" s="59" t="s">
        <v>77</v>
      </c>
      <c r="C67" s="25" t="s">
        <v>62</v>
      </c>
      <c r="D67" s="25" t="s">
        <v>691</v>
      </c>
      <c r="E67" s="60" t="s">
        <v>708</v>
      </c>
      <c r="F67" s="36">
        <f>VLOOKUP($A67,'CAF BLS Adjustment'!$B:$H,7,FALSE)</f>
        <v>249529</v>
      </c>
      <c r="G67" s="5">
        <f>SUMIFS('HCLS Adjustment'!$F:$F,'HCLS Adjustment'!$B:$B,Main!$A67)</f>
        <v>138072</v>
      </c>
      <c r="H67" s="31">
        <f>VLOOKUP(A67,'SVS Adjustment'!$B$3:$E$675,4,FALSE)</f>
        <v>0</v>
      </c>
      <c r="I67" s="31">
        <f t="shared" si="0"/>
        <v>387601</v>
      </c>
      <c r="J67" s="31">
        <f>IFERROR(VLOOKUP($A67,'NECA 5 year Projections'!$A:$C,3,FALSE),0)</f>
        <v>257862.78919646499</v>
      </c>
      <c r="K67" s="64">
        <f t="shared" si="1"/>
        <v>0.9963388589590193</v>
      </c>
      <c r="L67" s="31">
        <f t="shared" si="2"/>
        <v>386181.93807137484</v>
      </c>
      <c r="M67" s="61">
        <v>11964</v>
      </c>
      <c r="N67" s="36">
        <f t="shared" si="3"/>
        <v>11920.198108585708</v>
      </c>
      <c r="O67" s="95">
        <f t="shared" si="4"/>
        <v>398102.13617996057</v>
      </c>
      <c r="P67" s="36">
        <f t="shared" si="5"/>
        <v>260535.63724577083</v>
      </c>
      <c r="Q67" s="101">
        <f t="shared" si="6"/>
        <v>137566.4989341897</v>
      </c>
      <c r="R67" s="101">
        <f t="shared" si="7"/>
        <v>0</v>
      </c>
    </row>
    <row r="68" spans="1:18" ht="14.4" customHeight="1">
      <c r="A68" s="63">
        <v>220394</v>
      </c>
      <c r="B68" s="59" t="s">
        <v>78</v>
      </c>
      <c r="C68" s="25" t="s">
        <v>62</v>
      </c>
      <c r="D68" s="25" t="s">
        <v>691</v>
      </c>
      <c r="E68" s="60" t="s">
        <v>708</v>
      </c>
      <c r="F68" s="36">
        <f>VLOOKUP($A68,'CAF BLS Adjustment'!$B:$H,7,FALSE)</f>
        <v>1302355</v>
      </c>
      <c r="G68" s="5">
        <f>SUMIFS('HCLS Adjustment'!$F:$F,'HCLS Adjustment'!$B:$B,Main!$A68)</f>
        <v>454716</v>
      </c>
      <c r="H68" s="31">
        <f>VLOOKUP(A68,'SVS Adjustment'!$B$3:$E$675,4,FALSE)</f>
        <v>0</v>
      </c>
      <c r="I68" s="31">
        <f t="shared" si="0"/>
        <v>1757071</v>
      </c>
      <c r="J68" s="31">
        <f>IFERROR(VLOOKUP($A68,'NECA 5 year Projections'!$A:$C,3,FALSE),0)</f>
        <v>1611803.28528855</v>
      </c>
      <c r="K68" s="64">
        <f t="shared" si="1"/>
        <v>0.9963388589590193</v>
      </c>
      <c r="L68" s="31">
        <f t="shared" si="2"/>
        <v>1750638.115249983</v>
      </c>
      <c r="M68" s="61">
        <v>-2568</v>
      </c>
      <c r="N68" s="36">
        <f t="shared" si="3"/>
        <v>-2568</v>
      </c>
      <c r="O68" s="95">
        <f t="shared" si="4"/>
        <v>1748070.115249983</v>
      </c>
      <c r="P68" s="36">
        <f t="shared" si="5"/>
        <v>1295018.8946595737</v>
      </c>
      <c r="Q68" s="101">
        <f t="shared" si="6"/>
        <v>453051.22059040936</v>
      </c>
      <c r="R68" s="101">
        <f t="shared" si="7"/>
        <v>0</v>
      </c>
    </row>
    <row r="69" spans="1:18" ht="14.4" customHeight="1">
      <c r="A69" s="63">
        <v>230468</v>
      </c>
      <c r="B69" s="59" t="s">
        <v>80</v>
      </c>
      <c r="C69" s="25" t="s">
        <v>79</v>
      </c>
      <c r="D69" s="25" t="s">
        <v>691</v>
      </c>
      <c r="E69" s="60" t="s">
        <v>708</v>
      </c>
      <c r="F69" s="36">
        <f>VLOOKUP($A69,'CAF BLS Adjustment'!$B:$H,7,FALSE)</f>
        <v>4890885</v>
      </c>
      <c r="G69" s="5">
        <f>SUMIFS('HCLS Adjustment'!$F:$F,'HCLS Adjustment'!$B:$B,Main!$A69)</f>
        <v>0</v>
      </c>
      <c r="H69" s="31">
        <f>VLOOKUP(A69,'SVS Adjustment'!$B$3:$E$675,4,FALSE)</f>
        <v>0</v>
      </c>
      <c r="I69" s="31">
        <f t="shared" ref="I69:I132" si="8">SUM(F69:H69)</f>
        <v>4890885</v>
      </c>
      <c r="J69" s="31">
        <f>IFERROR(VLOOKUP($A69,'NECA 5 year Projections'!$A:$C,3,FALSE),0)</f>
        <v>3352066.8276061099</v>
      </c>
      <c r="K69" s="64">
        <f t="shared" ref="K69:K132" si="9">G$663</f>
        <v>0.9963388589590193</v>
      </c>
      <c r="L69" s="31">
        <f t="shared" ref="L69:L132" si="10">IF(I69&lt;J69,I69,MAX(I69*K69,J69))</f>
        <v>4872978.7801997829</v>
      </c>
      <c r="M69" s="61">
        <v>-414678</v>
      </c>
      <c r="N69" s="36">
        <f t="shared" ref="N69:N132" si="11">IF(M69&lt;0,M69,M69*K69)</f>
        <v>-414678</v>
      </c>
      <c r="O69" s="95">
        <f t="shared" ref="O69:O132" si="12">IF(M69&lt;0,L69+M69,L69+M69*K69)</f>
        <v>4458300.7801997829</v>
      </c>
      <c r="P69" s="36">
        <f t="shared" ref="P69:P132" si="13">(F69/I69)*L69+N69</f>
        <v>4458300.7801997829</v>
      </c>
      <c r="Q69" s="101">
        <f t="shared" ref="Q69:Q132" si="14">((G69)/I69)*L69</f>
        <v>0</v>
      </c>
      <c r="R69" s="101">
        <f t="shared" ref="R69:R132" si="15">((H69)/I69)*L69</f>
        <v>0</v>
      </c>
    </row>
    <row r="70" spans="1:18" ht="14.4" customHeight="1">
      <c r="A70" s="63">
        <v>230469</v>
      </c>
      <c r="B70" s="59" t="s">
        <v>81</v>
      </c>
      <c r="C70" s="25" t="s">
        <v>79</v>
      </c>
      <c r="D70" s="25" t="s">
        <v>691</v>
      </c>
      <c r="E70" s="60" t="s">
        <v>708</v>
      </c>
      <c r="F70" s="36">
        <f>VLOOKUP($A70,'CAF BLS Adjustment'!$B:$H,7,FALSE)</f>
        <v>349592</v>
      </c>
      <c r="G70" s="5">
        <f>SUMIFS('HCLS Adjustment'!$F:$F,'HCLS Adjustment'!$B:$B,Main!$A70)</f>
        <v>111492</v>
      </c>
      <c r="H70" s="31">
        <f>VLOOKUP(A70,'SVS Adjustment'!$B$3:$E$675,4,FALSE)</f>
        <v>0</v>
      </c>
      <c r="I70" s="31">
        <f t="shared" si="8"/>
        <v>461084</v>
      </c>
      <c r="J70" s="31">
        <f>IFERROR(VLOOKUP($A70,'NECA 5 year Projections'!$A:$C,3,FALSE),0)</f>
        <v>244576.229029679</v>
      </c>
      <c r="K70" s="64">
        <f t="shared" si="9"/>
        <v>0.9963388589590193</v>
      </c>
      <c r="L70" s="31">
        <f t="shared" si="10"/>
        <v>459395.90644426044</v>
      </c>
      <c r="M70" s="61">
        <v>46080</v>
      </c>
      <c r="N70" s="36">
        <f t="shared" si="11"/>
        <v>45911.294620831606</v>
      </c>
      <c r="O70" s="95">
        <f t="shared" si="12"/>
        <v>505307.20106509206</v>
      </c>
      <c r="P70" s="36">
        <f t="shared" si="13"/>
        <v>394223.38900203304</v>
      </c>
      <c r="Q70" s="101">
        <f t="shared" si="14"/>
        <v>111083.81206305897</v>
      </c>
      <c r="R70" s="101">
        <f t="shared" si="15"/>
        <v>0</v>
      </c>
    </row>
    <row r="71" spans="1:18" ht="14.4" customHeight="1">
      <c r="A71" s="63">
        <v>230473</v>
      </c>
      <c r="B71" s="59" t="s">
        <v>82</v>
      </c>
      <c r="C71" s="25" t="s">
        <v>79</v>
      </c>
      <c r="D71" s="25" t="s">
        <v>691</v>
      </c>
      <c r="E71" s="60" t="s">
        <v>708</v>
      </c>
      <c r="F71" s="36">
        <f>VLOOKUP($A71,'CAF BLS Adjustment'!$B:$H,7,FALSE)</f>
        <v>1706895</v>
      </c>
      <c r="G71" s="5">
        <f>SUMIFS('HCLS Adjustment'!$F:$F,'HCLS Adjustment'!$B:$B,Main!$A71)</f>
        <v>0</v>
      </c>
      <c r="H71" s="31">
        <f>VLOOKUP(A71,'SVS Adjustment'!$B$3:$E$675,4,FALSE)</f>
        <v>0</v>
      </c>
      <c r="I71" s="31">
        <f t="shared" si="8"/>
        <v>1706895</v>
      </c>
      <c r="J71" s="31">
        <f>IFERROR(VLOOKUP($A71,'NECA 5 year Projections'!$A:$C,3,FALSE),0)</f>
        <v>1815684.5309560399</v>
      </c>
      <c r="K71" s="64">
        <f t="shared" si="9"/>
        <v>0.9963388589590193</v>
      </c>
      <c r="L71" s="31">
        <f t="shared" si="10"/>
        <v>1706895</v>
      </c>
      <c r="M71" s="61">
        <v>153978</v>
      </c>
      <c r="N71" s="36">
        <f t="shared" si="11"/>
        <v>153414.26482479187</v>
      </c>
      <c r="O71" s="95">
        <f t="shared" si="12"/>
        <v>1860309.2648247918</v>
      </c>
      <c r="P71" s="36">
        <f t="shared" si="13"/>
        <v>1860309.2648247918</v>
      </c>
      <c r="Q71" s="101">
        <f t="shared" si="14"/>
        <v>0</v>
      </c>
      <c r="R71" s="101">
        <f t="shared" si="15"/>
        <v>0</v>
      </c>
    </row>
    <row r="72" spans="1:18" ht="14.4" customHeight="1">
      <c r="A72" s="63">
        <v>230478</v>
      </c>
      <c r="B72" s="59" t="s">
        <v>83</v>
      </c>
      <c r="C72" s="25" t="s">
        <v>79</v>
      </c>
      <c r="D72" s="25" t="s">
        <v>691</v>
      </c>
      <c r="E72" s="60" t="s">
        <v>708</v>
      </c>
      <c r="F72" s="36">
        <f>VLOOKUP($A72,'CAF BLS Adjustment'!$B:$H,7,FALSE)</f>
        <v>394888</v>
      </c>
      <c r="G72" s="5">
        <f>SUMIFS('HCLS Adjustment'!$F:$F,'HCLS Adjustment'!$B:$B,Main!$A72)</f>
        <v>0</v>
      </c>
      <c r="H72" s="31">
        <f>VLOOKUP(A72,'SVS Adjustment'!$B$3:$E$675,4,FALSE)</f>
        <v>0</v>
      </c>
      <c r="I72" s="31">
        <f t="shared" si="8"/>
        <v>394888</v>
      </c>
      <c r="J72" s="31">
        <f>IFERROR(VLOOKUP($A72,'NECA 5 year Projections'!$A:$C,3,FALSE),0)</f>
        <v>290718.32747236802</v>
      </c>
      <c r="K72" s="64">
        <f t="shared" si="9"/>
        <v>0.9963388589590193</v>
      </c>
      <c r="L72" s="31">
        <f t="shared" si="10"/>
        <v>393442.25933660922</v>
      </c>
      <c r="M72" s="61">
        <v>9096</v>
      </c>
      <c r="N72" s="36">
        <f t="shared" si="11"/>
        <v>9062.6982610912401</v>
      </c>
      <c r="O72" s="95">
        <f t="shared" si="12"/>
        <v>402504.95759770047</v>
      </c>
      <c r="P72" s="36">
        <f t="shared" si="13"/>
        <v>402504.95759770047</v>
      </c>
      <c r="Q72" s="101">
        <f t="shared" si="14"/>
        <v>0</v>
      </c>
      <c r="R72" s="101">
        <f t="shared" si="15"/>
        <v>0</v>
      </c>
    </row>
    <row r="73" spans="1:18" ht="14.4" customHeight="1">
      <c r="A73" s="63">
        <v>230491</v>
      </c>
      <c r="B73" s="59" t="s">
        <v>84</v>
      </c>
      <c r="C73" s="25" t="s">
        <v>79</v>
      </c>
      <c r="D73" s="25" t="s">
        <v>691</v>
      </c>
      <c r="E73" s="60" t="s">
        <v>708</v>
      </c>
      <c r="F73" s="36">
        <f>VLOOKUP($A73,'CAF BLS Adjustment'!$B:$H,7,FALSE)</f>
        <v>12392372</v>
      </c>
      <c r="G73" s="5">
        <f>SUMIFS('HCLS Adjustment'!$F:$F,'HCLS Adjustment'!$B:$B,Main!$A73)</f>
        <v>0</v>
      </c>
      <c r="H73" s="31">
        <f>VLOOKUP(A73,'SVS Adjustment'!$B$3:$E$675,4,FALSE)</f>
        <v>0</v>
      </c>
      <c r="I73" s="31">
        <f t="shared" si="8"/>
        <v>12392372</v>
      </c>
      <c r="J73" s="31">
        <f>IFERROR(VLOOKUP($A73,'NECA 5 year Projections'!$A:$C,3,FALSE),0)</f>
        <v>10767066.8197191</v>
      </c>
      <c r="K73" s="64">
        <f t="shared" si="9"/>
        <v>0.9963388589590193</v>
      </c>
      <c r="L73" s="31">
        <f t="shared" si="10"/>
        <v>12347001.7782757</v>
      </c>
      <c r="M73" s="61">
        <v>2374272</v>
      </c>
      <c r="N73" s="36">
        <f t="shared" si="11"/>
        <v>2365579.4553383486</v>
      </c>
      <c r="O73" s="95">
        <f t="shared" si="12"/>
        <v>14712581.23361405</v>
      </c>
      <c r="P73" s="36">
        <f t="shared" si="13"/>
        <v>14712581.23361405</v>
      </c>
      <c r="Q73" s="101">
        <f t="shared" si="14"/>
        <v>0</v>
      </c>
      <c r="R73" s="101">
        <f t="shared" si="15"/>
        <v>0</v>
      </c>
    </row>
    <row r="74" spans="1:18" ht="14.4" customHeight="1">
      <c r="A74" s="63">
        <v>230496</v>
      </c>
      <c r="B74" s="59" t="s">
        <v>85</v>
      </c>
      <c r="C74" s="25" t="s">
        <v>79</v>
      </c>
      <c r="D74" s="25" t="s">
        <v>691</v>
      </c>
      <c r="E74" s="60" t="s">
        <v>708</v>
      </c>
      <c r="F74" s="36">
        <f>VLOOKUP($A74,'CAF BLS Adjustment'!$B:$H,7,FALSE)</f>
        <v>2431463</v>
      </c>
      <c r="G74" s="5">
        <f>SUMIFS('HCLS Adjustment'!$F:$F,'HCLS Adjustment'!$B:$B,Main!$A74)</f>
        <v>0</v>
      </c>
      <c r="H74" s="31">
        <f>VLOOKUP(A74,'SVS Adjustment'!$B$3:$E$675,4,FALSE)</f>
        <v>0</v>
      </c>
      <c r="I74" s="31">
        <f t="shared" si="8"/>
        <v>2431463</v>
      </c>
      <c r="J74" s="31">
        <f>IFERROR(VLOOKUP($A74,'NECA 5 year Projections'!$A:$C,3,FALSE),0)</f>
        <v>2451367.8606829802</v>
      </c>
      <c r="K74" s="64">
        <f t="shared" si="9"/>
        <v>0.9963388589590193</v>
      </c>
      <c r="L74" s="31">
        <f t="shared" si="10"/>
        <v>2431463</v>
      </c>
      <c r="M74" s="61">
        <v>137790</v>
      </c>
      <c r="N74" s="36">
        <f t="shared" si="11"/>
        <v>137285.53137596327</v>
      </c>
      <c r="O74" s="95">
        <f t="shared" si="12"/>
        <v>2568748.5313759632</v>
      </c>
      <c r="P74" s="36">
        <f t="shared" si="13"/>
        <v>2568748.5313759632</v>
      </c>
      <c r="Q74" s="101">
        <f t="shared" si="14"/>
        <v>0</v>
      </c>
      <c r="R74" s="101">
        <f t="shared" si="15"/>
        <v>0</v>
      </c>
    </row>
    <row r="75" spans="1:18" ht="14.4" customHeight="1">
      <c r="A75" s="63">
        <v>230497</v>
      </c>
      <c r="B75" s="59" t="s">
        <v>86</v>
      </c>
      <c r="C75" s="25" t="s">
        <v>79</v>
      </c>
      <c r="D75" s="25" t="s">
        <v>691</v>
      </c>
      <c r="E75" s="60" t="s">
        <v>708</v>
      </c>
      <c r="F75" s="36">
        <f>VLOOKUP($A75,'CAF BLS Adjustment'!$B:$H,7,FALSE)</f>
        <v>405426</v>
      </c>
      <c r="G75" s="5">
        <f>SUMIFS('HCLS Adjustment'!$F:$F,'HCLS Adjustment'!$B:$B,Main!$A75)</f>
        <v>0</v>
      </c>
      <c r="H75" s="31">
        <f>VLOOKUP(A75,'SVS Adjustment'!$B$3:$E$675,4,FALSE)</f>
        <v>0</v>
      </c>
      <c r="I75" s="31">
        <f t="shared" si="8"/>
        <v>405426</v>
      </c>
      <c r="J75" s="31">
        <f>IFERROR(VLOOKUP($A75,'NECA 5 year Projections'!$A:$C,3,FALSE),0)</f>
        <v>448074.11651626503</v>
      </c>
      <c r="K75" s="64">
        <f t="shared" si="9"/>
        <v>0.9963388589590193</v>
      </c>
      <c r="L75" s="31">
        <f t="shared" si="10"/>
        <v>405426</v>
      </c>
      <c r="M75" s="61">
        <v>27840</v>
      </c>
      <c r="N75" s="36">
        <f t="shared" si="11"/>
        <v>27738.073833419097</v>
      </c>
      <c r="O75" s="95">
        <f t="shared" si="12"/>
        <v>433164.07383341913</v>
      </c>
      <c r="P75" s="36">
        <f t="shared" si="13"/>
        <v>433164.07383341913</v>
      </c>
      <c r="Q75" s="101">
        <f t="shared" si="14"/>
        <v>0</v>
      </c>
      <c r="R75" s="101">
        <f t="shared" si="15"/>
        <v>0</v>
      </c>
    </row>
    <row r="76" spans="1:18" ht="14.4" customHeight="1">
      <c r="A76" s="63">
        <v>230498</v>
      </c>
      <c r="B76" s="59" t="s">
        <v>87</v>
      </c>
      <c r="C76" s="25" t="s">
        <v>79</v>
      </c>
      <c r="D76" s="25" t="s">
        <v>691</v>
      </c>
      <c r="E76" s="60" t="s">
        <v>708</v>
      </c>
      <c r="F76" s="36">
        <f>VLOOKUP($A76,'CAF BLS Adjustment'!$B:$H,7,FALSE)</f>
        <v>618161</v>
      </c>
      <c r="G76" s="5">
        <f>SUMIFS('HCLS Adjustment'!$F:$F,'HCLS Adjustment'!$B:$B,Main!$A76)</f>
        <v>129120</v>
      </c>
      <c r="H76" s="31">
        <f>VLOOKUP(A76,'SVS Adjustment'!$B$3:$E$675,4,FALSE)</f>
        <v>0</v>
      </c>
      <c r="I76" s="31">
        <f t="shared" si="8"/>
        <v>747281</v>
      </c>
      <c r="J76" s="31">
        <f>IFERROR(VLOOKUP($A76,'NECA 5 year Projections'!$A:$C,3,FALSE),0)</f>
        <v>463073.846160752</v>
      </c>
      <c r="K76" s="64">
        <f t="shared" si="9"/>
        <v>0.9963388589590193</v>
      </c>
      <c r="L76" s="31">
        <f t="shared" si="10"/>
        <v>744545.09886175487</v>
      </c>
      <c r="M76" s="61">
        <v>139056</v>
      </c>
      <c r="N76" s="36">
        <f t="shared" si="11"/>
        <v>138546.8963714054</v>
      </c>
      <c r="O76" s="95">
        <f t="shared" si="12"/>
        <v>883091.99523316021</v>
      </c>
      <c r="P76" s="36">
        <f t="shared" si="13"/>
        <v>754444.72176437173</v>
      </c>
      <c r="Q76" s="101">
        <f t="shared" si="14"/>
        <v>128647.27346878857</v>
      </c>
      <c r="R76" s="101">
        <f t="shared" si="15"/>
        <v>0</v>
      </c>
    </row>
    <row r="77" spans="1:18" ht="14.4" customHeight="1">
      <c r="A77" s="63">
        <v>230500</v>
      </c>
      <c r="B77" s="59" t="s">
        <v>88</v>
      </c>
      <c r="C77" s="25" t="s">
        <v>79</v>
      </c>
      <c r="D77" s="25" t="s">
        <v>691</v>
      </c>
      <c r="E77" s="60" t="s">
        <v>708</v>
      </c>
      <c r="F77" s="36">
        <f>VLOOKUP($A77,'CAF BLS Adjustment'!$B:$H,7,FALSE)</f>
        <v>258244</v>
      </c>
      <c r="G77" s="5">
        <f>SUMIFS('HCLS Adjustment'!$F:$F,'HCLS Adjustment'!$B:$B,Main!$A77)</f>
        <v>93444</v>
      </c>
      <c r="H77" s="31">
        <f>VLOOKUP(A77,'SVS Adjustment'!$B$3:$E$675,4,FALSE)</f>
        <v>0</v>
      </c>
      <c r="I77" s="31">
        <f t="shared" si="8"/>
        <v>351688</v>
      </c>
      <c r="J77" s="31">
        <f>IFERROR(VLOOKUP($A77,'NECA 5 year Projections'!$A:$C,3,FALSE),0)</f>
        <v>145563.89375134601</v>
      </c>
      <c r="K77" s="64">
        <f t="shared" si="9"/>
        <v>0.9963388589590193</v>
      </c>
      <c r="L77" s="31">
        <f t="shared" si="10"/>
        <v>350400.42062957957</v>
      </c>
      <c r="M77" s="61">
        <v>5376</v>
      </c>
      <c r="N77" s="36">
        <f t="shared" si="11"/>
        <v>5356.3177057636876</v>
      </c>
      <c r="O77" s="95">
        <f t="shared" si="12"/>
        <v>355756.73833534325</v>
      </c>
      <c r="P77" s="36">
        <f t="shared" si="13"/>
        <v>262654.84999877663</v>
      </c>
      <c r="Q77" s="101">
        <f t="shared" si="14"/>
        <v>93101.888336566597</v>
      </c>
      <c r="R77" s="101">
        <f t="shared" si="15"/>
        <v>0</v>
      </c>
    </row>
    <row r="78" spans="1:18" ht="14.4" customHeight="1">
      <c r="A78" s="63">
        <v>230501</v>
      </c>
      <c r="B78" s="59" t="s">
        <v>89</v>
      </c>
      <c r="C78" s="25" t="s">
        <v>79</v>
      </c>
      <c r="D78" s="25" t="s">
        <v>691</v>
      </c>
      <c r="E78" s="60" t="s">
        <v>708</v>
      </c>
      <c r="F78" s="36">
        <f>VLOOKUP($A78,'CAF BLS Adjustment'!$B:$H,7,FALSE)</f>
        <v>6534417</v>
      </c>
      <c r="G78" s="5">
        <f>SUMIFS('HCLS Adjustment'!$F:$F,'HCLS Adjustment'!$B:$B,Main!$A78)</f>
        <v>0</v>
      </c>
      <c r="H78" s="31">
        <f>VLOOKUP(A78,'SVS Adjustment'!$B$3:$E$675,4,FALSE)</f>
        <v>0</v>
      </c>
      <c r="I78" s="31">
        <f t="shared" si="8"/>
        <v>6534417</v>
      </c>
      <c r="J78" s="31">
        <f>IFERROR(VLOOKUP($A78,'NECA 5 year Projections'!$A:$C,3,FALSE),0)</f>
        <v>6021767.00147474</v>
      </c>
      <c r="K78" s="64">
        <f t="shared" si="9"/>
        <v>0.9963388589590193</v>
      </c>
      <c r="L78" s="31">
        <f t="shared" si="10"/>
        <v>6510493.5777424183</v>
      </c>
      <c r="M78" s="61">
        <v>757962</v>
      </c>
      <c r="N78" s="36">
        <f t="shared" si="11"/>
        <v>755186.99421429622</v>
      </c>
      <c r="O78" s="95">
        <f t="shared" si="12"/>
        <v>7265680.5719567146</v>
      </c>
      <c r="P78" s="36">
        <f t="shared" si="13"/>
        <v>7265680.5719567146</v>
      </c>
      <c r="Q78" s="101">
        <f t="shared" si="14"/>
        <v>0</v>
      </c>
      <c r="R78" s="101">
        <f t="shared" si="15"/>
        <v>0</v>
      </c>
    </row>
    <row r="79" spans="1:18" ht="14.4" customHeight="1">
      <c r="A79" s="63">
        <v>230502</v>
      </c>
      <c r="B79" s="59" t="s">
        <v>90</v>
      </c>
      <c r="C79" s="25" t="s">
        <v>79</v>
      </c>
      <c r="D79" s="25" t="s">
        <v>691</v>
      </c>
      <c r="E79" s="60" t="s">
        <v>708</v>
      </c>
      <c r="F79" s="36">
        <f>VLOOKUP($A79,'CAF BLS Adjustment'!$B:$H,7,FALSE)</f>
        <v>1822048</v>
      </c>
      <c r="G79" s="5">
        <f>SUMIFS('HCLS Adjustment'!$F:$F,'HCLS Adjustment'!$B:$B,Main!$A79)</f>
        <v>163776</v>
      </c>
      <c r="H79" s="31">
        <f>VLOOKUP(A79,'SVS Adjustment'!$B$3:$E$675,4,FALSE)</f>
        <v>0</v>
      </c>
      <c r="I79" s="31">
        <f t="shared" si="8"/>
        <v>1985824</v>
      </c>
      <c r="J79" s="31">
        <f>IFERROR(VLOOKUP($A79,'NECA 5 year Projections'!$A:$C,3,FALSE),0)</f>
        <v>1979671.45828344</v>
      </c>
      <c r="K79" s="64">
        <f t="shared" si="9"/>
        <v>0.9963388589590193</v>
      </c>
      <c r="L79" s="31">
        <f t="shared" si="10"/>
        <v>1979671.45828344</v>
      </c>
      <c r="M79" s="61">
        <v>405450</v>
      </c>
      <c r="N79" s="36">
        <f t="shared" si="11"/>
        <v>403965.59036493435</v>
      </c>
      <c r="O79" s="95">
        <f t="shared" si="12"/>
        <v>2383637.0486483742</v>
      </c>
      <c r="P79" s="36">
        <f t="shared" si="13"/>
        <v>2220368.4645483592</v>
      </c>
      <c r="Q79" s="101">
        <f t="shared" si="14"/>
        <v>163268.58410001523</v>
      </c>
      <c r="R79" s="101">
        <f t="shared" si="15"/>
        <v>0</v>
      </c>
    </row>
    <row r="80" spans="1:18" ht="14.4" customHeight="1">
      <c r="A80" s="63">
        <v>230503</v>
      </c>
      <c r="B80" s="59" t="s">
        <v>91</v>
      </c>
      <c r="C80" s="25" t="s">
        <v>79</v>
      </c>
      <c r="D80" s="25" t="s">
        <v>691</v>
      </c>
      <c r="E80" s="60" t="s">
        <v>708</v>
      </c>
      <c r="F80" s="36">
        <f>VLOOKUP($A80,'CAF BLS Adjustment'!$B:$H,7,FALSE)</f>
        <v>2093482</v>
      </c>
      <c r="G80" s="5">
        <f>SUMIFS('HCLS Adjustment'!$F:$F,'HCLS Adjustment'!$B:$B,Main!$A80)</f>
        <v>0</v>
      </c>
      <c r="H80" s="31">
        <f>VLOOKUP(A80,'SVS Adjustment'!$B$3:$E$675,4,FALSE)</f>
        <v>0</v>
      </c>
      <c r="I80" s="31">
        <f t="shared" si="8"/>
        <v>2093482</v>
      </c>
      <c r="J80" s="31">
        <f>IFERROR(VLOOKUP($A80,'NECA 5 year Projections'!$A:$C,3,FALSE),0)</f>
        <v>2134873.7377829999</v>
      </c>
      <c r="K80" s="64">
        <f t="shared" si="9"/>
        <v>0.9963388589590193</v>
      </c>
      <c r="L80" s="31">
        <f t="shared" si="10"/>
        <v>2093482</v>
      </c>
      <c r="M80" s="61">
        <v>125388</v>
      </c>
      <c r="N80" s="36">
        <f t="shared" si="11"/>
        <v>124928.93684715351</v>
      </c>
      <c r="O80" s="95">
        <f t="shared" si="12"/>
        <v>2218410.9368471536</v>
      </c>
      <c r="P80" s="36">
        <f t="shared" si="13"/>
        <v>2218410.9368471536</v>
      </c>
      <c r="Q80" s="101">
        <f t="shared" si="14"/>
        <v>0</v>
      </c>
      <c r="R80" s="101">
        <f t="shared" si="15"/>
        <v>0</v>
      </c>
    </row>
    <row r="81" spans="1:18" ht="14.4" customHeight="1">
      <c r="A81" s="63">
        <v>230505</v>
      </c>
      <c r="B81" s="59" t="s">
        <v>92</v>
      </c>
      <c r="C81" s="25" t="s">
        <v>79</v>
      </c>
      <c r="D81" s="25" t="s">
        <v>691</v>
      </c>
      <c r="E81" s="60" t="s">
        <v>708</v>
      </c>
      <c r="F81" s="36">
        <f>VLOOKUP($A81,'CAF BLS Adjustment'!$B:$H,7,FALSE)</f>
        <v>580912</v>
      </c>
      <c r="G81" s="5">
        <f>SUMIFS('HCLS Adjustment'!$F:$F,'HCLS Adjustment'!$B:$B,Main!$A81)</f>
        <v>10392</v>
      </c>
      <c r="H81" s="31">
        <f>VLOOKUP(A81,'SVS Adjustment'!$B$3:$E$675,4,FALSE)</f>
        <v>0</v>
      </c>
      <c r="I81" s="31">
        <f t="shared" si="8"/>
        <v>591304</v>
      </c>
      <c r="J81" s="31">
        <f>IFERROR(VLOOKUP($A81,'NECA 5 year Projections'!$A:$C,3,FALSE),0)</f>
        <v>593196.84107410104</v>
      </c>
      <c r="K81" s="64">
        <f t="shared" si="9"/>
        <v>0.9963388589590193</v>
      </c>
      <c r="L81" s="31">
        <f t="shared" si="10"/>
        <v>591304</v>
      </c>
      <c r="M81" s="61">
        <v>33720</v>
      </c>
      <c r="N81" s="36">
        <f t="shared" si="11"/>
        <v>33596.546324098133</v>
      </c>
      <c r="O81" s="95">
        <f t="shared" si="12"/>
        <v>624900.54632409813</v>
      </c>
      <c r="P81" s="36">
        <f t="shared" si="13"/>
        <v>614508.54632409813</v>
      </c>
      <c r="Q81" s="101">
        <f t="shared" si="14"/>
        <v>10392</v>
      </c>
      <c r="R81" s="101">
        <f t="shared" si="15"/>
        <v>0</v>
      </c>
    </row>
    <row r="82" spans="1:18" ht="14.4" customHeight="1">
      <c r="A82" s="63">
        <v>230510</v>
      </c>
      <c r="B82" s="59" t="s">
        <v>93</v>
      </c>
      <c r="C82" s="25" t="s">
        <v>79</v>
      </c>
      <c r="D82" s="25" t="s">
        <v>691</v>
      </c>
      <c r="E82" s="60" t="s">
        <v>708</v>
      </c>
      <c r="F82" s="36">
        <f>VLOOKUP($A82,'CAF BLS Adjustment'!$B:$H,7,FALSE)</f>
        <v>2534877</v>
      </c>
      <c r="G82" s="5">
        <f>SUMIFS('HCLS Adjustment'!$F:$F,'HCLS Adjustment'!$B:$B,Main!$A82)</f>
        <v>2376396</v>
      </c>
      <c r="H82" s="31">
        <f>VLOOKUP(A82,'SVS Adjustment'!$B$3:$E$675,4,FALSE)</f>
        <v>0</v>
      </c>
      <c r="I82" s="31">
        <f t="shared" si="8"/>
        <v>4911273</v>
      </c>
      <c r="J82" s="31">
        <f>IFERROR(VLOOKUP($A82,'NECA 5 year Projections'!$A:$C,3,FALSE),0)</f>
        <v>2938820.3477509501</v>
      </c>
      <c r="K82" s="64">
        <f t="shared" si="9"/>
        <v>0.9963388589590193</v>
      </c>
      <c r="L82" s="31">
        <f t="shared" si="10"/>
        <v>4893292.1368562393</v>
      </c>
      <c r="M82" s="61">
        <v>163854</v>
      </c>
      <c r="N82" s="36">
        <f t="shared" si="11"/>
        <v>163254.10739587113</v>
      </c>
      <c r="O82" s="95">
        <f t="shared" si="12"/>
        <v>5056546.2442521108</v>
      </c>
      <c r="P82" s="36">
        <f t="shared" si="13"/>
        <v>2688850.5651773326</v>
      </c>
      <c r="Q82" s="101">
        <f t="shared" si="14"/>
        <v>2367695.6790747773</v>
      </c>
      <c r="R82" s="101">
        <f t="shared" si="15"/>
        <v>0</v>
      </c>
    </row>
    <row r="83" spans="1:18" ht="14.4" customHeight="1">
      <c r="A83" s="63">
        <v>230511</v>
      </c>
      <c r="B83" s="59" t="s">
        <v>94</v>
      </c>
      <c r="C83" s="25" t="s">
        <v>79</v>
      </c>
      <c r="D83" s="25" t="s">
        <v>691</v>
      </c>
      <c r="E83" s="60" t="s">
        <v>708</v>
      </c>
      <c r="F83" s="36">
        <f>VLOOKUP($A83,'CAF BLS Adjustment'!$B:$H,7,FALSE)</f>
        <v>5161114</v>
      </c>
      <c r="G83" s="5">
        <f>SUMIFS('HCLS Adjustment'!$F:$F,'HCLS Adjustment'!$B:$B,Main!$A83)</f>
        <v>0</v>
      </c>
      <c r="H83" s="31">
        <f>VLOOKUP(A83,'SVS Adjustment'!$B$3:$E$675,4,FALSE)</f>
        <v>0</v>
      </c>
      <c r="I83" s="31">
        <f t="shared" si="8"/>
        <v>5161114</v>
      </c>
      <c r="J83" s="31">
        <f>IFERROR(VLOOKUP($A83,'NECA 5 year Projections'!$A:$C,3,FALSE),0)</f>
        <v>4725012.6995373098</v>
      </c>
      <c r="K83" s="64">
        <f t="shared" si="9"/>
        <v>0.9963388589590193</v>
      </c>
      <c r="L83" s="31">
        <f t="shared" si="10"/>
        <v>5142218.4337174203</v>
      </c>
      <c r="M83" s="61">
        <v>179106</v>
      </c>
      <c r="N83" s="36">
        <f t="shared" si="11"/>
        <v>178450.26767271411</v>
      </c>
      <c r="O83" s="95">
        <f t="shared" si="12"/>
        <v>5320668.7013901342</v>
      </c>
      <c r="P83" s="36">
        <f t="shared" si="13"/>
        <v>5320668.7013901342</v>
      </c>
      <c r="Q83" s="101">
        <f t="shared" si="14"/>
        <v>0</v>
      </c>
      <c r="R83" s="101">
        <f t="shared" si="15"/>
        <v>0</v>
      </c>
    </row>
    <row r="84" spans="1:18" ht="14.4" customHeight="1">
      <c r="A84" s="63">
        <v>240512</v>
      </c>
      <c r="B84" s="59" t="s">
        <v>96</v>
      </c>
      <c r="C84" s="25" t="s">
        <v>95</v>
      </c>
      <c r="D84" s="25" t="s">
        <v>691</v>
      </c>
      <c r="E84" s="60" t="s">
        <v>708</v>
      </c>
      <c r="F84" s="36">
        <f>VLOOKUP($A84,'CAF BLS Adjustment'!$B:$H,7,FALSE)</f>
        <v>7349704</v>
      </c>
      <c r="G84" s="5">
        <f>SUMIFS('HCLS Adjustment'!$F:$F,'HCLS Adjustment'!$B:$B,Main!$A84)</f>
        <v>6815712</v>
      </c>
      <c r="H84" s="31">
        <f>VLOOKUP(A84,'SVS Adjustment'!$B$3:$E$675,4,FALSE)</f>
        <v>0</v>
      </c>
      <c r="I84" s="31">
        <f t="shared" si="8"/>
        <v>14165416</v>
      </c>
      <c r="J84" s="31">
        <f>IFERROR(VLOOKUP($A84,'NECA 5 year Projections'!$A:$C,3,FALSE),0)</f>
        <v>5976043.3635547999</v>
      </c>
      <c r="K84" s="64">
        <f t="shared" si="9"/>
        <v>0.9963388589590193</v>
      </c>
      <c r="L84" s="31">
        <f t="shared" si="10"/>
        <v>14113554.414119836</v>
      </c>
      <c r="M84" s="61">
        <v>1062816</v>
      </c>
      <c r="N84" s="36">
        <f t="shared" si="11"/>
        <v>1058924.8807233891</v>
      </c>
      <c r="O84" s="95">
        <f t="shared" si="12"/>
        <v>15172479.294843225</v>
      </c>
      <c r="P84" s="36">
        <f t="shared" si="13"/>
        <v>8381720.5777699295</v>
      </c>
      <c r="Q84" s="101">
        <f t="shared" si="14"/>
        <v>6790758.7170732953</v>
      </c>
      <c r="R84" s="101">
        <f t="shared" si="15"/>
        <v>0</v>
      </c>
    </row>
    <row r="85" spans="1:18" ht="14.4" customHeight="1">
      <c r="A85" s="63">
        <v>240515</v>
      </c>
      <c r="B85" s="59" t="s">
        <v>97</v>
      </c>
      <c r="C85" s="25" t="s">
        <v>95</v>
      </c>
      <c r="D85" s="25" t="s">
        <v>691</v>
      </c>
      <c r="E85" s="60" t="s">
        <v>708</v>
      </c>
      <c r="F85" s="36">
        <f>VLOOKUP($A85,'CAF BLS Adjustment'!$B:$H,7,FALSE)</f>
        <v>670646</v>
      </c>
      <c r="G85" s="5">
        <f>SUMIFS('HCLS Adjustment'!$F:$F,'HCLS Adjustment'!$B:$B,Main!$A85)</f>
        <v>0</v>
      </c>
      <c r="H85" s="31">
        <f>VLOOKUP(A85,'SVS Adjustment'!$B$3:$E$675,4,FALSE)</f>
        <v>0</v>
      </c>
      <c r="I85" s="31">
        <f t="shared" si="8"/>
        <v>670646</v>
      </c>
      <c r="J85" s="31">
        <f>IFERROR(VLOOKUP($A85,'NECA 5 year Projections'!$A:$C,3,FALSE),0)</f>
        <v>601772.18276271701</v>
      </c>
      <c r="K85" s="64">
        <f t="shared" si="9"/>
        <v>0.9963388589590193</v>
      </c>
      <c r="L85" s="31">
        <f t="shared" si="10"/>
        <v>668190.67040543049</v>
      </c>
      <c r="M85" s="61">
        <v>54774</v>
      </c>
      <c r="N85" s="36">
        <f t="shared" si="11"/>
        <v>54573.464660621321</v>
      </c>
      <c r="O85" s="95">
        <f t="shared" si="12"/>
        <v>722764.13506605185</v>
      </c>
      <c r="P85" s="36">
        <f t="shared" si="13"/>
        <v>722764.13506605185</v>
      </c>
      <c r="Q85" s="101">
        <f t="shared" si="14"/>
        <v>0</v>
      </c>
      <c r="R85" s="101">
        <f t="shared" si="15"/>
        <v>0</v>
      </c>
    </row>
    <row r="86" spans="1:18" ht="14.4" customHeight="1">
      <c r="A86" s="63">
        <v>240516</v>
      </c>
      <c r="B86" s="59" t="s">
        <v>98</v>
      </c>
      <c r="C86" s="25" t="s">
        <v>95</v>
      </c>
      <c r="D86" s="25" t="s">
        <v>691</v>
      </c>
      <c r="E86" s="60" t="s">
        <v>708</v>
      </c>
      <c r="F86" s="36">
        <f>VLOOKUP($A86,'CAF BLS Adjustment'!$B:$H,7,FALSE)</f>
        <v>2034174</v>
      </c>
      <c r="G86" s="5">
        <f>SUMIFS('HCLS Adjustment'!$F:$F,'HCLS Adjustment'!$B:$B,Main!$A86)</f>
        <v>0</v>
      </c>
      <c r="H86" s="31">
        <f>VLOOKUP(A86,'SVS Adjustment'!$B$3:$E$675,4,FALSE)</f>
        <v>0</v>
      </c>
      <c r="I86" s="31">
        <f t="shared" si="8"/>
        <v>2034174</v>
      </c>
      <c r="J86" s="31">
        <f>IFERROR(VLOOKUP($A86,'NECA 5 year Projections'!$A:$C,3,FALSE),0)</f>
        <v>1747777.26424262</v>
      </c>
      <c r="K86" s="64">
        <f t="shared" si="9"/>
        <v>0.9963388589590193</v>
      </c>
      <c r="L86" s="31">
        <f t="shared" si="10"/>
        <v>2026726.6020841042</v>
      </c>
      <c r="M86" s="61">
        <v>150612</v>
      </c>
      <c r="N86" s="36">
        <f t="shared" si="11"/>
        <v>150060.58822553582</v>
      </c>
      <c r="O86" s="95">
        <f t="shared" si="12"/>
        <v>2176787.19030964</v>
      </c>
      <c r="P86" s="36">
        <f t="shared" si="13"/>
        <v>2176787.19030964</v>
      </c>
      <c r="Q86" s="101">
        <f t="shared" si="14"/>
        <v>0</v>
      </c>
      <c r="R86" s="101">
        <f t="shared" si="15"/>
        <v>0</v>
      </c>
    </row>
    <row r="87" spans="1:18" ht="14.4" customHeight="1">
      <c r="A87" s="63">
        <v>240520</v>
      </c>
      <c r="B87" s="59" t="s">
        <v>99</v>
      </c>
      <c r="C87" s="25" t="s">
        <v>95</v>
      </c>
      <c r="D87" s="25" t="s">
        <v>691</v>
      </c>
      <c r="E87" s="60" t="s">
        <v>708</v>
      </c>
      <c r="F87" s="36">
        <f>VLOOKUP($A87,'CAF BLS Adjustment'!$B:$H,7,FALSE)</f>
        <v>9864065</v>
      </c>
      <c r="G87" s="5">
        <f>SUMIFS('HCLS Adjustment'!$F:$F,'HCLS Adjustment'!$B:$B,Main!$A87)</f>
        <v>5911788</v>
      </c>
      <c r="H87" s="31">
        <f>VLOOKUP(A87,'SVS Adjustment'!$B$3:$E$675,4,FALSE)</f>
        <v>0</v>
      </c>
      <c r="I87" s="31">
        <f t="shared" si="8"/>
        <v>15775853</v>
      </c>
      <c r="J87" s="31">
        <f>IFERROR(VLOOKUP($A87,'NECA 5 year Projections'!$A:$C,3,FALSE),0)</f>
        <v>7842049.22623403</v>
      </c>
      <c r="K87" s="64">
        <f t="shared" si="9"/>
        <v>0.9963388589590193</v>
      </c>
      <c r="L87" s="31">
        <f t="shared" si="10"/>
        <v>15718095.377125222</v>
      </c>
      <c r="M87" s="61">
        <v>796110</v>
      </c>
      <c r="N87" s="36">
        <f t="shared" si="11"/>
        <v>793195.32900586491</v>
      </c>
      <c r="O87" s="95">
        <f t="shared" si="12"/>
        <v>16511290.706131088</v>
      </c>
      <c r="P87" s="36">
        <f t="shared" si="13"/>
        <v>10621146.595803466</v>
      </c>
      <c r="Q87" s="101">
        <f t="shared" si="14"/>
        <v>5890144.1103276229</v>
      </c>
      <c r="R87" s="101">
        <f t="shared" si="15"/>
        <v>0</v>
      </c>
    </row>
    <row r="88" spans="1:18" ht="14.4" customHeight="1">
      <c r="A88" s="63">
        <v>240521</v>
      </c>
      <c r="B88" s="59" t="s">
        <v>100</v>
      </c>
      <c r="C88" s="25" t="s">
        <v>95</v>
      </c>
      <c r="D88" s="25" t="s">
        <v>691</v>
      </c>
      <c r="E88" s="60" t="s">
        <v>708</v>
      </c>
      <c r="F88" s="36">
        <f>VLOOKUP($A88,'CAF BLS Adjustment'!$B:$H,7,FALSE)</f>
        <v>1831244</v>
      </c>
      <c r="G88" s="5">
        <f>SUMIFS('HCLS Adjustment'!$F:$F,'HCLS Adjustment'!$B:$B,Main!$A88)</f>
        <v>0</v>
      </c>
      <c r="H88" s="31">
        <f>VLOOKUP(A88,'SVS Adjustment'!$B$3:$E$675,4,FALSE)</f>
        <v>0</v>
      </c>
      <c r="I88" s="31">
        <f t="shared" si="8"/>
        <v>1831244</v>
      </c>
      <c r="J88" s="31">
        <f>IFERROR(VLOOKUP($A88,'NECA 5 year Projections'!$A:$C,3,FALSE),0)</f>
        <v>3200389.7718498702</v>
      </c>
      <c r="K88" s="64">
        <f t="shared" si="9"/>
        <v>0.9963388589590193</v>
      </c>
      <c r="L88" s="31">
        <f t="shared" si="10"/>
        <v>1831244</v>
      </c>
      <c r="M88" s="61">
        <v>273348</v>
      </c>
      <c r="N88" s="36">
        <f t="shared" si="11"/>
        <v>272347.23441873002</v>
      </c>
      <c r="O88" s="95">
        <f t="shared" si="12"/>
        <v>2103591.2344187303</v>
      </c>
      <c r="P88" s="36">
        <f t="shared" si="13"/>
        <v>2103591.2344187303</v>
      </c>
      <c r="Q88" s="101">
        <f t="shared" si="14"/>
        <v>0</v>
      </c>
      <c r="R88" s="101">
        <f t="shared" si="15"/>
        <v>0</v>
      </c>
    </row>
    <row r="89" spans="1:18" ht="14.4" customHeight="1">
      <c r="A89" s="63">
        <v>240523</v>
      </c>
      <c r="B89" s="59" t="s">
        <v>101</v>
      </c>
      <c r="C89" s="25" t="s">
        <v>95</v>
      </c>
      <c r="D89" s="25" t="s">
        <v>691</v>
      </c>
      <c r="E89" s="60" t="s">
        <v>708</v>
      </c>
      <c r="F89" s="36">
        <f>VLOOKUP($A89,'CAF BLS Adjustment'!$B:$H,7,FALSE)</f>
        <v>7810966</v>
      </c>
      <c r="G89" s="5">
        <f>SUMIFS('HCLS Adjustment'!$F:$F,'HCLS Adjustment'!$B:$B,Main!$A89)</f>
        <v>4709280</v>
      </c>
      <c r="H89" s="31">
        <f>VLOOKUP(A89,'SVS Adjustment'!$B$3:$E$675,4,FALSE)</f>
        <v>0</v>
      </c>
      <c r="I89" s="31">
        <f t="shared" si="8"/>
        <v>12520246</v>
      </c>
      <c r="J89" s="31">
        <f>IFERROR(VLOOKUP($A89,'NECA 5 year Projections'!$A:$C,3,FALSE),0)</f>
        <v>8936852.0259890109</v>
      </c>
      <c r="K89" s="64">
        <f t="shared" si="9"/>
        <v>0.9963388589590193</v>
      </c>
      <c r="L89" s="31">
        <f t="shared" si="10"/>
        <v>12474407.613526225</v>
      </c>
      <c r="M89" s="61">
        <v>1341960</v>
      </c>
      <c r="N89" s="36">
        <f t="shared" si="11"/>
        <v>1337046.8951686455</v>
      </c>
      <c r="O89" s="95">
        <f t="shared" si="12"/>
        <v>13811454.50869487</v>
      </c>
      <c r="P89" s="36">
        <f t="shared" si="13"/>
        <v>9119415.8469763417</v>
      </c>
      <c r="Q89" s="101">
        <f t="shared" si="14"/>
        <v>4692038.6617185306</v>
      </c>
      <c r="R89" s="101">
        <f t="shared" si="15"/>
        <v>0</v>
      </c>
    </row>
    <row r="90" spans="1:18" ht="14.4" customHeight="1">
      <c r="A90" s="63">
        <v>240528</v>
      </c>
      <c r="B90" s="59" t="s">
        <v>103</v>
      </c>
      <c r="C90" s="25" t="s">
        <v>95</v>
      </c>
      <c r="D90" s="25" t="s">
        <v>691</v>
      </c>
      <c r="E90" s="60" t="s">
        <v>708</v>
      </c>
      <c r="F90" s="36">
        <f>VLOOKUP($A90,'CAF BLS Adjustment'!$B:$H,7,FALSE)</f>
        <v>7371777</v>
      </c>
      <c r="G90" s="5">
        <f>SUMIFS('HCLS Adjustment'!$F:$F,'HCLS Adjustment'!$B:$B,Main!$A90)</f>
        <v>0</v>
      </c>
      <c r="H90" s="31">
        <f>VLOOKUP(A90,'SVS Adjustment'!$B$3:$E$675,4,FALSE)</f>
        <v>0</v>
      </c>
      <c r="I90" s="31">
        <f t="shared" si="8"/>
        <v>7371777</v>
      </c>
      <c r="J90" s="31">
        <f>IFERROR(VLOOKUP($A90,'NECA 5 year Projections'!$A:$C,3,FALSE),0)</f>
        <v>9179232.60374742</v>
      </c>
      <c r="K90" s="64">
        <f t="shared" si="9"/>
        <v>0.9963388589590193</v>
      </c>
      <c r="L90" s="31">
        <f t="shared" si="10"/>
        <v>7371777</v>
      </c>
      <c r="M90" s="61">
        <v>1410846</v>
      </c>
      <c r="N90" s="36">
        <f t="shared" si="11"/>
        <v>1405680.6938068965</v>
      </c>
      <c r="O90" s="95">
        <f t="shared" si="12"/>
        <v>8777457.693806896</v>
      </c>
      <c r="P90" s="36">
        <f t="shared" si="13"/>
        <v>8777457.693806896</v>
      </c>
      <c r="Q90" s="101">
        <f t="shared" si="14"/>
        <v>0</v>
      </c>
      <c r="R90" s="101">
        <f t="shared" si="15"/>
        <v>0</v>
      </c>
    </row>
    <row r="91" spans="1:18" ht="14.4" customHeight="1">
      <c r="A91" s="63">
        <v>240531</v>
      </c>
      <c r="B91" s="59" t="s">
        <v>104</v>
      </c>
      <c r="C91" s="25" t="s">
        <v>95</v>
      </c>
      <c r="D91" s="25" t="s">
        <v>691</v>
      </c>
      <c r="E91" s="60" t="s">
        <v>708</v>
      </c>
      <c r="F91" s="36">
        <f>VLOOKUP($A91,'CAF BLS Adjustment'!$B:$H,7,FALSE)</f>
        <v>1383102</v>
      </c>
      <c r="G91" s="5">
        <f>SUMIFS('HCLS Adjustment'!$F:$F,'HCLS Adjustment'!$B:$B,Main!$A91)</f>
        <v>0</v>
      </c>
      <c r="H91" s="31">
        <f>VLOOKUP(A91,'SVS Adjustment'!$B$3:$E$675,4,FALSE)</f>
        <v>0</v>
      </c>
      <c r="I91" s="31">
        <f t="shared" si="8"/>
        <v>1383102</v>
      </c>
      <c r="J91" s="31">
        <f>IFERROR(VLOOKUP($A91,'NECA 5 year Projections'!$A:$C,3,FALSE),0)</f>
        <v>1628518.13515777</v>
      </c>
      <c r="K91" s="64">
        <f t="shared" si="9"/>
        <v>0.9963388589590193</v>
      </c>
      <c r="L91" s="31">
        <f t="shared" si="10"/>
        <v>1383102</v>
      </c>
      <c r="M91" s="61">
        <v>157476</v>
      </c>
      <c r="N91" s="36">
        <f t="shared" si="11"/>
        <v>156899.45815343052</v>
      </c>
      <c r="O91" s="95">
        <f t="shared" si="12"/>
        <v>1540001.4581534306</v>
      </c>
      <c r="P91" s="36">
        <f t="shared" si="13"/>
        <v>1540001.4581534306</v>
      </c>
      <c r="Q91" s="101">
        <f t="shared" si="14"/>
        <v>0</v>
      </c>
      <c r="R91" s="101">
        <f t="shared" si="15"/>
        <v>0</v>
      </c>
    </row>
    <row r="92" spans="1:18" ht="14.4" customHeight="1">
      <c r="A92" s="63">
        <v>240532</v>
      </c>
      <c r="B92" s="59" t="s">
        <v>105</v>
      </c>
      <c r="C92" s="25" t="s">
        <v>95</v>
      </c>
      <c r="D92" s="25" t="s">
        <v>691</v>
      </c>
      <c r="E92" s="60" t="s">
        <v>708</v>
      </c>
      <c r="F92" s="36">
        <f>VLOOKUP($A92,'CAF BLS Adjustment'!$B:$H,7,FALSE)</f>
        <v>83746</v>
      </c>
      <c r="G92" s="5">
        <f>SUMIFS('HCLS Adjustment'!$F:$F,'HCLS Adjustment'!$B:$B,Main!$A92)</f>
        <v>41388</v>
      </c>
      <c r="H92" s="31">
        <f>VLOOKUP(A92,'SVS Adjustment'!$B$3:$E$675,4,FALSE)</f>
        <v>0</v>
      </c>
      <c r="I92" s="31">
        <f t="shared" si="8"/>
        <v>125134</v>
      </c>
      <c r="J92" s="31">
        <f>IFERROR(VLOOKUP($A92,'NECA 5 year Projections'!$A:$C,3,FALSE),0)</f>
        <v>102119.16851265301</v>
      </c>
      <c r="K92" s="64">
        <f t="shared" si="9"/>
        <v>0.9963388589590193</v>
      </c>
      <c r="L92" s="31">
        <f t="shared" si="10"/>
        <v>124675.86677697793</v>
      </c>
      <c r="M92" s="61">
        <v>1728</v>
      </c>
      <c r="N92" s="36">
        <f t="shared" si="11"/>
        <v>1721.6735482811853</v>
      </c>
      <c r="O92" s="95">
        <f t="shared" si="12"/>
        <v>126397.54032525911</v>
      </c>
      <c r="P92" s="36">
        <f t="shared" si="13"/>
        <v>85161.067630663223</v>
      </c>
      <c r="Q92" s="101">
        <f t="shared" si="14"/>
        <v>41236.47269459589</v>
      </c>
      <c r="R92" s="101">
        <f t="shared" si="15"/>
        <v>0</v>
      </c>
    </row>
    <row r="93" spans="1:18" ht="14.4" customHeight="1">
      <c r="A93" s="63">
        <v>240536</v>
      </c>
      <c r="B93" s="59" t="s">
        <v>106</v>
      </c>
      <c r="C93" s="25" t="s">
        <v>95</v>
      </c>
      <c r="D93" s="25" t="s">
        <v>691</v>
      </c>
      <c r="E93" s="60" t="s">
        <v>708</v>
      </c>
      <c r="F93" s="36">
        <f>VLOOKUP($A93,'CAF BLS Adjustment'!$B:$H,7,FALSE)</f>
        <v>4188014</v>
      </c>
      <c r="G93" s="5">
        <f>SUMIFS('HCLS Adjustment'!$F:$F,'HCLS Adjustment'!$B:$B,Main!$A93)</f>
        <v>2271432</v>
      </c>
      <c r="H93" s="31">
        <f>VLOOKUP(A93,'SVS Adjustment'!$B$3:$E$675,4,FALSE)</f>
        <v>0</v>
      </c>
      <c r="I93" s="31">
        <f t="shared" si="8"/>
        <v>6459446</v>
      </c>
      <c r="J93" s="31">
        <f>IFERROR(VLOOKUP($A93,'NECA 5 year Projections'!$A:$C,3,FALSE),0)</f>
        <v>3208016.7031114898</v>
      </c>
      <c r="K93" s="64">
        <f t="shared" si="9"/>
        <v>0.9963388589590193</v>
      </c>
      <c r="L93" s="31">
        <f t="shared" si="10"/>
        <v>6435797.0571474014</v>
      </c>
      <c r="M93" s="61">
        <v>345948</v>
      </c>
      <c r="N93" s="36">
        <f t="shared" si="11"/>
        <v>344681.43557915482</v>
      </c>
      <c r="O93" s="95">
        <f t="shared" si="12"/>
        <v>6780478.492726556</v>
      </c>
      <c r="P93" s="36">
        <f t="shared" si="13"/>
        <v>4517362.5256435527</v>
      </c>
      <c r="Q93" s="101">
        <f t="shared" si="14"/>
        <v>2263115.9670830029</v>
      </c>
      <c r="R93" s="101">
        <f t="shared" si="15"/>
        <v>0</v>
      </c>
    </row>
    <row r="94" spans="1:18" ht="14.4" customHeight="1">
      <c r="A94" s="63">
        <v>240538</v>
      </c>
      <c r="B94" s="59" t="s">
        <v>107</v>
      </c>
      <c r="C94" s="25" t="s">
        <v>95</v>
      </c>
      <c r="D94" s="25" t="s">
        <v>691</v>
      </c>
      <c r="E94" s="60" t="s">
        <v>708</v>
      </c>
      <c r="F94" s="36">
        <f>VLOOKUP($A94,'CAF BLS Adjustment'!$B:$H,7,FALSE)</f>
        <v>1825612</v>
      </c>
      <c r="G94" s="5">
        <f>SUMIFS('HCLS Adjustment'!$F:$F,'HCLS Adjustment'!$B:$B,Main!$A94)</f>
        <v>284688</v>
      </c>
      <c r="H94" s="31">
        <f>VLOOKUP(A94,'SVS Adjustment'!$B$3:$E$675,4,FALSE)</f>
        <v>0</v>
      </c>
      <c r="I94" s="31">
        <f t="shared" si="8"/>
        <v>2110300</v>
      </c>
      <c r="J94" s="31">
        <f>IFERROR(VLOOKUP($A94,'NECA 5 year Projections'!$A:$C,3,FALSE),0)</f>
        <v>1711510.58862452</v>
      </c>
      <c r="K94" s="64">
        <f t="shared" si="9"/>
        <v>0.9963388589590193</v>
      </c>
      <c r="L94" s="31">
        <f t="shared" si="10"/>
        <v>2102573.8940612185</v>
      </c>
      <c r="M94" s="61">
        <v>354990</v>
      </c>
      <c r="N94" s="36">
        <f t="shared" si="11"/>
        <v>353690.33154186228</v>
      </c>
      <c r="O94" s="95">
        <f t="shared" si="12"/>
        <v>2456264.2256030808</v>
      </c>
      <c r="P94" s="36">
        <f t="shared" si="13"/>
        <v>2172618.5085237557</v>
      </c>
      <c r="Q94" s="101">
        <f t="shared" si="14"/>
        <v>283645.71707932529</v>
      </c>
      <c r="R94" s="101">
        <f t="shared" si="15"/>
        <v>0</v>
      </c>
    </row>
    <row r="95" spans="1:18" ht="14.4" customHeight="1">
      <c r="A95" s="63">
        <v>240539</v>
      </c>
      <c r="B95" s="59" t="s">
        <v>108</v>
      </c>
      <c r="C95" s="25" t="s">
        <v>95</v>
      </c>
      <c r="D95" s="25" t="s">
        <v>691</v>
      </c>
      <c r="E95" s="60" t="s">
        <v>708</v>
      </c>
      <c r="F95" s="36">
        <f>VLOOKUP($A95,'CAF BLS Adjustment'!$B:$H,7,FALSE)</f>
        <v>2117115</v>
      </c>
      <c r="G95" s="5">
        <f>SUMIFS('HCLS Adjustment'!$F:$F,'HCLS Adjustment'!$B:$B,Main!$A95)</f>
        <v>1561008</v>
      </c>
      <c r="H95" s="31">
        <f>VLOOKUP(A95,'SVS Adjustment'!$B$3:$E$675,4,FALSE)</f>
        <v>0</v>
      </c>
      <c r="I95" s="31">
        <f t="shared" si="8"/>
        <v>3678123</v>
      </c>
      <c r="J95" s="31">
        <f>IFERROR(VLOOKUP($A95,'NECA 5 year Projections'!$A:$C,3,FALSE),0)</f>
        <v>2701840.2677408</v>
      </c>
      <c r="K95" s="64">
        <f t="shared" si="9"/>
        <v>0.9963388589590193</v>
      </c>
      <c r="L95" s="31">
        <f t="shared" si="10"/>
        <v>3664656.8729309249</v>
      </c>
      <c r="M95" s="61">
        <v>241422</v>
      </c>
      <c r="N95" s="36">
        <f t="shared" si="11"/>
        <v>240538.12000760436</v>
      </c>
      <c r="O95" s="95">
        <f t="shared" si="12"/>
        <v>3905194.9929385292</v>
      </c>
      <c r="P95" s="36">
        <f t="shared" si="13"/>
        <v>2349902.0633926284</v>
      </c>
      <c r="Q95" s="101">
        <f t="shared" si="14"/>
        <v>1555292.9295459008</v>
      </c>
      <c r="R95" s="101">
        <f t="shared" si="15"/>
        <v>0</v>
      </c>
    </row>
    <row r="96" spans="1:18" ht="14.4" customHeight="1">
      <c r="A96" s="63">
        <v>240541</v>
      </c>
      <c r="B96" s="59" t="s">
        <v>109</v>
      </c>
      <c r="C96" s="25" t="s">
        <v>95</v>
      </c>
      <c r="D96" s="25" t="s">
        <v>691</v>
      </c>
      <c r="E96" s="60" t="s">
        <v>708</v>
      </c>
      <c r="F96" s="36">
        <f>VLOOKUP($A96,'CAF BLS Adjustment'!$B:$H,7,FALSE)</f>
        <v>401459</v>
      </c>
      <c r="G96" s="5">
        <f>SUMIFS('HCLS Adjustment'!$F:$F,'HCLS Adjustment'!$B:$B,Main!$A96)</f>
        <v>0</v>
      </c>
      <c r="H96" s="31">
        <f>VLOOKUP(A96,'SVS Adjustment'!$B$3:$E$675,4,FALSE)</f>
        <v>0</v>
      </c>
      <c r="I96" s="31">
        <f t="shared" si="8"/>
        <v>401459</v>
      </c>
      <c r="J96" s="31">
        <f>IFERROR(VLOOKUP($A96,'NECA 5 year Projections'!$A:$C,3,FALSE),0)</f>
        <v>391484.37036449701</v>
      </c>
      <c r="K96" s="64">
        <f t="shared" si="9"/>
        <v>0.9963388589590193</v>
      </c>
      <c r="L96" s="31">
        <f t="shared" si="10"/>
        <v>399989.20197882893</v>
      </c>
      <c r="M96" s="61">
        <v>35544</v>
      </c>
      <c r="N96" s="36">
        <f t="shared" si="11"/>
        <v>35413.868402839384</v>
      </c>
      <c r="O96" s="95">
        <f t="shared" si="12"/>
        <v>435403.07038166834</v>
      </c>
      <c r="P96" s="36">
        <f t="shared" si="13"/>
        <v>435403.07038166834</v>
      </c>
      <c r="Q96" s="101">
        <f t="shared" si="14"/>
        <v>0</v>
      </c>
      <c r="R96" s="101">
        <f t="shared" si="15"/>
        <v>0</v>
      </c>
    </row>
    <row r="97" spans="1:18" ht="14.4" customHeight="1">
      <c r="A97" s="63">
        <v>240542</v>
      </c>
      <c r="B97" s="59" t="s">
        <v>110</v>
      </c>
      <c r="C97" s="25" t="s">
        <v>95</v>
      </c>
      <c r="D97" s="25" t="s">
        <v>691</v>
      </c>
      <c r="E97" s="60" t="s">
        <v>708</v>
      </c>
      <c r="F97" s="36">
        <f>VLOOKUP($A97,'CAF BLS Adjustment'!$B:$H,7,FALSE)</f>
        <v>3411970</v>
      </c>
      <c r="G97" s="5">
        <f>SUMIFS('HCLS Adjustment'!$F:$F,'HCLS Adjustment'!$B:$B,Main!$A97)</f>
        <v>0</v>
      </c>
      <c r="H97" s="31">
        <f>VLOOKUP(A97,'SVS Adjustment'!$B$3:$E$675,4,FALSE)</f>
        <v>0</v>
      </c>
      <c r="I97" s="31">
        <f t="shared" si="8"/>
        <v>3411970</v>
      </c>
      <c r="J97" s="31">
        <f>IFERROR(VLOOKUP($A97,'NECA 5 year Projections'!$A:$C,3,FALSE),0)</f>
        <v>2743892</v>
      </c>
      <c r="K97" s="64">
        <f t="shared" si="9"/>
        <v>0.9963388589590193</v>
      </c>
      <c r="L97" s="31">
        <f t="shared" si="10"/>
        <v>3399478.2966024051</v>
      </c>
      <c r="M97" s="61">
        <v>346476</v>
      </c>
      <c r="N97" s="36">
        <f t="shared" si="11"/>
        <v>345207.50249668519</v>
      </c>
      <c r="O97" s="95">
        <f t="shared" si="12"/>
        <v>3744685.7990990905</v>
      </c>
      <c r="P97" s="36">
        <f t="shared" si="13"/>
        <v>3744685.7990990905</v>
      </c>
      <c r="Q97" s="101">
        <f t="shared" si="14"/>
        <v>0</v>
      </c>
      <c r="R97" s="101">
        <f t="shared" si="15"/>
        <v>0</v>
      </c>
    </row>
    <row r="98" spans="1:18" ht="14.4" customHeight="1">
      <c r="A98" s="63">
        <v>240546</v>
      </c>
      <c r="B98" s="59" t="s">
        <v>111</v>
      </c>
      <c r="C98" s="25" t="s">
        <v>95</v>
      </c>
      <c r="D98" s="25" t="s">
        <v>691</v>
      </c>
      <c r="E98" s="60" t="s">
        <v>708</v>
      </c>
      <c r="F98" s="36">
        <f>VLOOKUP($A98,'CAF BLS Adjustment'!$B:$H,7,FALSE)</f>
        <v>2997186</v>
      </c>
      <c r="G98" s="5">
        <f>SUMIFS('HCLS Adjustment'!$F:$F,'HCLS Adjustment'!$B:$B,Main!$A98)</f>
        <v>0</v>
      </c>
      <c r="H98" s="31">
        <f>VLOOKUP(A98,'SVS Adjustment'!$B$3:$E$675,4,FALSE)</f>
        <v>0</v>
      </c>
      <c r="I98" s="31">
        <f t="shared" si="8"/>
        <v>2997186</v>
      </c>
      <c r="J98" s="31">
        <f>IFERROR(VLOOKUP($A98,'NECA 5 year Projections'!$A:$C,3,FALSE),0)</f>
        <v>2557703.72917799</v>
      </c>
      <c r="K98" s="64">
        <f t="shared" si="9"/>
        <v>0.9963388589590193</v>
      </c>
      <c r="L98" s="31">
        <f t="shared" si="10"/>
        <v>2986212.8793279473</v>
      </c>
      <c r="M98" s="61">
        <v>158226</v>
      </c>
      <c r="N98" s="36">
        <f t="shared" si="11"/>
        <v>157646.71229764979</v>
      </c>
      <c r="O98" s="95">
        <f t="shared" si="12"/>
        <v>3143859.5916255969</v>
      </c>
      <c r="P98" s="36">
        <f t="shared" si="13"/>
        <v>3143859.5916255969</v>
      </c>
      <c r="Q98" s="101">
        <f t="shared" si="14"/>
        <v>0</v>
      </c>
      <c r="R98" s="101">
        <f t="shared" si="15"/>
        <v>0</v>
      </c>
    </row>
    <row r="99" spans="1:18" ht="14.4" customHeight="1">
      <c r="A99" s="63">
        <v>250285</v>
      </c>
      <c r="B99" s="59" t="s">
        <v>113</v>
      </c>
      <c r="C99" s="25" t="s">
        <v>112</v>
      </c>
      <c r="D99" s="25" t="s">
        <v>691</v>
      </c>
      <c r="E99" s="60" t="s">
        <v>708</v>
      </c>
      <c r="F99" s="36">
        <f>VLOOKUP($A99,'CAF BLS Adjustment'!$B:$H,7,FALSE)</f>
        <v>176911</v>
      </c>
      <c r="G99" s="5">
        <f>SUMIFS('HCLS Adjustment'!$F:$F,'HCLS Adjustment'!$B:$B,Main!$A99)</f>
        <v>29220</v>
      </c>
      <c r="H99" s="31">
        <f>VLOOKUP(A99,'SVS Adjustment'!$B$3:$E$675,4,FALSE)</f>
        <v>0</v>
      </c>
      <c r="I99" s="31">
        <f t="shared" si="8"/>
        <v>206131</v>
      </c>
      <c r="J99" s="31">
        <f>IFERROR(VLOOKUP($A99,'NECA 5 year Projections'!$A:$C,3,FALSE),0)</f>
        <v>187889.068714744</v>
      </c>
      <c r="K99" s="64">
        <f t="shared" si="9"/>
        <v>0.9963388589590193</v>
      </c>
      <c r="L99" s="31">
        <f t="shared" si="10"/>
        <v>205376.32533608162</v>
      </c>
      <c r="M99" s="61">
        <v>10296</v>
      </c>
      <c r="N99" s="36">
        <f t="shared" si="11"/>
        <v>10258.304891842063</v>
      </c>
      <c r="O99" s="95">
        <f t="shared" si="12"/>
        <v>215634.63022792368</v>
      </c>
      <c r="P99" s="36">
        <f t="shared" si="13"/>
        <v>186521.60876914114</v>
      </c>
      <c r="Q99" s="101">
        <f t="shared" si="14"/>
        <v>29113.021458782543</v>
      </c>
      <c r="R99" s="101">
        <f t="shared" si="15"/>
        <v>0</v>
      </c>
    </row>
    <row r="100" spans="1:18" ht="14.4" customHeight="1">
      <c r="A100" s="63">
        <v>250290</v>
      </c>
      <c r="B100" s="59" t="s">
        <v>114</v>
      </c>
      <c r="C100" s="25" t="s">
        <v>112</v>
      </c>
      <c r="D100" s="25" t="s">
        <v>691</v>
      </c>
      <c r="E100" s="60" t="s">
        <v>708</v>
      </c>
      <c r="F100" s="36">
        <f>VLOOKUP($A100,'CAF BLS Adjustment'!$B:$H,7,FALSE)</f>
        <v>4006595</v>
      </c>
      <c r="G100" s="5">
        <f>SUMIFS('HCLS Adjustment'!$F:$F,'HCLS Adjustment'!$B:$B,Main!$A100)</f>
        <v>2557464</v>
      </c>
      <c r="H100" s="31">
        <f>VLOOKUP(A100,'SVS Adjustment'!$B$3:$E$675,4,FALSE)</f>
        <v>0</v>
      </c>
      <c r="I100" s="31">
        <f t="shared" si="8"/>
        <v>6564059</v>
      </c>
      <c r="J100" s="31">
        <f>IFERROR(VLOOKUP($A100,'NECA 5 year Projections'!$A:$C,3,FALSE),0)</f>
        <v>3491890.2074391898</v>
      </c>
      <c r="K100" s="64">
        <f t="shared" si="9"/>
        <v>0.9963388589590193</v>
      </c>
      <c r="L100" s="31">
        <f t="shared" si="10"/>
        <v>6540027.0541996816</v>
      </c>
      <c r="M100" s="61">
        <v>436722</v>
      </c>
      <c r="N100" s="36">
        <f t="shared" si="11"/>
        <v>435123.09916230082</v>
      </c>
      <c r="O100" s="95">
        <f t="shared" si="12"/>
        <v>6975150.1533619827</v>
      </c>
      <c r="P100" s="36">
        <f t="shared" si="13"/>
        <v>4427049.3897732133</v>
      </c>
      <c r="Q100" s="101">
        <f t="shared" si="14"/>
        <v>2548100.7635887698</v>
      </c>
      <c r="R100" s="101">
        <f t="shared" si="15"/>
        <v>0</v>
      </c>
    </row>
    <row r="101" spans="1:18" ht="14.4" customHeight="1">
      <c r="A101" s="63">
        <v>250295</v>
      </c>
      <c r="B101" s="59" t="s">
        <v>115</v>
      </c>
      <c r="C101" s="25" t="s">
        <v>112</v>
      </c>
      <c r="D101" s="25" t="s">
        <v>691</v>
      </c>
      <c r="E101" s="60" t="s">
        <v>708</v>
      </c>
      <c r="F101" s="36">
        <f>VLOOKUP($A101,'CAF BLS Adjustment'!$B:$H,7,FALSE)</f>
        <v>723884</v>
      </c>
      <c r="G101" s="5">
        <f>SUMIFS('HCLS Adjustment'!$F:$F,'HCLS Adjustment'!$B:$B,Main!$A101)</f>
        <v>342720</v>
      </c>
      <c r="H101" s="31">
        <f>VLOOKUP(A101,'SVS Adjustment'!$B$3:$E$675,4,FALSE)</f>
        <v>0</v>
      </c>
      <c r="I101" s="31">
        <f t="shared" si="8"/>
        <v>1066604</v>
      </c>
      <c r="J101" s="31">
        <f>IFERROR(VLOOKUP($A101,'NECA 5 year Projections'!$A:$C,3,FALSE),0)</f>
        <v>861715.50437433505</v>
      </c>
      <c r="K101" s="64">
        <f t="shared" si="9"/>
        <v>0.9963388589590193</v>
      </c>
      <c r="L101" s="31">
        <f t="shared" si="10"/>
        <v>1062699.0123211257</v>
      </c>
      <c r="M101" s="61">
        <v>53826</v>
      </c>
      <c r="N101" s="36">
        <f t="shared" si="11"/>
        <v>53628.93542232817</v>
      </c>
      <c r="O101" s="95">
        <f t="shared" si="12"/>
        <v>1116327.9477434538</v>
      </c>
      <c r="P101" s="36">
        <f t="shared" si="13"/>
        <v>774862.69400101888</v>
      </c>
      <c r="Q101" s="101">
        <f t="shared" si="14"/>
        <v>341465.25374243507</v>
      </c>
      <c r="R101" s="101">
        <f t="shared" si="15"/>
        <v>0</v>
      </c>
    </row>
    <row r="102" spans="1:18" ht="14.4" customHeight="1">
      <c r="A102" s="63">
        <v>250299</v>
      </c>
      <c r="B102" s="59" t="s">
        <v>116</v>
      </c>
      <c r="C102" s="25" t="s">
        <v>112</v>
      </c>
      <c r="D102" s="25" t="s">
        <v>691</v>
      </c>
      <c r="E102" s="60" t="s">
        <v>708</v>
      </c>
      <c r="F102" s="36">
        <f>VLOOKUP($A102,'CAF BLS Adjustment'!$B:$H,7,FALSE)</f>
        <v>332360</v>
      </c>
      <c r="G102" s="5">
        <f>SUMIFS('HCLS Adjustment'!$F:$F,'HCLS Adjustment'!$B:$B,Main!$A102)</f>
        <v>0</v>
      </c>
      <c r="H102" s="31">
        <f>VLOOKUP(A102,'SVS Adjustment'!$B$3:$E$675,4,FALSE)</f>
        <v>0</v>
      </c>
      <c r="I102" s="31">
        <f t="shared" si="8"/>
        <v>332360</v>
      </c>
      <c r="J102" s="31">
        <f>IFERROR(VLOOKUP($A102,'NECA 5 year Projections'!$A:$C,3,FALSE),0)</f>
        <v>332510.08638630802</v>
      </c>
      <c r="K102" s="64">
        <f t="shared" si="9"/>
        <v>0.9963388589590193</v>
      </c>
      <c r="L102" s="31">
        <f t="shared" si="10"/>
        <v>332360</v>
      </c>
      <c r="M102" s="61">
        <v>104262</v>
      </c>
      <c r="N102" s="36">
        <f t="shared" si="11"/>
        <v>103880.28211278527</v>
      </c>
      <c r="O102" s="95">
        <f t="shared" si="12"/>
        <v>436240.28211278527</v>
      </c>
      <c r="P102" s="36">
        <f t="shared" si="13"/>
        <v>436240.28211278527</v>
      </c>
      <c r="Q102" s="101">
        <f t="shared" si="14"/>
        <v>0</v>
      </c>
      <c r="R102" s="101">
        <f t="shared" si="15"/>
        <v>0</v>
      </c>
    </row>
    <row r="103" spans="1:18" ht="14.4" customHeight="1">
      <c r="A103" s="63">
        <v>250305</v>
      </c>
      <c r="B103" s="59" t="s">
        <v>117</v>
      </c>
      <c r="C103" s="25" t="s">
        <v>112</v>
      </c>
      <c r="D103" s="25" t="s">
        <v>691</v>
      </c>
      <c r="E103" s="60" t="s">
        <v>708</v>
      </c>
      <c r="F103" s="36">
        <f>VLOOKUP($A103,'CAF BLS Adjustment'!$B:$H,7,FALSE)</f>
        <v>1431454</v>
      </c>
      <c r="G103" s="5">
        <f>SUMIFS('HCLS Adjustment'!$F:$F,'HCLS Adjustment'!$B:$B,Main!$A103)</f>
        <v>1898784</v>
      </c>
      <c r="H103" s="31">
        <f>VLOOKUP(A103,'SVS Adjustment'!$B$3:$E$675,4,FALSE)</f>
        <v>0</v>
      </c>
      <c r="I103" s="31">
        <f t="shared" si="8"/>
        <v>3330238</v>
      </c>
      <c r="J103" s="31">
        <f>IFERROR(VLOOKUP($A103,'NECA 5 year Projections'!$A:$C,3,FALSE),0)</f>
        <v>1196055.16733275</v>
      </c>
      <c r="K103" s="64">
        <f t="shared" si="9"/>
        <v>0.9963388589590193</v>
      </c>
      <c r="L103" s="31">
        <f t="shared" si="10"/>
        <v>3318045.5289819664</v>
      </c>
      <c r="M103" s="61">
        <v>-2712</v>
      </c>
      <c r="N103" s="36">
        <f t="shared" si="11"/>
        <v>-2712</v>
      </c>
      <c r="O103" s="95">
        <f t="shared" si="12"/>
        <v>3315333.5289819664</v>
      </c>
      <c r="P103" s="36">
        <f t="shared" si="13"/>
        <v>1423501.2450123238</v>
      </c>
      <c r="Q103" s="101">
        <f t="shared" si="14"/>
        <v>1891832.2839696424</v>
      </c>
      <c r="R103" s="101">
        <f t="shared" si="15"/>
        <v>0</v>
      </c>
    </row>
    <row r="104" spans="1:18" ht="14.4" customHeight="1">
      <c r="A104" s="63">
        <v>250307</v>
      </c>
      <c r="B104" s="59" t="s">
        <v>118</v>
      </c>
      <c r="C104" s="25" t="s">
        <v>112</v>
      </c>
      <c r="D104" s="25" t="s">
        <v>691</v>
      </c>
      <c r="E104" s="60" t="s">
        <v>708</v>
      </c>
      <c r="F104" s="36">
        <f>VLOOKUP($A104,'CAF BLS Adjustment'!$B:$H,7,FALSE)</f>
        <v>428637</v>
      </c>
      <c r="G104" s="5">
        <f>SUMIFS('HCLS Adjustment'!$F:$F,'HCLS Adjustment'!$B:$B,Main!$A104)</f>
        <v>221796</v>
      </c>
      <c r="H104" s="31">
        <f>VLOOKUP(A104,'SVS Adjustment'!$B$3:$E$675,4,FALSE)</f>
        <v>0</v>
      </c>
      <c r="I104" s="31">
        <f t="shared" si="8"/>
        <v>650433</v>
      </c>
      <c r="J104" s="31">
        <f>IFERROR(VLOOKUP($A104,'NECA 5 year Projections'!$A:$C,3,FALSE),0)</f>
        <v>457746.644916046</v>
      </c>
      <c r="K104" s="64">
        <f t="shared" si="9"/>
        <v>0.9963388589590193</v>
      </c>
      <c r="L104" s="31">
        <f t="shared" si="10"/>
        <v>648051.67304929183</v>
      </c>
      <c r="M104" s="61">
        <v>-33900</v>
      </c>
      <c r="N104" s="36">
        <f t="shared" si="11"/>
        <v>-33900</v>
      </c>
      <c r="O104" s="95">
        <f t="shared" si="12"/>
        <v>614151.67304929183</v>
      </c>
      <c r="P104" s="36">
        <f t="shared" si="13"/>
        <v>393167.69948761718</v>
      </c>
      <c r="Q104" s="101">
        <f t="shared" si="14"/>
        <v>220983.97356167468</v>
      </c>
      <c r="R104" s="101">
        <f t="shared" si="15"/>
        <v>0</v>
      </c>
    </row>
    <row r="105" spans="1:18" ht="14.4" customHeight="1">
      <c r="A105" s="63">
        <v>250308</v>
      </c>
      <c r="B105" s="59" t="s">
        <v>51</v>
      </c>
      <c r="C105" s="25" t="s">
        <v>112</v>
      </c>
      <c r="D105" s="25" t="s">
        <v>691</v>
      </c>
      <c r="E105" s="60" t="s">
        <v>708</v>
      </c>
      <c r="F105" s="36">
        <f>VLOOKUP($A105,'CAF BLS Adjustment'!$B:$H,7,FALSE)</f>
        <v>1790450</v>
      </c>
      <c r="G105" s="5">
        <f>SUMIFS('HCLS Adjustment'!$F:$F,'HCLS Adjustment'!$B:$B,Main!$A105)</f>
        <v>2343192</v>
      </c>
      <c r="H105" s="31">
        <f>VLOOKUP(A105,'SVS Adjustment'!$B$3:$E$675,4,FALSE)</f>
        <v>0</v>
      </c>
      <c r="I105" s="31">
        <f t="shared" si="8"/>
        <v>4133642</v>
      </c>
      <c r="J105" s="31">
        <f>IFERROR(VLOOKUP($A105,'NECA 5 year Projections'!$A:$C,3,FALSE),0)</f>
        <v>1911425.82638501</v>
      </c>
      <c r="K105" s="64">
        <f t="shared" si="9"/>
        <v>0.9963388589590193</v>
      </c>
      <c r="L105" s="31">
        <f t="shared" si="10"/>
        <v>4118508.1536250785</v>
      </c>
      <c r="M105" s="61">
        <v>186228</v>
      </c>
      <c r="N105" s="36">
        <f t="shared" si="11"/>
        <v>185546.19302622025</v>
      </c>
      <c r="O105" s="95">
        <f t="shared" si="12"/>
        <v>4304054.3466512989</v>
      </c>
      <c r="P105" s="36">
        <f t="shared" si="13"/>
        <v>1969441.1030493963</v>
      </c>
      <c r="Q105" s="101">
        <f t="shared" si="14"/>
        <v>2334613.2436019024</v>
      </c>
      <c r="R105" s="101">
        <f t="shared" si="15"/>
        <v>0</v>
      </c>
    </row>
    <row r="106" spans="1:18" ht="14.4" customHeight="1">
      <c r="A106" s="63">
        <v>250315</v>
      </c>
      <c r="B106" s="59" t="s">
        <v>119</v>
      </c>
      <c r="C106" s="25" t="s">
        <v>112</v>
      </c>
      <c r="D106" s="25" t="s">
        <v>691</v>
      </c>
      <c r="E106" s="60" t="s">
        <v>708</v>
      </c>
      <c r="F106" s="36">
        <f>VLOOKUP($A106,'CAF BLS Adjustment'!$B:$H,7,FALSE)</f>
        <v>864645</v>
      </c>
      <c r="G106" s="5">
        <f>SUMIFS('HCLS Adjustment'!$F:$F,'HCLS Adjustment'!$B:$B,Main!$A106)</f>
        <v>469320</v>
      </c>
      <c r="H106" s="31">
        <f>VLOOKUP(A106,'SVS Adjustment'!$B$3:$E$675,4,FALSE)</f>
        <v>0</v>
      </c>
      <c r="I106" s="31">
        <f t="shared" si="8"/>
        <v>1333965</v>
      </c>
      <c r="J106" s="31">
        <f>IFERROR(VLOOKUP($A106,'NECA 5 year Projections'!$A:$C,3,FALSE),0)</f>
        <v>649237.37986934301</v>
      </c>
      <c r="K106" s="64">
        <f t="shared" si="9"/>
        <v>0.9963388589590193</v>
      </c>
      <c r="L106" s="31">
        <f t="shared" si="10"/>
        <v>1329081.1659912681</v>
      </c>
      <c r="M106" s="61">
        <v>-40266</v>
      </c>
      <c r="N106" s="36">
        <f t="shared" si="11"/>
        <v>-40266</v>
      </c>
      <c r="O106" s="95">
        <f t="shared" si="12"/>
        <v>1288815.1659912681</v>
      </c>
      <c r="P106" s="36">
        <f t="shared" si="13"/>
        <v>821213.41270462121</v>
      </c>
      <c r="Q106" s="101">
        <f t="shared" si="14"/>
        <v>467601.75328664691</v>
      </c>
      <c r="R106" s="101">
        <f t="shared" si="15"/>
        <v>0</v>
      </c>
    </row>
    <row r="107" spans="1:18" ht="14.4" customHeight="1">
      <c r="A107" s="63">
        <v>250316</v>
      </c>
      <c r="B107" s="59" t="s">
        <v>120</v>
      </c>
      <c r="C107" s="25" t="s">
        <v>112</v>
      </c>
      <c r="D107" s="25" t="s">
        <v>691</v>
      </c>
      <c r="E107" s="60" t="s">
        <v>708</v>
      </c>
      <c r="F107" s="36">
        <f>VLOOKUP($A107,'CAF BLS Adjustment'!$B:$H,7,FALSE)</f>
        <v>426817</v>
      </c>
      <c r="G107" s="5">
        <f>SUMIFS('HCLS Adjustment'!$F:$F,'HCLS Adjustment'!$B:$B,Main!$A107)</f>
        <v>531972</v>
      </c>
      <c r="H107" s="31">
        <f>VLOOKUP(A107,'SVS Adjustment'!$B$3:$E$675,4,FALSE)</f>
        <v>0</v>
      </c>
      <c r="I107" s="31">
        <f t="shared" si="8"/>
        <v>958789</v>
      </c>
      <c r="J107" s="31">
        <f>IFERROR(VLOOKUP($A107,'NECA 5 year Projections'!$A:$C,3,FALSE),0)</f>
        <v>474357.03025338898</v>
      </c>
      <c r="K107" s="64">
        <f t="shared" si="9"/>
        <v>0.9963388589590193</v>
      </c>
      <c r="L107" s="31">
        <f t="shared" si="10"/>
        <v>955278.73824245913</v>
      </c>
      <c r="M107" s="61">
        <v>97476</v>
      </c>
      <c r="N107" s="36">
        <f t="shared" si="11"/>
        <v>97119.12661588937</v>
      </c>
      <c r="O107" s="95">
        <f t="shared" si="12"/>
        <v>1052397.8648583484</v>
      </c>
      <c r="P107" s="36">
        <f t="shared" si="13"/>
        <v>522373.48938020109</v>
      </c>
      <c r="Q107" s="101">
        <f t="shared" si="14"/>
        <v>530024.3754781473</v>
      </c>
      <c r="R107" s="101">
        <f t="shared" si="15"/>
        <v>0</v>
      </c>
    </row>
    <row r="108" spans="1:18" ht="14.4" customHeight="1">
      <c r="A108" s="63">
        <v>250322</v>
      </c>
      <c r="B108" s="59" t="s">
        <v>121</v>
      </c>
      <c r="C108" s="25" t="s">
        <v>112</v>
      </c>
      <c r="D108" s="25" t="s">
        <v>691</v>
      </c>
      <c r="E108" s="60" t="s">
        <v>708</v>
      </c>
      <c r="F108" s="36">
        <f>VLOOKUP($A108,'CAF BLS Adjustment'!$B:$H,7,FALSE)</f>
        <v>1092917</v>
      </c>
      <c r="G108" s="5">
        <f>SUMIFS('HCLS Adjustment'!$F:$F,'HCLS Adjustment'!$B:$B,Main!$A108)</f>
        <v>494664</v>
      </c>
      <c r="H108" s="31">
        <f>VLOOKUP(A108,'SVS Adjustment'!$B$3:$E$675,4,FALSE)</f>
        <v>0</v>
      </c>
      <c r="I108" s="31">
        <f t="shared" si="8"/>
        <v>1587581</v>
      </c>
      <c r="J108" s="31">
        <f>IFERROR(VLOOKUP($A108,'NECA 5 year Projections'!$A:$C,3,FALSE),0)</f>
        <v>1341798.50011488</v>
      </c>
      <c r="K108" s="64">
        <f t="shared" si="9"/>
        <v>0.9963388589590193</v>
      </c>
      <c r="L108" s="31">
        <f t="shared" si="10"/>
        <v>1581768.6420450187</v>
      </c>
      <c r="M108" s="61">
        <v>197262</v>
      </c>
      <c r="N108" s="36">
        <f t="shared" si="11"/>
        <v>196539.79599597407</v>
      </c>
      <c r="O108" s="95">
        <f t="shared" si="12"/>
        <v>1778308.4380409927</v>
      </c>
      <c r="P108" s="36">
        <f t="shared" si="13"/>
        <v>1285455.4727128884</v>
      </c>
      <c r="Q108" s="101">
        <f t="shared" si="14"/>
        <v>492852.96532810427</v>
      </c>
      <c r="R108" s="101">
        <f t="shared" si="15"/>
        <v>0</v>
      </c>
    </row>
    <row r="109" spans="1:18" ht="14.4" customHeight="1">
      <c r="A109" s="63">
        <v>260396</v>
      </c>
      <c r="B109" s="59" t="s">
        <v>123</v>
      </c>
      <c r="C109" s="25" t="s">
        <v>122</v>
      </c>
      <c r="D109" s="25" t="s">
        <v>691</v>
      </c>
      <c r="E109" s="60" t="s">
        <v>708</v>
      </c>
      <c r="F109" s="36">
        <f>VLOOKUP($A109,'CAF BLS Adjustment'!$B:$H,7,FALSE)</f>
        <v>2627278</v>
      </c>
      <c r="G109" s="5">
        <f>SUMIFS('HCLS Adjustment'!$F:$F,'HCLS Adjustment'!$B:$B,Main!$A109)</f>
        <v>2396916</v>
      </c>
      <c r="H109" s="31">
        <f>VLOOKUP(A109,'SVS Adjustment'!$B$3:$E$675,4,FALSE)</f>
        <v>0</v>
      </c>
      <c r="I109" s="31">
        <f t="shared" si="8"/>
        <v>5024194</v>
      </c>
      <c r="J109" s="31">
        <f>IFERROR(VLOOKUP($A109,'NECA 5 year Projections'!$A:$C,3,FALSE),0)</f>
        <v>1840280.5723800501</v>
      </c>
      <c r="K109" s="64">
        <f t="shared" si="9"/>
        <v>0.9963388589590193</v>
      </c>
      <c r="L109" s="31">
        <f t="shared" si="10"/>
        <v>5005799.717148751</v>
      </c>
      <c r="M109" s="61">
        <v>-100542</v>
      </c>
      <c r="N109" s="36">
        <f t="shared" si="11"/>
        <v>-100542</v>
      </c>
      <c r="O109" s="95">
        <f t="shared" si="12"/>
        <v>4905257.717148751</v>
      </c>
      <c r="P109" s="36">
        <f t="shared" si="13"/>
        <v>2517117.1646881341</v>
      </c>
      <c r="Q109" s="101">
        <f t="shared" si="14"/>
        <v>2388140.5524606169</v>
      </c>
      <c r="R109" s="101">
        <f t="shared" si="15"/>
        <v>0</v>
      </c>
    </row>
    <row r="110" spans="1:18" ht="14.4" customHeight="1">
      <c r="A110" s="63">
        <v>260398</v>
      </c>
      <c r="B110" s="59" t="s">
        <v>124</v>
      </c>
      <c r="C110" s="25" t="s">
        <v>122</v>
      </c>
      <c r="D110" s="25" t="s">
        <v>691</v>
      </c>
      <c r="E110" s="60" t="s">
        <v>708</v>
      </c>
      <c r="F110" s="36">
        <f>VLOOKUP($A110,'CAF BLS Adjustment'!$B:$H,7,FALSE)</f>
        <v>3768044</v>
      </c>
      <c r="G110" s="5">
        <f>SUMIFS('HCLS Adjustment'!$F:$F,'HCLS Adjustment'!$B:$B,Main!$A110)</f>
        <v>0</v>
      </c>
      <c r="H110" s="31">
        <f>VLOOKUP(A110,'SVS Adjustment'!$B$3:$E$675,4,FALSE)</f>
        <v>0</v>
      </c>
      <c r="I110" s="31">
        <f t="shared" si="8"/>
        <v>3768044</v>
      </c>
      <c r="J110" s="31">
        <f>IFERROR(VLOOKUP($A110,'NECA 5 year Projections'!$A:$C,3,FALSE),0)</f>
        <v>3453866.7754234402</v>
      </c>
      <c r="K110" s="64">
        <f t="shared" si="9"/>
        <v>0.9963388589590193</v>
      </c>
      <c r="L110" s="31">
        <f t="shared" si="10"/>
        <v>3754248.6594673791</v>
      </c>
      <c r="M110" s="61">
        <v>238098</v>
      </c>
      <c r="N110" s="36">
        <f t="shared" si="11"/>
        <v>237226.28964042457</v>
      </c>
      <c r="O110" s="95">
        <f t="shared" si="12"/>
        <v>3991474.9491078039</v>
      </c>
      <c r="P110" s="36">
        <f t="shared" si="13"/>
        <v>3991474.9491078039</v>
      </c>
      <c r="Q110" s="101">
        <f t="shared" si="14"/>
        <v>0</v>
      </c>
      <c r="R110" s="101">
        <f t="shared" si="15"/>
        <v>0</v>
      </c>
    </row>
    <row r="111" spans="1:18" ht="14.4" customHeight="1">
      <c r="A111" s="63">
        <v>260401</v>
      </c>
      <c r="B111" s="59" t="s">
        <v>125</v>
      </c>
      <c r="C111" s="25" t="s">
        <v>122</v>
      </c>
      <c r="D111" s="25" t="s">
        <v>691</v>
      </c>
      <c r="E111" s="60" t="s">
        <v>708</v>
      </c>
      <c r="F111" s="36">
        <f>VLOOKUP($A111,'CAF BLS Adjustment'!$B:$H,7,FALSE)</f>
        <v>5069294</v>
      </c>
      <c r="G111" s="5">
        <f>SUMIFS('HCLS Adjustment'!$F:$F,'HCLS Adjustment'!$B:$B,Main!$A111)</f>
        <v>2854836</v>
      </c>
      <c r="H111" s="31">
        <f>VLOOKUP(A111,'SVS Adjustment'!$B$3:$E$675,4,FALSE)</f>
        <v>0</v>
      </c>
      <c r="I111" s="31">
        <f t="shared" si="8"/>
        <v>7924130</v>
      </c>
      <c r="J111" s="31">
        <f>IFERROR(VLOOKUP($A111,'NECA 5 year Projections'!$A:$C,3,FALSE),0)</f>
        <v>4074816.4460146301</v>
      </c>
      <c r="K111" s="64">
        <f t="shared" si="9"/>
        <v>0.9963388589590193</v>
      </c>
      <c r="L111" s="31">
        <f t="shared" si="10"/>
        <v>7895118.6424429333</v>
      </c>
      <c r="M111" s="61">
        <v>448686</v>
      </c>
      <c r="N111" s="36">
        <f t="shared" si="11"/>
        <v>447043.29727088654</v>
      </c>
      <c r="O111" s="95">
        <f t="shared" si="12"/>
        <v>8342161.9397138199</v>
      </c>
      <c r="P111" s="36">
        <f t="shared" si="13"/>
        <v>5497777.8969586892</v>
      </c>
      <c r="Q111" s="101">
        <f t="shared" si="14"/>
        <v>2844384.0427551307</v>
      </c>
      <c r="R111" s="101">
        <f t="shared" si="15"/>
        <v>0</v>
      </c>
    </row>
    <row r="112" spans="1:18" ht="14.4" customHeight="1">
      <c r="A112" s="63">
        <v>260406</v>
      </c>
      <c r="B112" s="59" t="s">
        <v>126</v>
      </c>
      <c r="C112" s="25" t="s">
        <v>122</v>
      </c>
      <c r="D112" s="25" t="s">
        <v>691</v>
      </c>
      <c r="E112" s="60" t="s">
        <v>708</v>
      </c>
      <c r="F112" s="36">
        <f>VLOOKUP($A112,'CAF BLS Adjustment'!$B:$H,7,FALSE)</f>
        <v>4533231</v>
      </c>
      <c r="G112" s="5">
        <f>SUMIFS('HCLS Adjustment'!$F:$F,'HCLS Adjustment'!$B:$B,Main!$A112)</f>
        <v>2924112</v>
      </c>
      <c r="H112" s="31">
        <f>VLOOKUP(A112,'SVS Adjustment'!$B$3:$E$675,4,FALSE)</f>
        <v>0</v>
      </c>
      <c r="I112" s="31">
        <f t="shared" si="8"/>
        <v>7457343</v>
      </c>
      <c r="J112" s="31">
        <f>IFERROR(VLOOKUP($A112,'NECA 5 year Projections'!$A:$C,3,FALSE),0)</f>
        <v>4694174.9265564801</v>
      </c>
      <c r="K112" s="64">
        <f t="shared" si="9"/>
        <v>0.9963388589590193</v>
      </c>
      <c r="L112" s="31">
        <f t="shared" si="10"/>
        <v>7430040.6154860295</v>
      </c>
      <c r="M112" s="61">
        <v>219078</v>
      </c>
      <c r="N112" s="36">
        <f t="shared" si="11"/>
        <v>218275.92454302404</v>
      </c>
      <c r="O112" s="95">
        <f t="shared" si="12"/>
        <v>7648316.5400290536</v>
      </c>
      <c r="P112" s="36">
        <f t="shared" si="13"/>
        <v>4734910.1264806772</v>
      </c>
      <c r="Q112" s="101">
        <f t="shared" si="14"/>
        <v>2913406.4135483755</v>
      </c>
      <c r="R112" s="101">
        <f t="shared" si="15"/>
        <v>0</v>
      </c>
    </row>
    <row r="113" spans="1:18" ht="14.4" customHeight="1">
      <c r="A113" s="63">
        <v>260408</v>
      </c>
      <c r="B113" s="59" t="s">
        <v>127</v>
      </c>
      <c r="C113" s="25" t="s">
        <v>122</v>
      </c>
      <c r="D113" s="25" t="s">
        <v>691</v>
      </c>
      <c r="E113" s="60" t="s">
        <v>708</v>
      </c>
      <c r="F113" s="36">
        <f>VLOOKUP($A113,'CAF BLS Adjustment'!$B:$H,7,FALSE)</f>
        <v>970631</v>
      </c>
      <c r="G113" s="5">
        <f>SUMIFS('HCLS Adjustment'!$F:$F,'HCLS Adjustment'!$B:$B,Main!$A113)</f>
        <v>0</v>
      </c>
      <c r="H113" s="31">
        <f>VLOOKUP(A113,'SVS Adjustment'!$B$3:$E$675,4,FALSE)</f>
        <v>0</v>
      </c>
      <c r="I113" s="31">
        <f t="shared" si="8"/>
        <v>970631</v>
      </c>
      <c r="J113" s="31">
        <f>IFERROR(VLOOKUP($A113,'NECA 5 year Projections'!$A:$C,3,FALSE),0)</f>
        <v>1080921.65607596</v>
      </c>
      <c r="K113" s="64">
        <f t="shared" si="9"/>
        <v>0.9963388589590193</v>
      </c>
      <c r="L113" s="31">
        <f t="shared" si="10"/>
        <v>970631</v>
      </c>
      <c r="M113" s="61">
        <v>32088</v>
      </c>
      <c r="N113" s="36">
        <f t="shared" si="11"/>
        <v>31970.521306277013</v>
      </c>
      <c r="O113" s="95">
        <f t="shared" si="12"/>
        <v>1002601.521306277</v>
      </c>
      <c r="P113" s="36">
        <f t="shared" si="13"/>
        <v>1002601.521306277</v>
      </c>
      <c r="Q113" s="101">
        <f t="shared" si="14"/>
        <v>0</v>
      </c>
      <c r="R113" s="101">
        <f t="shared" si="15"/>
        <v>0</v>
      </c>
    </row>
    <row r="114" spans="1:18" ht="14.4" customHeight="1">
      <c r="A114" s="63">
        <v>260413</v>
      </c>
      <c r="B114" s="59" t="s">
        <v>128</v>
      </c>
      <c r="C114" s="25" t="s">
        <v>122</v>
      </c>
      <c r="D114" s="25" t="s">
        <v>691</v>
      </c>
      <c r="E114" s="60" t="s">
        <v>708</v>
      </c>
      <c r="F114" s="36">
        <f>VLOOKUP($A114,'CAF BLS Adjustment'!$B:$H,7,FALSE)</f>
        <v>3110442</v>
      </c>
      <c r="G114" s="5">
        <f>SUMIFS('HCLS Adjustment'!$F:$F,'HCLS Adjustment'!$B:$B,Main!$A114)</f>
        <v>2601072</v>
      </c>
      <c r="H114" s="31">
        <f>VLOOKUP(A114,'SVS Adjustment'!$B$3:$E$675,4,FALSE)</f>
        <v>0</v>
      </c>
      <c r="I114" s="31">
        <f t="shared" si="8"/>
        <v>5711514</v>
      </c>
      <c r="J114" s="31">
        <f>IFERROR(VLOOKUP($A114,'NECA 5 year Projections'!$A:$C,3,FALSE),0)</f>
        <v>2064427.81141211</v>
      </c>
      <c r="K114" s="64">
        <f t="shared" si="9"/>
        <v>0.9963388589590193</v>
      </c>
      <c r="L114" s="31">
        <f t="shared" si="10"/>
        <v>5690603.3416884644</v>
      </c>
      <c r="M114" s="61">
        <v>33612</v>
      </c>
      <c r="N114" s="36">
        <f t="shared" si="11"/>
        <v>33488.941727330559</v>
      </c>
      <c r="O114" s="95">
        <f t="shared" si="12"/>
        <v>5724092.2834157953</v>
      </c>
      <c r="P114" s="36">
        <f t="shared" si="13"/>
        <v>3132543.1748655406</v>
      </c>
      <c r="Q114" s="101">
        <f t="shared" si="14"/>
        <v>2591549.1085502543</v>
      </c>
      <c r="R114" s="101">
        <f t="shared" si="15"/>
        <v>0</v>
      </c>
    </row>
    <row r="115" spans="1:18" ht="14.4" customHeight="1">
      <c r="A115" s="63">
        <v>260414</v>
      </c>
      <c r="B115" s="59" t="s">
        <v>129</v>
      </c>
      <c r="C115" s="25" t="s">
        <v>122</v>
      </c>
      <c r="D115" s="25" t="s">
        <v>691</v>
      </c>
      <c r="E115" s="60" t="s">
        <v>708</v>
      </c>
      <c r="F115" s="36">
        <f>VLOOKUP($A115,'CAF BLS Adjustment'!$B:$H,7,FALSE)</f>
        <v>3696281</v>
      </c>
      <c r="G115" s="5">
        <f>SUMIFS('HCLS Adjustment'!$F:$F,'HCLS Adjustment'!$B:$B,Main!$A115)</f>
        <v>2587056</v>
      </c>
      <c r="H115" s="31">
        <f>VLOOKUP(A115,'SVS Adjustment'!$B$3:$E$675,4,FALSE)</f>
        <v>0</v>
      </c>
      <c r="I115" s="31">
        <f t="shared" si="8"/>
        <v>6283337</v>
      </c>
      <c r="J115" s="31">
        <f>IFERROR(VLOOKUP($A115,'NECA 5 year Projections'!$A:$C,3,FALSE),0)</f>
        <v>3779481.38477587</v>
      </c>
      <c r="K115" s="64">
        <f t="shared" si="9"/>
        <v>0.9963388589590193</v>
      </c>
      <c r="L115" s="31">
        <f t="shared" si="10"/>
        <v>6260332.8170349877</v>
      </c>
      <c r="M115" s="61">
        <v>-429906</v>
      </c>
      <c r="N115" s="36">
        <f t="shared" si="11"/>
        <v>-429906</v>
      </c>
      <c r="O115" s="95">
        <f t="shared" si="12"/>
        <v>5830426.8170349877</v>
      </c>
      <c r="P115" s="36">
        <f t="shared" si="13"/>
        <v>3252842.3939319025</v>
      </c>
      <c r="Q115" s="101">
        <f t="shared" si="14"/>
        <v>2577584.4231030848</v>
      </c>
      <c r="R115" s="101">
        <f t="shared" si="15"/>
        <v>0</v>
      </c>
    </row>
    <row r="116" spans="1:18" ht="14.4" customHeight="1">
      <c r="A116" s="63">
        <v>260415</v>
      </c>
      <c r="B116" s="59" t="s">
        <v>130</v>
      </c>
      <c r="C116" s="25" t="s">
        <v>122</v>
      </c>
      <c r="D116" s="25" t="s">
        <v>691</v>
      </c>
      <c r="E116" s="60" t="s">
        <v>708</v>
      </c>
      <c r="F116" s="36">
        <f>VLOOKUP($A116,'CAF BLS Adjustment'!$B:$H,7,FALSE)</f>
        <v>3623566</v>
      </c>
      <c r="G116" s="5">
        <f>SUMIFS('HCLS Adjustment'!$F:$F,'HCLS Adjustment'!$B:$B,Main!$A116)</f>
        <v>2971332</v>
      </c>
      <c r="H116" s="31">
        <f>VLOOKUP(A116,'SVS Adjustment'!$B$3:$E$675,4,FALSE)</f>
        <v>0</v>
      </c>
      <c r="I116" s="31">
        <f t="shared" si="8"/>
        <v>6594898</v>
      </c>
      <c r="J116" s="31">
        <f>IFERROR(VLOOKUP($A116,'NECA 5 year Projections'!$A:$C,3,FALSE),0)</f>
        <v>2707292.2504698201</v>
      </c>
      <c r="K116" s="64">
        <f t="shared" si="9"/>
        <v>0.9963388589590193</v>
      </c>
      <c r="L116" s="31">
        <f t="shared" si="10"/>
        <v>6570753.1482711183</v>
      </c>
      <c r="M116" s="61">
        <v>109788</v>
      </c>
      <c r="N116" s="36">
        <f t="shared" si="11"/>
        <v>109386.05064739281</v>
      </c>
      <c r="O116" s="95">
        <f t="shared" si="12"/>
        <v>6680139.1989185112</v>
      </c>
      <c r="P116" s="36">
        <f t="shared" si="13"/>
        <v>3719685.6644500904</v>
      </c>
      <c r="Q116" s="101">
        <f t="shared" si="14"/>
        <v>2960453.5344684208</v>
      </c>
      <c r="R116" s="101">
        <f t="shared" si="15"/>
        <v>0</v>
      </c>
    </row>
    <row r="117" spans="1:18" ht="14.4" customHeight="1">
      <c r="A117" s="63">
        <v>260418</v>
      </c>
      <c r="B117" s="59" t="s">
        <v>131</v>
      </c>
      <c r="C117" s="25" t="s">
        <v>122</v>
      </c>
      <c r="D117" s="25" t="s">
        <v>691</v>
      </c>
      <c r="E117" s="60" t="s">
        <v>708</v>
      </c>
      <c r="F117" s="36">
        <f>VLOOKUP($A117,'CAF BLS Adjustment'!$B:$H,7,FALSE)</f>
        <v>4497528</v>
      </c>
      <c r="G117" s="5">
        <f>SUMIFS('HCLS Adjustment'!$F:$F,'HCLS Adjustment'!$B:$B,Main!$A117)</f>
        <v>2926824</v>
      </c>
      <c r="H117" s="31">
        <f>VLOOKUP(A117,'SVS Adjustment'!$B$3:$E$675,4,FALSE)</f>
        <v>0</v>
      </c>
      <c r="I117" s="31">
        <f t="shared" si="8"/>
        <v>7424352</v>
      </c>
      <c r="J117" s="31">
        <f>IFERROR(VLOOKUP($A117,'NECA 5 year Projections'!$A:$C,3,FALSE),0)</f>
        <v>4345021.89259555</v>
      </c>
      <c r="K117" s="64">
        <f t="shared" si="9"/>
        <v>0.9963388589590193</v>
      </c>
      <c r="L117" s="31">
        <f t="shared" si="10"/>
        <v>7397170.4001901131</v>
      </c>
      <c r="M117" s="61">
        <v>936336</v>
      </c>
      <c r="N117" s="36">
        <f t="shared" si="11"/>
        <v>932907.94184225227</v>
      </c>
      <c r="O117" s="95">
        <f t="shared" si="12"/>
        <v>8330078.3420323655</v>
      </c>
      <c r="P117" s="36">
        <f t="shared" si="13"/>
        <v>5413969.8574984921</v>
      </c>
      <c r="Q117" s="101">
        <f t="shared" si="14"/>
        <v>2916108.4845338729</v>
      </c>
      <c r="R117" s="101">
        <f t="shared" si="15"/>
        <v>0</v>
      </c>
    </row>
    <row r="118" spans="1:18" ht="14.4" customHeight="1">
      <c r="A118" s="63">
        <v>260419</v>
      </c>
      <c r="B118" s="59" t="s">
        <v>132</v>
      </c>
      <c r="C118" s="25" t="s">
        <v>122</v>
      </c>
      <c r="D118" s="25" t="s">
        <v>691</v>
      </c>
      <c r="E118" s="60" t="s">
        <v>708</v>
      </c>
      <c r="F118" s="36">
        <f>VLOOKUP($A118,'CAF BLS Adjustment'!$B:$H,7,FALSE)</f>
        <v>2066462</v>
      </c>
      <c r="G118" s="5">
        <f>SUMIFS('HCLS Adjustment'!$F:$F,'HCLS Adjustment'!$B:$B,Main!$A118)</f>
        <v>923112</v>
      </c>
      <c r="H118" s="31">
        <f>VLOOKUP(A118,'SVS Adjustment'!$B$3:$E$675,4,FALSE)</f>
        <v>0</v>
      </c>
      <c r="I118" s="31">
        <f t="shared" si="8"/>
        <v>2989574</v>
      </c>
      <c r="J118" s="31">
        <f>IFERROR(VLOOKUP($A118,'NECA 5 year Projections'!$A:$C,3,FALSE),0)</f>
        <v>1263296.4068601001</v>
      </c>
      <c r="K118" s="64">
        <f t="shared" si="9"/>
        <v>0.9963388589590193</v>
      </c>
      <c r="L118" s="31">
        <f t="shared" si="10"/>
        <v>2978628.7479335512</v>
      </c>
      <c r="M118" s="61">
        <v>78366</v>
      </c>
      <c r="N118" s="36">
        <f t="shared" si="11"/>
        <v>78079.09102118251</v>
      </c>
      <c r="O118" s="95">
        <f t="shared" si="12"/>
        <v>3056707.8389547337</v>
      </c>
      <c r="P118" s="36">
        <f t="shared" si="13"/>
        <v>2136975.4821833554</v>
      </c>
      <c r="Q118" s="101">
        <f t="shared" si="14"/>
        <v>919732.3567713782</v>
      </c>
      <c r="R118" s="101">
        <f t="shared" si="15"/>
        <v>0</v>
      </c>
    </row>
    <row r="119" spans="1:18" ht="14.4" customHeight="1">
      <c r="A119" s="63">
        <v>260421</v>
      </c>
      <c r="B119" s="59" t="s">
        <v>133</v>
      </c>
      <c r="C119" s="25" t="s">
        <v>122</v>
      </c>
      <c r="D119" s="25" t="s">
        <v>691</v>
      </c>
      <c r="E119" s="60" t="s">
        <v>708</v>
      </c>
      <c r="F119" s="36">
        <f>VLOOKUP($A119,'CAF BLS Adjustment'!$B:$H,7,FALSE)</f>
        <v>5228707</v>
      </c>
      <c r="G119" s="5">
        <f>SUMIFS('HCLS Adjustment'!$F:$F,'HCLS Adjustment'!$B:$B,Main!$A119)</f>
        <v>3074160</v>
      </c>
      <c r="H119" s="31">
        <f>VLOOKUP(A119,'SVS Adjustment'!$B$3:$E$675,4,FALSE)</f>
        <v>0</v>
      </c>
      <c r="I119" s="31">
        <f t="shared" si="8"/>
        <v>8302867</v>
      </c>
      <c r="J119" s="31">
        <f>IFERROR(VLOOKUP($A119,'NECA 5 year Projections'!$A:$C,3,FALSE),0)</f>
        <v>3932470.1603278001</v>
      </c>
      <c r="K119" s="64">
        <f t="shared" si="9"/>
        <v>0.9963388589590193</v>
      </c>
      <c r="L119" s="31">
        <f t="shared" si="10"/>
        <v>8272469.0328684961</v>
      </c>
      <c r="M119" s="61">
        <v>299202</v>
      </c>
      <c r="N119" s="36">
        <f t="shared" si="11"/>
        <v>298106.57927825651</v>
      </c>
      <c r="O119" s="95">
        <f t="shared" si="12"/>
        <v>8570575.612146752</v>
      </c>
      <c r="P119" s="36">
        <f t="shared" si="13"/>
        <v>5507670.5454892945</v>
      </c>
      <c r="Q119" s="101">
        <f t="shared" si="14"/>
        <v>3062905.0666574589</v>
      </c>
      <c r="R119" s="101">
        <f t="shared" si="15"/>
        <v>0</v>
      </c>
    </row>
    <row r="120" spans="1:18" ht="14.4" customHeight="1">
      <c r="A120" s="63">
        <v>270425</v>
      </c>
      <c r="B120" s="59" t="s">
        <v>135</v>
      </c>
      <c r="C120" s="25" t="s">
        <v>134</v>
      </c>
      <c r="D120" s="25" t="s">
        <v>691</v>
      </c>
      <c r="E120" s="60" t="s">
        <v>708</v>
      </c>
      <c r="F120" s="36">
        <f>VLOOKUP($A120,'CAF BLS Adjustment'!$B:$H,7,FALSE)</f>
        <v>1307984</v>
      </c>
      <c r="G120" s="5">
        <f>SUMIFS('HCLS Adjustment'!$F:$F,'HCLS Adjustment'!$B:$B,Main!$A120)</f>
        <v>732840</v>
      </c>
      <c r="H120" s="31">
        <f>VLOOKUP(A120,'SVS Adjustment'!$B$3:$E$675,4,FALSE)</f>
        <v>0</v>
      </c>
      <c r="I120" s="31">
        <f t="shared" si="8"/>
        <v>2040824</v>
      </c>
      <c r="J120" s="31">
        <f>IFERROR(VLOOKUP($A120,'NECA 5 year Projections'!$A:$C,3,FALSE),0)</f>
        <v>1487245.65209139</v>
      </c>
      <c r="K120" s="64">
        <f t="shared" si="9"/>
        <v>0.9963388589590193</v>
      </c>
      <c r="L120" s="31">
        <f t="shared" si="10"/>
        <v>2033352.2554961815</v>
      </c>
      <c r="M120" s="61">
        <v>195198</v>
      </c>
      <c r="N120" s="36">
        <f t="shared" si="11"/>
        <v>194483.35259108266</v>
      </c>
      <c r="O120" s="95">
        <f t="shared" si="12"/>
        <v>2227835.608087264</v>
      </c>
      <c r="P120" s="36">
        <f t="shared" si="13"/>
        <v>1497678.6386877366</v>
      </c>
      <c r="Q120" s="101">
        <f t="shared" si="14"/>
        <v>730156.96939952765</v>
      </c>
      <c r="R120" s="101">
        <f t="shared" si="15"/>
        <v>0</v>
      </c>
    </row>
    <row r="121" spans="1:18" ht="14.4" customHeight="1">
      <c r="A121" s="63">
        <v>270428</v>
      </c>
      <c r="B121" s="59" t="s">
        <v>136</v>
      </c>
      <c r="C121" s="25" t="s">
        <v>134</v>
      </c>
      <c r="D121" s="25" t="s">
        <v>691</v>
      </c>
      <c r="E121" s="60" t="s">
        <v>708</v>
      </c>
      <c r="F121" s="36">
        <f>VLOOKUP($A121,'CAF BLS Adjustment'!$B:$H,7,FALSE)</f>
        <v>240171</v>
      </c>
      <c r="G121" s="5">
        <f>SUMIFS('HCLS Adjustment'!$F:$F,'HCLS Adjustment'!$B:$B,Main!$A121)</f>
        <v>516</v>
      </c>
      <c r="H121" s="31">
        <f>VLOOKUP(A121,'SVS Adjustment'!$B$3:$E$675,4,FALSE)</f>
        <v>0</v>
      </c>
      <c r="I121" s="31">
        <f t="shared" si="8"/>
        <v>240687</v>
      </c>
      <c r="J121" s="31">
        <f>IFERROR(VLOOKUP($A121,'NECA 5 year Projections'!$A:$C,3,FALSE),0)</f>
        <v>220564.03540831801</v>
      </c>
      <c r="K121" s="64">
        <f t="shared" si="9"/>
        <v>0.9963388589590193</v>
      </c>
      <c r="L121" s="31">
        <f t="shared" si="10"/>
        <v>239805.81094626948</v>
      </c>
      <c r="M121" s="61">
        <v>5832</v>
      </c>
      <c r="N121" s="36">
        <f t="shared" si="11"/>
        <v>5810.6482254490002</v>
      </c>
      <c r="O121" s="95">
        <f t="shared" si="12"/>
        <v>245616.45917171848</v>
      </c>
      <c r="P121" s="36">
        <f t="shared" si="13"/>
        <v>245102.34832049563</v>
      </c>
      <c r="Q121" s="101">
        <f t="shared" si="14"/>
        <v>514.11085122285397</v>
      </c>
      <c r="R121" s="101">
        <f t="shared" si="15"/>
        <v>0</v>
      </c>
    </row>
    <row r="122" spans="1:18" ht="14.4" customHeight="1">
      <c r="A122" s="63">
        <v>270429</v>
      </c>
      <c r="B122" s="59" t="s">
        <v>137</v>
      </c>
      <c r="C122" s="25" t="s">
        <v>134</v>
      </c>
      <c r="D122" s="25" t="s">
        <v>691</v>
      </c>
      <c r="E122" s="60" t="s">
        <v>708</v>
      </c>
      <c r="F122" s="36">
        <f>VLOOKUP($A122,'CAF BLS Adjustment'!$B:$H,7,FALSE)</f>
        <v>4065364</v>
      </c>
      <c r="G122" s="5">
        <f>SUMIFS('HCLS Adjustment'!$F:$F,'HCLS Adjustment'!$B:$B,Main!$A122)</f>
        <v>1810380</v>
      </c>
      <c r="H122" s="31">
        <f>VLOOKUP(A122,'SVS Adjustment'!$B$3:$E$675,4,FALSE)</f>
        <v>0</v>
      </c>
      <c r="I122" s="31">
        <f t="shared" si="8"/>
        <v>5875744</v>
      </c>
      <c r="J122" s="31">
        <f>IFERROR(VLOOKUP($A122,'NECA 5 year Projections'!$A:$C,3,FALSE),0)</f>
        <v>13123775.5769384</v>
      </c>
      <c r="K122" s="64">
        <f t="shared" si="9"/>
        <v>0.9963388589590193</v>
      </c>
      <c r="L122" s="31">
        <f t="shared" si="10"/>
        <v>5875744</v>
      </c>
      <c r="M122" s="61">
        <v>-3487932</v>
      </c>
      <c r="N122" s="36">
        <f t="shared" si="11"/>
        <v>-3487932</v>
      </c>
      <c r="O122" s="95">
        <f t="shared" si="12"/>
        <v>2387812</v>
      </c>
      <c r="P122" s="36">
        <f t="shared" si="13"/>
        <v>577431.99999999953</v>
      </c>
      <c r="Q122" s="101">
        <f t="shared" si="14"/>
        <v>1810380</v>
      </c>
      <c r="R122" s="101">
        <f t="shared" si="15"/>
        <v>0</v>
      </c>
    </row>
    <row r="123" spans="1:18" ht="14.4" customHeight="1">
      <c r="A123" s="63">
        <v>270430</v>
      </c>
      <c r="B123" s="59" t="s">
        <v>138</v>
      </c>
      <c r="C123" s="25" t="s">
        <v>134</v>
      </c>
      <c r="D123" s="25" t="s">
        <v>691</v>
      </c>
      <c r="E123" s="60" t="s">
        <v>708</v>
      </c>
      <c r="F123" s="36">
        <f>VLOOKUP($A123,'CAF BLS Adjustment'!$B:$H,7,FALSE)</f>
        <v>734097</v>
      </c>
      <c r="G123" s="5">
        <f>SUMIFS('HCLS Adjustment'!$F:$F,'HCLS Adjustment'!$B:$B,Main!$A123)</f>
        <v>701844</v>
      </c>
      <c r="H123" s="31">
        <f>VLOOKUP(A123,'SVS Adjustment'!$B$3:$E$675,4,FALSE)</f>
        <v>0</v>
      </c>
      <c r="I123" s="31">
        <f t="shared" si="8"/>
        <v>1435941</v>
      </c>
      <c r="J123" s="31">
        <f>IFERROR(VLOOKUP($A123,'NECA 5 year Projections'!$A:$C,3,FALSE),0)</f>
        <v>848785.33131714596</v>
      </c>
      <c r="K123" s="64">
        <f t="shared" si="9"/>
        <v>0.9963388589590193</v>
      </c>
      <c r="L123" s="31">
        <f t="shared" si="10"/>
        <v>1430683.817472473</v>
      </c>
      <c r="M123" s="61">
        <v>94128</v>
      </c>
      <c r="N123" s="36">
        <f t="shared" si="11"/>
        <v>93783.384116094574</v>
      </c>
      <c r="O123" s="95">
        <f t="shared" si="12"/>
        <v>1524467.2015885676</v>
      </c>
      <c r="P123" s="36">
        <f t="shared" si="13"/>
        <v>825192.7514613336</v>
      </c>
      <c r="Q123" s="101">
        <f t="shared" si="14"/>
        <v>699274.45012723387</v>
      </c>
      <c r="R123" s="101">
        <f t="shared" si="15"/>
        <v>0</v>
      </c>
    </row>
    <row r="124" spans="1:18" ht="14.4" customHeight="1">
      <c r="A124" s="63">
        <v>270432</v>
      </c>
      <c r="B124" s="59" t="s">
        <v>139</v>
      </c>
      <c r="C124" s="25" t="s">
        <v>134</v>
      </c>
      <c r="D124" s="25" t="s">
        <v>691</v>
      </c>
      <c r="E124" s="60" t="s">
        <v>708</v>
      </c>
      <c r="F124" s="36">
        <f>VLOOKUP($A124,'CAF BLS Adjustment'!$B:$H,7,FALSE)</f>
        <v>1179588</v>
      </c>
      <c r="G124" s="5">
        <f>SUMIFS('HCLS Adjustment'!$F:$F,'HCLS Adjustment'!$B:$B,Main!$A124)</f>
        <v>517920</v>
      </c>
      <c r="H124" s="31">
        <f>VLOOKUP(A124,'SVS Adjustment'!$B$3:$E$675,4,FALSE)</f>
        <v>0</v>
      </c>
      <c r="I124" s="31">
        <f t="shared" si="8"/>
        <v>1697508</v>
      </c>
      <c r="J124" s="31">
        <f>IFERROR(VLOOKUP($A124,'NECA 5 year Projections'!$A:$C,3,FALSE),0)</f>
        <v>1445165.6863406801</v>
      </c>
      <c r="K124" s="64">
        <f t="shared" si="9"/>
        <v>0.9963388589590193</v>
      </c>
      <c r="L124" s="31">
        <f t="shared" si="10"/>
        <v>1691293.1837938069</v>
      </c>
      <c r="M124" s="61">
        <v>-52764</v>
      </c>
      <c r="N124" s="36">
        <f t="shared" si="11"/>
        <v>-52764</v>
      </c>
      <c r="O124" s="95">
        <f t="shared" si="12"/>
        <v>1638529.1837938069</v>
      </c>
      <c r="P124" s="36">
        <f t="shared" si="13"/>
        <v>1122505.3619617515</v>
      </c>
      <c r="Q124" s="101">
        <f t="shared" si="14"/>
        <v>516023.82183205528</v>
      </c>
      <c r="R124" s="101">
        <f t="shared" si="15"/>
        <v>0</v>
      </c>
    </row>
    <row r="125" spans="1:18" ht="14.4" customHeight="1">
      <c r="A125" s="63">
        <v>270433</v>
      </c>
      <c r="B125" s="59" t="s">
        <v>140</v>
      </c>
      <c r="C125" s="25" t="s">
        <v>134</v>
      </c>
      <c r="D125" s="25" t="s">
        <v>691</v>
      </c>
      <c r="E125" s="60" t="s">
        <v>708</v>
      </c>
      <c r="F125" s="36">
        <f>VLOOKUP($A125,'CAF BLS Adjustment'!$B:$H,7,FALSE)</f>
        <v>1056351</v>
      </c>
      <c r="G125" s="5">
        <f>SUMIFS('HCLS Adjustment'!$F:$F,'HCLS Adjustment'!$B:$B,Main!$A125)</f>
        <v>577800</v>
      </c>
      <c r="H125" s="31">
        <f>VLOOKUP(A125,'SVS Adjustment'!$B$3:$E$675,4,FALSE)</f>
        <v>0</v>
      </c>
      <c r="I125" s="31">
        <f t="shared" si="8"/>
        <v>1634151</v>
      </c>
      <c r="J125" s="31">
        <f>IFERROR(VLOOKUP($A125,'NECA 5 year Projections'!$A:$C,3,FALSE),0)</f>
        <v>1016236.24939544</v>
      </c>
      <c r="K125" s="64">
        <f t="shared" si="9"/>
        <v>0.9963388589590193</v>
      </c>
      <c r="L125" s="31">
        <f t="shared" si="10"/>
        <v>1628168.1427067404</v>
      </c>
      <c r="M125" s="61">
        <v>-42726</v>
      </c>
      <c r="N125" s="36">
        <f t="shared" si="11"/>
        <v>-42726</v>
      </c>
      <c r="O125" s="95">
        <f t="shared" si="12"/>
        <v>1585442.1427067404</v>
      </c>
      <c r="P125" s="36">
        <f t="shared" si="13"/>
        <v>1009757.5500002189</v>
      </c>
      <c r="Q125" s="101">
        <f t="shared" si="14"/>
        <v>575684.59270652139</v>
      </c>
      <c r="R125" s="101">
        <f t="shared" si="15"/>
        <v>0</v>
      </c>
    </row>
    <row r="126" spans="1:18" ht="14.4" customHeight="1">
      <c r="A126" s="63">
        <v>270435</v>
      </c>
      <c r="B126" s="59" t="s">
        <v>141</v>
      </c>
      <c r="C126" s="25" t="s">
        <v>134</v>
      </c>
      <c r="D126" s="25" t="s">
        <v>691</v>
      </c>
      <c r="E126" s="60" t="s">
        <v>708</v>
      </c>
      <c r="F126" s="36">
        <f>VLOOKUP($A126,'CAF BLS Adjustment'!$B:$H,7,FALSE)</f>
        <v>1075407</v>
      </c>
      <c r="G126" s="5">
        <f>SUMIFS('HCLS Adjustment'!$F:$F,'HCLS Adjustment'!$B:$B,Main!$A126)</f>
        <v>512508</v>
      </c>
      <c r="H126" s="31">
        <f>VLOOKUP(A126,'SVS Adjustment'!$B$3:$E$675,4,FALSE)</f>
        <v>0</v>
      </c>
      <c r="I126" s="31">
        <f t="shared" si="8"/>
        <v>1587915</v>
      </c>
      <c r="J126" s="31">
        <f>IFERROR(VLOOKUP($A126,'NECA 5 year Projections'!$A:$C,3,FALSE),0)</f>
        <v>1158782.49807144</v>
      </c>
      <c r="K126" s="64">
        <f t="shared" si="9"/>
        <v>0.9963388589590193</v>
      </c>
      <c r="L126" s="31">
        <f t="shared" si="10"/>
        <v>1582101.4192239111</v>
      </c>
      <c r="M126" s="61">
        <v>172281</v>
      </c>
      <c r="N126" s="36">
        <f t="shared" si="11"/>
        <v>171650.25496031879</v>
      </c>
      <c r="O126" s="95">
        <f t="shared" si="12"/>
        <v>1753751.6741842299</v>
      </c>
      <c r="P126" s="36">
        <f t="shared" si="13"/>
        <v>1243120.0382568608</v>
      </c>
      <c r="Q126" s="101">
        <f t="shared" si="14"/>
        <v>510631.63592736906</v>
      </c>
      <c r="R126" s="101">
        <f t="shared" si="15"/>
        <v>0</v>
      </c>
    </row>
    <row r="127" spans="1:18" ht="14.4" customHeight="1">
      <c r="A127" s="63">
        <v>270438</v>
      </c>
      <c r="B127" s="59" t="s">
        <v>142</v>
      </c>
      <c r="C127" s="25" t="s">
        <v>134</v>
      </c>
      <c r="D127" s="25" t="s">
        <v>691</v>
      </c>
      <c r="E127" s="60" t="s">
        <v>708</v>
      </c>
      <c r="F127" s="36">
        <f>VLOOKUP($A127,'CAF BLS Adjustment'!$B:$H,7,FALSE)</f>
        <v>525229</v>
      </c>
      <c r="G127" s="5">
        <f>SUMIFS('HCLS Adjustment'!$F:$F,'HCLS Adjustment'!$B:$B,Main!$A127)</f>
        <v>5580</v>
      </c>
      <c r="H127" s="31">
        <f>VLOOKUP(A127,'SVS Adjustment'!$B$3:$E$675,4,FALSE)</f>
        <v>0</v>
      </c>
      <c r="I127" s="31">
        <f t="shared" si="8"/>
        <v>530809</v>
      </c>
      <c r="J127" s="31">
        <f>IFERROR(VLOOKUP($A127,'NECA 5 year Projections'!$A:$C,3,FALSE),0)</f>
        <v>545506.033232035</v>
      </c>
      <c r="K127" s="64">
        <f t="shared" si="9"/>
        <v>0.9963388589590193</v>
      </c>
      <c r="L127" s="31">
        <f t="shared" si="10"/>
        <v>530809</v>
      </c>
      <c r="M127" s="61">
        <v>5118</v>
      </c>
      <c r="N127" s="36">
        <f t="shared" si="11"/>
        <v>5099.2622801522612</v>
      </c>
      <c r="O127" s="95">
        <f t="shared" si="12"/>
        <v>535908.2622801523</v>
      </c>
      <c r="P127" s="36">
        <f t="shared" si="13"/>
        <v>530328.2622801523</v>
      </c>
      <c r="Q127" s="101">
        <f t="shared" si="14"/>
        <v>5580</v>
      </c>
      <c r="R127" s="101">
        <f t="shared" si="15"/>
        <v>0</v>
      </c>
    </row>
    <row r="128" spans="1:18" ht="14.4" customHeight="1">
      <c r="A128" s="63">
        <v>270441</v>
      </c>
      <c r="B128" s="59" t="s">
        <v>143</v>
      </c>
      <c r="C128" s="25" t="s">
        <v>134</v>
      </c>
      <c r="D128" s="25" t="s">
        <v>691</v>
      </c>
      <c r="E128" s="60" t="s">
        <v>708</v>
      </c>
      <c r="F128" s="36">
        <f>VLOOKUP($A128,'CAF BLS Adjustment'!$B:$H,7,FALSE)</f>
        <v>957094</v>
      </c>
      <c r="G128" s="5">
        <f>SUMIFS('HCLS Adjustment'!$F:$F,'HCLS Adjustment'!$B:$B,Main!$A128)</f>
        <v>872472</v>
      </c>
      <c r="H128" s="31">
        <f>VLOOKUP(A128,'SVS Adjustment'!$B$3:$E$675,4,FALSE)</f>
        <v>0</v>
      </c>
      <c r="I128" s="31">
        <f t="shared" si="8"/>
        <v>1829566</v>
      </c>
      <c r="J128" s="31">
        <f>IFERROR(VLOOKUP($A128,'NECA 5 year Projections'!$A:$C,3,FALSE),0)</f>
        <v>888630.29455050302</v>
      </c>
      <c r="K128" s="64">
        <f t="shared" si="9"/>
        <v>0.9963388589590193</v>
      </c>
      <c r="L128" s="31">
        <f t="shared" si="10"/>
        <v>1822867.7008302172</v>
      </c>
      <c r="M128" s="61">
        <v>936</v>
      </c>
      <c r="N128" s="36">
        <f t="shared" si="11"/>
        <v>932.57317198564203</v>
      </c>
      <c r="O128" s="95">
        <f t="shared" si="12"/>
        <v>1823800.2740022028</v>
      </c>
      <c r="P128" s="36">
        <f t="shared" si="13"/>
        <v>954522.51704850933</v>
      </c>
      <c r="Q128" s="101">
        <f t="shared" si="14"/>
        <v>869277.75695369346</v>
      </c>
      <c r="R128" s="101">
        <f t="shared" si="15"/>
        <v>0</v>
      </c>
    </row>
    <row r="129" spans="1:18" ht="14.4" customHeight="1">
      <c r="A129" s="63">
        <v>280451</v>
      </c>
      <c r="B129" s="59" t="s">
        <v>145</v>
      </c>
      <c r="C129" s="25" t="s">
        <v>144</v>
      </c>
      <c r="D129" s="25" t="s">
        <v>691</v>
      </c>
      <c r="E129" s="60" t="s">
        <v>708</v>
      </c>
      <c r="F129" s="36">
        <f>VLOOKUP($A129,'CAF BLS Adjustment'!$B:$H,7,FALSE)</f>
        <v>344094</v>
      </c>
      <c r="G129" s="5">
        <f>SUMIFS('HCLS Adjustment'!$F:$F,'HCLS Adjustment'!$B:$B,Main!$A129)</f>
        <v>0</v>
      </c>
      <c r="H129" s="31">
        <f>VLOOKUP(A129,'SVS Adjustment'!$B$3:$E$675,4,FALSE)</f>
        <v>0</v>
      </c>
      <c r="I129" s="31">
        <f t="shared" si="8"/>
        <v>344094</v>
      </c>
      <c r="J129" s="31">
        <f>IFERROR(VLOOKUP($A129,'NECA 5 year Projections'!$A:$C,3,FALSE),0)</f>
        <v>331520.85517986998</v>
      </c>
      <c r="K129" s="64">
        <f t="shared" si="9"/>
        <v>0.9963388589590193</v>
      </c>
      <c r="L129" s="31">
        <f t="shared" si="10"/>
        <v>342834.2233346448</v>
      </c>
      <c r="M129" s="61">
        <v>29436</v>
      </c>
      <c r="N129" s="36">
        <f t="shared" si="11"/>
        <v>29328.230652317692</v>
      </c>
      <c r="O129" s="95">
        <f t="shared" si="12"/>
        <v>372162.4539869625</v>
      </c>
      <c r="P129" s="36">
        <f t="shared" si="13"/>
        <v>372162.4539869625</v>
      </c>
      <c r="Q129" s="101">
        <f t="shared" si="14"/>
        <v>0</v>
      </c>
      <c r="R129" s="101">
        <f t="shared" si="15"/>
        <v>0</v>
      </c>
    </row>
    <row r="130" spans="1:18" ht="14.4" customHeight="1">
      <c r="A130" s="63">
        <v>280457</v>
      </c>
      <c r="B130" s="59" t="s">
        <v>146</v>
      </c>
      <c r="C130" s="25" t="s">
        <v>144</v>
      </c>
      <c r="D130" s="25" t="s">
        <v>691</v>
      </c>
      <c r="E130" s="60" t="s">
        <v>708</v>
      </c>
      <c r="F130" s="36">
        <f>VLOOKUP($A130,'CAF BLS Adjustment'!$B:$H,7,FALSE)</f>
        <v>222403</v>
      </c>
      <c r="G130" s="5">
        <f>SUMIFS('HCLS Adjustment'!$F:$F,'HCLS Adjustment'!$B:$B,Main!$A130)</f>
        <v>374076</v>
      </c>
      <c r="H130" s="31">
        <f>VLOOKUP(A130,'SVS Adjustment'!$B$3:$E$675,4,FALSE)</f>
        <v>0</v>
      </c>
      <c r="I130" s="31">
        <f t="shared" si="8"/>
        <v>596479</v>
      </c>
      <c r="J130" s="31">
        <f>IFERROR(VLOOKUP($A130,'NECA 5 year Projections'!$A:$C,3,FALSE),0)</f>
        <v>260978.88920003301</v>
      </c>
      <c r="K130" s="64">
        <f t="shared" si="9"/>
        <v>0.9963388589590193</v>
      </c>
      <c r="L130" s="31">
        <f t="shared" si="10"/>
        <v>594295.20625301683</v>
      </c>
      <c r="M130" s="61">
        <v>-16310</v>
      </c>
      <c r="N130" s="36">
        <f t="shared" si="11"/>
        <v>-16310</v>
      </c>
      <c r="O130" s="95">
        <f t="shared" si="12"/>
        <v>577985.20625301683</v>
      </c>
      <c r="P130" s="36">
        <f t="shared" si="13"/>
        <v>205278.75124906277</v>
      </c>
      <c r="Q130" s="101">
        <f t="shared" si="14"/>
        <v>372706.45500395406</v>
      </c>
      <c r="R130" s="101">
        <f t="shared" si="15"/>
        <v>0</v>
      </c>
    </row>
    <row r="131" spans="1:18" ht="14.4" customHeight="1">
      <c r="A131" s="63">
        <v>280461</v>
      </c>
      <c r="B131" s="59" t="s">
        <v>147</v>
      </c>
      <c r="C131" s="25" t="s">
        <v>144</v>
      </c>
      <c r="D131" s="25" t="s">
        <v>691</v>
      </c>
      <c r="E131" s="60" t="s">
        <v>708</v>
      </c>
      <c r="F131" s="36">
        <f>VLOOKUP($A131,'CAF BLS Adjustment'!$B:$H,7,FALSE)</f>
        <v>391328</v>
      </c>
      <c r="G131" s="5">
        <f>SUMIFS('HCLS Adjustment'!$F:$F,'HCLS Adjustment'!$B:$B,Main!$A131)</f>
        <v>375204</v>
      </c>
      <c r="H131" s="31">
        <f>VLOOKUP(A131,'SVS Adjustment'!$B$3:$E$675,4,FALSE)</f>
        <v>0</v>
      </c>
      <c r="I131" s="31">
        <f t="shared" si="8"/>
        <v>766532</v>
      </c>
      <c r="J131" s="31">
        <f>IFERROR(VLOOKUP($A131,'NECA 5 year Projections'!$A:$C,3,FALSE),0)</f>
        <v>414940.93001371698</v>
      </c>
      <c r="K131" s="64">
        <f t="shared" si="9"/>
        <v>0.9963388589590193</v>
      </c>
      <c r="L131" s="31">
        <f t="shared" si="10"/>
        <v>763725.61823557504</v>
      </c>
      <c r="M131" s="61">
        <v>30108</v>
      </c>
      <c r="N131" s="36">
        <f t="shared" si="11"/>
        <v>29997.770365538152</v>
      </c>
      <c r="O131" s="95">
        <f t="shared" si="12"/>
        <v>793723.38860111323</v>
      </c>
      <c r="P131" s="36">
        <f t="shared" si="13"/>
        <v>419893.06336425326</v>
      </c>
      <c r="Q131" s="101">
        <f t="shared" si="14"/>
        <v>373830.32523685991</v>
      </c>
      <c r="R131" s="101">
        <f t="shared" si="15"/>
        <v>0</v>
      </c>
    </row>
    <row r="132" spans="1:18" ht="14.4" customHeight="1">
      <c r="A132" s="63">
        <v>280466</v>
      </c>
      <c r="B132" s="59" t="s">
        <v>148</v>
      </c>
      <c r="C132" s="25" t="s">
        <v>144</v>
      </c>
      <c r="D132" s="25" t="s">
        <v>691</v>
      </c>
      <c r="E132" s="60" t="s">
        <v>708</v>
      </c>
      <c r="F132" s="36">
        <f>VLOOKUP($A132,'CAF BLS Adjustment'!$B:$H,7,FALSE)</f>
        <v>256285</v>
      </c>
      <c r="G132" s="5">
        <f>SUMIFS('HCLS Adjustment'!$F:$F,'HCLS Adjustment'!$B:$B,Main!$A132)</f>
        <v>278964</v>
      </c>
      <c r="H132" s="31">
        <f>VLOOKUP(A132,'SVS Adjustment'!$B$3:$E$675,4,FALSE)</f>
        <v>0</v>
      </c>
      <c r="I132" s="31">
        <f t="shared" si="8"/>
        <v>535249</v>
      </c>
      <c r="J132" s="31">
        <f>IFERROR(VLOOKUP($A132,'NECA 5 year Projections'!$A:$C,3,FALSE),0)</f>
        <v>293262.16937168798</v>
      </c>
      <c r="K132" s="64">
        <f t="shared" si="9"/>
        <v>0.9963388589590193</v>
      </c>
      <c r="L132" s="31">
        <f t="shared" si="10"/>
        <v>533289.3779189561</v>
      </c>
      <c r="M132" s="61">
        <v>-118129</v>
      </c>
      <c r="N132" s="36">
        <f t="shared" si="11"/>
        <v>-118129</v>
      </c>
      <c r="O132" s="95">
        <f t="shared" si="12"/>
        <v>415160.3779189561</v>
      </c>
      <c r="P132" s="36">
        <f t="shared" si="13"/>
        <v>137217.70446831227</v>
      </c>
      <c r="Q132" s="101">
        <f t="shared" si="14"/>
        <v>277942.67345064384</v>
      </c>
      <c r="R132" s="101">
        <f t="shared" si="15"/>
        <v>0</v>
      </c>
    </row>
    <row r="133" spans="1:18" ht="14.4" customHeight="1">
      <c r="A133" s="63">
        <v>290280</v>
      </c>
      <c r="B133" s="59" t="s">
        <v>151</v>
      </c>
      <c r="C133" s="25" t="s">
        <v>150</v>
      </c>
      <c r="D133" s="25" t="s">
        <v>691</v>
      </c>
      <c r="E133" s="60" t="s">
        <v>708</v>
      </c>
      <c r="F133" s="36">
        <f>VLOOKUP($A133,'CAF BLS Adjustment'!$B:$H,7,FALSE)</f>
        <v>993168</v>
      </c>
      <c r="G133" s="5">
        <f>SUMIFS('HCLS Adjustment'!$F:$F,'HCLS Adjustment'!$B:$B,Main!$A133)</f>
        <v>0</v>
      </c>
      <c r="H133" s="31">
        <f>VLOOKUP(A133,'SVS Adjustment'!$B$3:$E$675,4,FALSE)</f>
        <v>0</v>
      </c>
      <c r="I133" s="31">
        <f t="shared" ref="I133:I196" si="16">SUM(F133:H133)</f>
        <v>993168</v>
      </c>
      <c r="J133" s="31">
        <f>IFERROR(VLOOKUP($A133,'NECA 5 year Projections'!$A:$C,3,FALSE),0)</f>
        <v>738138.88240457501</v>
      </c>
      <c r="K133" s="64">
        <f t="shared" ref="K133:K196" si="17">G$663</f>
        <v>0.9963388589590193</v>
      </c>
      <c r="L133" s="31">
        <f t="shared" ref="L133:L196" si="18">IF(I133&lt;J133,I133,MAX(I133*K133,J133))</f>
        <v>989531.87187461124</v>
      </c>
      <c r="M133" s="61">
        <v>48408</v>
      </c>
      <c r="N133" s="36">
        <f t="shared" ref="N133:N196" si="19">IF(M133&lt;0,M133,M133*K133)</f>
        <v>48230.771484488207</v>
      </c>
      <c r="O133" s="95">
        <f t="shared" ref="O133:O196" si="20">IF(M133&lt;0,L133+M133,L133+M133*K133)</f>
        <v>1037762.6433590994</v>
      </c>
      <c r="P133" s="36">
        <f t="shared" ref="P133:P196" si="21">(F133/I133)*L133+N133</f>
        <v>1037762.6433590994</v>
      </c>
      <c r="Q133" s="101">
        <f t="shared" ref="Q133:Q196" si="22">((G133)/I133)*L133</f>
        <v>0</v>
      </c>
      <c r="R133" s="101">
        <f t="shared" ref="R133:R196" si="23">((H133)/I133)*L133</f>
        <v>0</v>
      </c>
    </row>
    <row r="134" spans="1:18" ht="14.4" customHeight="1">
      <c r="A134" s="63">
        <v>290553</v>
      </c>
      <c r="B134" s="59" t="s">
        <v>152</v>
      </c>
      <c r="C134" s="25" t="s">
        <v>150</v>
      </c>
      <c r="D134" s="25" t="s">
        <v>691</v>
      </c>
      <c r="E134" s="60" t="s">
        <v>708</v>
      </c>
      <c r="F134" s="36">
        <f>VLOOKUP($A134,'CAF BLS Adjustment'!$B:$H,7,FALSE)</f>
        <v>5903795</v>
      </c>
      <c r="G134" s="5">
        <f>SUMIFS('HCLS Adjustment'!$F:$F,'HCLS Adjustment'!$B:$B,Main!$A134)</f>
        <v>1189956</v>
      </c>
      <c r="H134" s="31">
        <f>VLOOKUP(A134,'SVS Adjustment'!$B$3:$E$675,4,FALSE)</f>
        <v>0</v>
      </c>
      <c r="I134" s="31">
        <f t="shared" si="16"/>
        <v>7093751</v>
      </c>
      <c r="J134" s="31">
        <f>IFERROR(VLOOKUP($A134,'NECA 5 year Projections'!$A:$C,3,FALSE),0)</f>
        <v>4405266.1602066597</v>
      </c>
      <c r="K134" s="64">
        <f t="shared" si="17"/>
        <v>0.9963388589590193</v>
      </c>
      <c r="L134" s="31">
        <f t="shared" si="18"/>
        <v>7067779.7770794025</v>
      </c>
      <c r="M134" s="61">
        <v>289020</v>
      </c>
      <c r="N134" s="36">
        <f t="shared" si="19"/>
        <v>287961.85701633577</v>
      </c>
      <c r="O134" s="95">
        <f t="shared" si="20"/>
        <v>7355741.6340957386</v>
      </c>
      <c r="P134" s="36">
        <f t="shared" si="21"/>
        <v>6170142.2308443002</v>
      </c>
      <c r="Q134" s="101">
        <f t="shared" si="22"/>
        <v>1185599.4032514389</v>
      </c>
      <c r="R134" s="101">
        <f t="shared" si="23"/>
        <v>0</v>
      </c>
    </row>
    <row r="135" spans="1:18" ht="14.4" customHeight="1">
      <c r="A135" s="63">
        <v>290554</v>
      </c>
      <c r="B135" s="59" t="s">
        <v>153</v>
      </c>
      <c r="C135" s="25" t="s">
        <v>150</v>
      </c>
      <c r="D135" s="25" t="s">
        <v>691</v>
      </c>
      <c r="E135" s="60" t="s">
        <v>708</v>
      </c>
      <c r="F135" s="36">
        <f>VLOOKUP($A135,'CAF BLS Adjustment'!$B:$H,7,FALSE)</f>
        <v>2498897</v>
      </c>
      <c r="G135" s="5">
        <f>SUMIFS('HCLS Adjustment'!$F:$F,'HCLS Adjustment'!$B:$B,Main!$A135)</f>
        <v>0</v>
      </c>
      <c r="H135" s="31">
        <f>VLOOKUP(A135,'SVS Adjustment'!$B$3:$E$675,4,FALSE)</f>
        <v>0</v>
      </c>
      <c r="I135" s="31">
        <f t="shared" si="16"/>
        <v>2498897</v>
      </c>
      <c r="J135" s="31">
        <f>IFERROR(VLOOKUP($A135,'NECA 5 year Projections'!$A:$C,3,FALSE),0)</f>
        <v>2062871.9931987301</v>
      </c>
      <c r="K135" s="64">
        <f t="shared" si="17"/>
        <v>0.9963388589590193</v>
      </c>
      <c r="L135" s="31">
        <f t="shared" si="18"/>
        <v>2489748.1856361167</v>
      </c>
      <c r="M135" s="61">
        <v>120978</v>
      </c>
      <c r="N135" s="36">
        <f t="shared" si="19"/>
        <v>120535.08247914424</v>
      </c>
      <c r="O135" s="95">
        <f t="shared" si="20"/>
        <v>2610283.2681152611</v>
      </c>
      <c r="P135" s="36">
        <f t="shared" si="21"/>
        <v>2610283.2681152611</v>
      </c>
      <c r="Q135" s="101">
        <f t="shared" si="22"/>
        <v>0</v>
      </c>
      <c r="R135" s="101">
        <f t="shared" si="23"/>
        <v>0</v>
      </c>
    </row>
    <row r="136" spans="1:18" ht="14.4" customHeight="1">
      <c r="A136" s="63">
        <v>290565</v>
      </c>
      <c r="B136" s="59" t="s">
        <v>154</v>
      </c>
      <c r="C136" s="25" t="s">
        <v>150</v>
      </c>
      <c r="D136" s="25" t="s">
        <v>691</v>
      </c>
      <c r="E136" s="60" t="s">
        <v>708</v>
      </c>
      <c r="F136" s="36">
        <f>VLOOKUP($A136,'CAF BLS Adjustment'!$B:$H,7,FALSE)</f>
        <v>3538172</v>
      </c>
      <c r="G136" s="5">
        <f>SUMIFS('HCLS Adjustment'!$F:$F,'HCLS Adjustment'!$B:$B,Main!$A136)</f>
        <v>0</v>
      </c>
      <c r="H136" s="31">
        <f>VLOOKUP(A136,'SVS Adjustment'!$B$3:$E$675,4,FALSE)</f>
        <v>0</v>
      </c>
      <c r="I136" s="31">
        <f t="shared" si="16"/>
        <v>3538172</v>
      </c>
      <c r="J136" s="31">
        <f>IFERROR(VLOOKUP($A136,'NECA 5 year Projections'!$A:$C,3,FALSE),0)</f>
        <v>3665793.6144743501</v>
      </c>
      <c r="K136" s="64">
        <f t="shared" si="17"/>
        <v>0.9963388589590193</v>
      </c>
      <c r="L136" s="31">
        <f t="shared" si="18"/>
        <v>3538172</v>
      </c>
      <c r="M136" s="61">
        <v>201498</v>
      </c>
      <c r="N136" s="36">
        <f t="shared" si="19"/>
        <v>200760.28740252447</v>
      </c>
      <c r="O136" s="95">
        <f t="shared" si="20"/>
        <v>3738932.2874025246</v>
      </c>
      <c r="P136" s="36">
        <f t="shared" si="21"/>
        <v>3738932.2874025246</v>
      </c>
      <c r="Q136" s="101">
        <f t="shared" si="22"/>
        <v>0</v>
      </c>
      <c r="R136" s="101">
        <f t="shared" si="23"/>
        <v>0</v>
      </c>
    </row>
    <row r="137" spans="1:18" ht="14.4" customHeight="1">
      <c r="A137" s="63">
        <v>290570</v>
      </c>
      <c r="B137" s="59" t="s">
        <v>155</v>
      </c>
      <c r="C137" s="25" t="s">
        <v>150</v>
      </c>
      <c r="D137" s="25" t="s">
        <v>691</v>
      </c>
      <c r="E137" s="60" t="s">
        <v>708</v>
      </c>
      <c r="F137" s="36">
        <f>VLOOKUP($A137,'CAF BLS Adjustment'!$B:$H,7,FALSE)</f>
        <v>834554</v>
      </c>
      <c r="G137" s="5">
        <f>SUMIFS('HCLS Adjustment'!$F:$F,'HCLS Adjustment'!$B:$B,Main!$A137)</f>
        <v>108336</v>
      </c>
      <c r="H137" s="31">
        <f>VLOOKUP(A137,'SVS Adjustment'!$B$3:$E$675,4,FALSE)</f>
        <v>0</v>
      </c>
      <c r="I137" s="31">
        <f t="shared" si="16"/>
        <v>942890</v>
      </c>
      <c r="J137" s="31">
        <f>IFERROR(VLOOKUP($A137,'NECA 5 year Projections'!$A:$C,3,FALSE),0)</f>
        <v>962980.88136309199</v>
      </c>
      <c r="K137" s="64">
        <f t="shared" si="17"/>
        <v>0.9963388589590193</v>
      </c>
      <c r="L137" s="31">
        <f t="shared" si="18"/>
        <v>942890</v>
      </c>
      <c r="M137" s="61">
        <v>32754</v>
      </c>
      <c r="N137" s="36">
        <f t="shared" si="19"/>
        <v>32634.082986343717</v>
      </c>
      <c r="O137" s="95">
        <f t="shared" si="20"/>
        <v>975524.08298634377</v>
      </c>
      <c r="P137" s="36">
        <f t="shared" si="21"/>
        <v>867188.08298634377</v>
      </c>
      <c r="Q137" s="101">
        <f t="shared" si="22"/>
        <v>108336</v>
      </c>
      <c r="R137" s="101">
        <f t="shared" si="23"/>
        <v>0</v>
      </c>
    </row>
    <row r="138" spans="1:18" ht="14.4" customHeight="1">
      <c r="A138" s="63">
        <v>290571</v>
      </c>
      <c r="B138" s="59" t="s">
        <v>156</v>
      </c>
      <c r="C138" s="25" t="s">
        <v>150</v>
      </c>
      <c r="D138" s="25" t="s">
        <v>691</v>
      </c>
      <c r="E138" s="60" t="s">
        <v>708</v>
      </c>
      <c r="F138" s="36">
        <f>VLOOKUP($A138,'CAF BLS Adjustment'!$B:$H,7,FALSE)</f>
        <v>1302794</v>
      </c>
      <c r="G138" s="5">
        <f>SUMIFS('HCLS Adjustment'!$F:$F,'HCLS Adjustment'!$B:$B,Main!$A138)</f>
        <v>0</v>
      </c>
      <c r="H138" s="31">
        <f>VLOOKUP(A138,'SVS Adjustment'!$B$3:$E$675,4,FALSE)</f>
        <v>0</v>
      </c>
      <c r="I138" s="31">
        <f t="shared" si="16"/>
        <v>1302794</v>
      </c>
      <c r="J138" s="31">
        <f>IFERROR(VLOOKUP($A138,'NECA 5 year Projections'!$A:$C,3,FALSE),0)</f>
        <v>1881981.8175067999</v>
      </c>
      <c r="K138" s="64">
        <f t="shared" si="17"/>
        <v>0.9963388589590193</v>
      </c>
      <c r="L138" s="31">
        <f t="shared" si="18"/>
        <v>1302794</v>
      </c>
      <c r="M138" s="61">
        <v>493200</v>
      </c>
      <c r="N138" s="36">
        <f t="shared" si="19"/>
        <v>491394.32523858832</v>
      </c>
      <c r="O138" s="95">
        <f t="shared" si="20"/>
        <v>1794188.3252385883</v>
      </c>
      <c r="P138" s="36">
        <f t="shared" si="21"/>
        <v>1794188.3252385883</v>
      </c>
      <c r="Q138" s="101">
        <f t="shared" si="22"/>
        <v>0</v>
      </c>
      <c r="R138" s="101">
        <f t="shared" si="23"/>
        <v>0</v>
      </c>
    </row>
    <row r="139" spans="1:18" ht="14.4" customHeight="1">
      <c r="A139" s="63">
        <v>290573</v>
      </c>
      <c r="B139" s="59" t="s">
        <v>157</v>
      </c>
      <c r="C139" s="25" t="s">
        <v>150</v>
      </c>
      <c r="D139" s="25" t="s">
        <v>691</v>
      </c>
      <c r="E139" s="60" t="s">
        <v>708</v>
      </c>
      <c r="F139" s="36">
        <f>VLOOKUP($A139,'CAF BLS Adjustment'!$B:$H,7,FALSE)</f>
        <v>5451701</v>
      </c>
      <c r="G139" s="5">
        <f>SUMIFS('HCLS Adjustment'!$F:$F,'HCLS Adjustment'!$B:$B,Main!$A139)</f>
        <v>4326564</v>
      </c>
      <c r="H139" s="31">
        <f>VLOOKUP(A139,'SVS Adjustment'!$B$3:$E$675,4,FALSE)</f>
        <v>0</v>
      </c>
      <c r="I139" s="31">
        <f t="shared" si="16"/>
        <v>9778265</v>
      </c>
      <c r="J139" s="31">
        <f>IFERROR(VLOOKUP($A139,'NECA 5 year Projections'!$A:$C,3,FALSE),0)</f>
        <v>5145171.5191823002</v>
      </c>
      <c r="K139" s="64">
        <f t="shared" si="17"/>
        <v>0.9963388589590193</v>
      </c>
      <c r="L139" s="31">
        <f t="shared" si="18"/>
        <v>9742465.3926989157</v>
      </c>
      <c r="M139" s="61">
        <v>263988</v>
      </c>
      <c r="N139" s="36">
        <f t="shared" si="19"/>
        <v>263021.50269887358</v>
      </c>
      <c r="O139" s="95">
        <f t="shared" si="20"/>
        <v>10005486.89539779</v>
      </c>
      <c r="P139" s="36">
        <f t="shared" si="21"/>
        <v>5694763.0564246187</v>
      </c>
      <c r="Q139" s="101">
        <f t="shared" si="22"/>
        <v>4310723.8389731711</v>
      </c>
      <c r="R139" s="101">
        <f t="shared" si="23"/>
        <v>0</v>
      </c>
    </row>
    <row r="140" spans="1:18" ht="14.4" customHeight="1">
      <c r="A140" s="63">
        <v>290579</v>
      </c>
      <c r="B140" s="59" t="s">
        <v>158</v>
      </c>
      <c r="C140" s="25" t="s">
        <v>150</v>
      </c>
      <c r="D140" s="25" t="s">
        <v>691</v>
      </c>
      <c r="E140" s="60" t="s">
        <v>708</v>
      </c>
      <c r="F140" s="36">
        <f>VLOOKUP($A140,'CAF BLS Adjustment'!$B:$H,7,FALSE)</f>
        <v>9195583</v>
      </c>
      <c r="G140" s="5">
        <f>SUMIFS('HCLS Adjustment'!$F:$F,'HCLS Adjustment'!$B:$B,Main!$A140)</f>
        <v>3622968</v>
      </c>
      <c r="H140" s="31">
        <f>VLOOKUP(A140,'SVS Adjustment'!$B$3:$E$675,4,FALSE)</f>
        <v>0</v>
      </c>
      <c r="I140" s="31">
        <f t="shared" si="16"/>
        <v>12818551</v>
      </c>
      <c r="J140" s="31">
        <f>IFERROR(VLOOKUP($A140,'NECA 5 year Projections'!$A:$C,3,FALSE),0)</f>
        <v>6553577.4396829596</v>
      </c>
      <c r="K140" s="64">
        <f t="shared" si="17"/>
        <v>0.9963388589590193</v>
      </c>
      <c r="L140" s="31">
        <f t="shared" si="18"/>
        <v>12771620.476847995</v>
      </c>
      <c r="M140" s="61">
        <v>381954</v>
      </c>
      <c r="N140" s="36">
        <f t="shared" si="19"/>
        <v>380555.61253483326</v>
      </c>
      <c r="O140" s="95">
        <f t="shared" si="20"/>
        <v>13152176.089382829</v>
      </c>
      <c r="P140" s="36">
        <f t="shared" si="21"/>
        <v>9542472.2862177901</v>
      </c>
      <c r="Q140" s="101">
        <f t="shared" si="22"/>
        <v>3609703.80316504</v>
      </c>
      <c r="R140" s="101">
        <f t="shared" si="23"/>
        <v>0</v>
      </c>
    </row>
    <row r="141" spans="1:18" ht="14.4" customHeight="1">
      <c r="A141" s="63">
        <v>290581</v>
      </c>
      <c r="B141" s="59" t="s">
        <v>159</v>
      </c>
      <c r="C141" s="25" t="s">
        <v>150</v>
      </c>
      <c r="D141" s="25" t="s">
        <v>691</v>
      </c>
      <c r="E141" s="60" t="s">
        <v>708</v>
      </c>
      <c r="F141" s="36">
        <f>VLOOKUP($A141,'CAF BLS Adjustment'!$B:$H,7,FALSE)</f>
        <v>2711913</v>
      </c>
      <c r="G141" s="5">
        <f>SUMIFS('HCLS Adjustment'!$F:$F,'HCLS Adjustment'!$B:$B,Main!$A141)</f>
        <v>689016</v>
      </c>
      <c r="H141" s="31">
        <f>VLOOKUP(A141,'SVS Adjustment'!$B$3:$E$675,4,FALSE)</f>
        <v>0</v>
      </c>
      <c r="I141" s="31">
        <f t="shared" si="16"/>
        <v>3400929</v>
      </c>
      <c r="J141" s="31">
        <f>IFERROR(VLOOKUP($A141,'NECA 5 year Projections'!$A:$C,3,FALSE),0)</f>
        <v>2556650.8723653401</v>
      </c>
      <c r="K141" s="64">
        <f t="shared" si="17"/>
        <v>0.9963388589590193</v>
      </c>
      <c r="L141" s="31">
        <f t="shared" si="18"/>
        <v>3388477.7192606386</v>
      </c>
      <c r="M141" s="61">
        <v>39942</v>
      </c>
      <c r="N141" s="36">
        <f t="shared" si="19"/>
        <v>39795.766704541151</v>
      </c>
      <c r="O141" s="95">
        <f t="shared" si="20"/>
        <v>3428273.4859651797</v>
      </c>
      <c r="P141" s="36">
        <f t="shared" si="21"/>
        <v>2741780.0707206721</v>
      </c>
      <c r="Q141" s="101">
        <f t="shared" si="22"/>
        <v>686493.4152445076</v>
      </c>
      <c r="R141" s="101">
        <f t="shared" si="23"/>
        <v>0</v>
      </c>
    </row>
    <row r="142" spans="1:18" ht="14.4" customHeight="1">
      <c r="A142" s="63">
        <v>290598</v>
      </c>
      <c r="B142" s="59" t="s">
        <v>160</v>
      </c>
      <c r="C142" s="25" t="s">
        <v>150</v>
      </c>
      <c r="D142" s="25" t="s">
        <v>691</v>
      </c>
      <c r="E142" s="60" t="s">
        <v>708</v>
      </c>
      <c r="F142" s="36">
        <f>VLOOKUP($A142,'CAF BLS Adjustment'!$B:$H,7,FALSE)</f>
        <v>459317</v>
      </c>
      <c r="G142" s="5">
        <f>SUMIFS('HCLS Adjustment'!$F:$F,'HCLS Adjustment'!$B:$B,Main!$A142)</f>
        <v>168048</v>
      </c>
      <c r="H142" s="31">
        <f>VLOOKUP(A142,'SVS Adjustment'!$B$3:$E$675,4,FALSE)</f>
        <v>0</v>
      </c>
      <c r="I142" s="31">
        <f t="shared" si="16"/>
        <v>627365</v>
      </c>
      <c r="J142" s="31">
        <f>IFERROR(VLOOKUP($A142,'NECA 5 year Projections'!$A:$C,3,FALSE),0)</f>
        <v>378631.052751093</v>
      </c>
      <c r="K142" s="64">
        <f t="shared" si="17"/>
        <v>0.9963388589590193</v>
      </c>
      <c r="L142" s="31">
        <f t="shared" si="18"/>
        <v>625068.1282508251</v>
      </c>
      <c r="M142" s="61">
        <v>26436</v>
      </c>
      <c r="N142" s="36">
        <f t="shared" si="19"/>
        <v>26339.214075440635</v>
      </c>
      <c r="O142" s="95">
        <f t="shared" si="20"/>
        <v>651407.34232626576</v>
      </c>
      <c r="P142" s="36">
        <f t="shared" si="21"/>
        <v>483974.58975592046</v>
      </c>
      <c r="Q142" s="101">
        <f t="shared" si="22"/>
        <v>167432.75257034527</v>
      </c>
      <c r="R142" s="101">
        <f t="shared" si="23"/>
        <v>0</v>
      </c>
    </row>
    <row r="143" spans="1:18" ht="14.4" customHeight="1">
      <c r="A143" s="63">
        <v>300586</v>
      </c>
      <c r="B143" s="59" t="s">
        <v>163</v>
      </c>
      <c r="C143" s="25" t="s">
        <v>161</v>
      </c>
      <c r="D143" s="25" t="s">
        <v>691</v>
      </c>
      <c r="E143" s="60" t="s">
        <v>708</v>
      </c>
      <c r="F143" s="36">
        <f>VLOOKUP($A143,'CAF BLS Adjustment'!$B:$H,7,FALSE)</f>
        <v>280673</v>
      </c>
      <c r="G143" s="5">
        <f>SUMIFS('HCLS Adjustment'!$F:$F,'HCLS Adjustment'!$B:$B,Main!$A143)</f>
        <v>70584</v>
      </c>
      <c r="H143" s="31">
        <f>VLOOKUP(A143,'SVS Adjustment'!$B$3:$E$675,4,FALSE)</f>
        <v>0</v>
      </c>
      <c r="I143" s="31">
        <f t="shared" si="16"/>
        <v>351257</v>
      </c>
      <c r="J143" s="31">
        <f>IFERROR(VLOOKUP($A143,'NECA 5 year Projections'!$A:$C,3,FALSE),0)</f>
        <v>271162.600467482</v>
      </c>
      <c r="K143" s="64">
        <f t="shared" si="17"/>
        <v>0.9963388589590193</v>
      </c>
      <c r="L143" s="31">
        <f t="shared" si="18"/>
        <v>349970.99858136824</v>
      </c>
      <c r="M143" s="61">
        <v>32112</v>
      </c>
      <c r="N143" s="36">
        <f t="shared" si="19"/>
        <v>31994.433438892029</v>
      </c>
      <c r="O143" s="95">
        <f t="shared" si="20"/>
        <v>381965.43202026025</v>
      </c>
      <c r="P143" s="36">
        <f t="shared" si="21"/>
        <v>311639.84999949683</v>
      </c>
      <c r="Q143" s="101">
        <f t="shared" si="22"/>
        <v>70325.582020763424</v>
      </c>
      <c r="R143" s="101">
        <f t="shared" si="23"/>
        <v>0</v>
      </c>
    </row>
    <row r="144" spans="1:18" ht="14.4" customHeight="1">
      <c r="A144" s="63">
        <v>300588</v>
      </c>
      <c r="B144" s="59" t="s">
        <v>164</v>
      </c>
      <c r="C144" s="25" t="s">
        <v>161</v>
      </c>
      <c r="D144" s="25" t="s">
        <v>691</v>
      </c>
      <c r="E144" s="60" t="s">
        <v>708</v>
      </c>
      <c r="F144" s="36">
        <f>VLOOKUP($A144,'CAF BLS Adjustment'!$B:$H,7,FALSE)</f>
        <v>254119</v>
      </c>
      <c r="G144" s="5">
        <f>SUMIFS('HCLS Adjustment'!$F:$F,'HCLS Adjustment'!$B:$B,Main!$A144)</f>
        <v>22680</v>
      </c>
      <c r="H144" s="31">
        <f>VLOOKUP(A144,'SVS Adjustment'!$B$3:$E$675,4,FALSE)</f>
        <v>0</v>
      </c>
      <c r="I144" s="31">
        <f t="shared" si="16"/>
        <v>276799</v>
      </c>
      <c r="J144" s="31">
        <f>IFERROR(VLOOKUP($A144,'NECA 5 year Projections'!$A:$C,3,FALSE),0)</f>
        <v>263275.02374853397</v>
      </c>
      <c r="K144" s="64">
        <f t="shared" si="17"/>
        <v>0.9963388589590193</v>
      </c>
      <c r="L144" s="31">
        <f t="shared" si="18"/>
        <v>275785.59982099757</v>
      </c>
      <c r="M144" s="61">
        <v>-19056</v>
      </c>
      <c r="N144" s="36">
        <f t="shared" si="19"/>
        <v>-19056</v>
      </c>
      <c r="O144" s="95">
        <f t="shared" si="20"/>
        <v>256729.59982099757</v>
      </c>
      <c r="P144" s="36">
        <f t="shared" si="21"/>
        <v>234132.634499807</v>
      </c>
      <c r="Q144" s="101">
        <f t="shared" si="22"/>
        <v>22596.965321190557</v>
      </c>
      <c r="R144" s="101">
        <f t="shared" si="23"/>
        <v>0</v>
      </c>
    </row>
    <row r="145" spans="1:18" ht="14.4" customHeight="1">
      <c r="A145" s="63">
        <v>300589</v>
      </c>
      <c r="B145" s="59" t="s">
        <v>165</v>
      </c>
      <c r="C145" s="25" t="s">
        <v>161</v>
      </c>
      <c r="D145" s="25" t="s">
        <v>691</v>
      </c>
      <c r="E145" s="60" t="s">
        <v>708</v>
      </c>
      <c r="F145" s="36">
        <f>VLOOKUP($A145,'CAF BLS Adjustment'!$B:$H,7,FALSE)</f>
        <v>241602</v>
      </c>
      <c r="G145" s="5">
        <f>SUMIFS('HCLS Adjustment'!$F:$F,'HCLS Adjustment'!$B:$B,Main!$A145)</f>
        <v>45516</v>
      </c>
      <c r="H145" s="31">
        <f>VLOOKUP(A145,'SVS Adjustment'!$B$3:$E$675,4,FALSE)</f>
        <v>0</v>
      </c>
      <c r="I145" s="31">
        <f t="shared" si="16"/>
        <v>287118</v>
      </c>
      <c r="J145" s="31">
        <f>IFERROR(VLOOKUP($A145,'NECA 5 year Projections'!$A:$C,3,FALSE),0)</f>
        <v>256606.21418878401</v>
      </c>
      <c r="K145" s="64">
        <f t="shared" si="17"/>
        <v>0.9963388589590193</v>
      </c>
      <c r="L145" s="31">
        <f t="shared" si="18"/>
        <v>286066.82050659572</v>
      </c>
      <c r="M145" s="61">
        <v>24528</v>
      </c>
      <c r="N145" s="36">
        <f t="shared" si="19"/>
        <v>24438.199532546827</v>
      </c>
      <c r="O145" s="95">
        <f t="shared" si="20"/>
        <v>310505.02003914252</v>
      </c>
      <c r="P145" s="36">
        <f t="shared" si="21"/>
        <v>265155.66053476383</v>
      </c>
      <c r="Q145" s="101">
        <f t="shared" si="22"/>
        <v>45349.359504378721</v>
      </c>
      <c r="R145" s="101">
        <f t="shared" si="23"/>
        <v>0</v>
      </c>
    </row>
    <row r="146" spans="1:18" ht="14.4" customHeight="1">
      <c r="A146" s="63">
        <v>300590</v>
      </c>
      <c r="B146" s="59" t="s">
        <v>166</v>
      </c>
      <c r="C146" s="25" t="s">
        <v>161</v>
      </c>
      <c r="D146" s="25" t="s">
        <v>691</v>
      </c>
      <c r="E146" s="60" t="s">
        <v>708</v>
      </c>
      <c r="F146" s="36">
        <f>VLOOKUP($A146,'CAF BLS Adjustment'!$B:$H,7,FALSE)</f>
        <v>433880</v>
      </c>
      <c r="G146" s="5">
        <f>SUMIFS('HCLS Adjustment'!$F:$F,'HCLS Adjustment'!$B:$B,Main!$A146)</f>
        <v>209280</v>
      </c>
      <c r="H146" s="31">
        <f>VLOOKUP(A146,'SVS Adjustment'!$B$3:$E$675,4,FALSE)</f>
        <v>0</v>
      </c>
      <c r="I146" s="31">
        <f t="shared" si="16"/>
        <v>643160</v>
      </c>
      <c r="J146" s="31">
        <f>IFERROR(VLOOKUP($A146,'NECA 5 year Projections'!$A:$C,3,FALSE),0)</f>
        <v>368975.84242804197</v>
      </c>
      <c r="K146" s="64">
        <f t="shared" si="17"/>
        <v>0.9963388589590193</v>
      </c>
      <c r="L146" s="31">
        <f t="shared" si="18"/>
        <v>640805.30052808288</v>
      </c>
      <c r="M146" s="61">
        <v>48312</v>
      </c>
      <c r="N146" s="36">
        <f t="shared" si="19"/>
        <v>48135.122954028142</v>
      </c>
      <c r="O146" s="95">
        <f t="shared" si="20"/>
        <v>688940.42348211107</v>
      </c>
      <c r="P146" s="36">
        <f t="shared" si="21"/>
        <v>480426.6270791674</v>
      </c>
      <c r="Q146" s="101">
        <f t="shared" si="22"/>
        <v>208513.79640294355</v>
      </c>
      <c r="R146" s="101">
        <f t="shared" si="23"/>
        <v>0</v>
      </c>
    </row>
    <row r="147" spans="1:18" ht="14.4" customHeight="1">
      <c r="A147" s="63">
        <v>300591</v>
      </c>
      <c r="B147" s="59" t="s">
        <v>167</v>
      </c>
      <c r="C147" s="25" t="s">
        <v>161</v>
      </c>
      <c r="D147" s="25" t="s">
        <v>691</v>
      </c>
      <c r="E147" s="60" t="s">
        <v>708</v>
      </c>
      <c r="F147" s="36">
        <f>VLOOKUP($A147,'CAF BLS Adjustment'!$B:$H,7,FALSE)</f>
        <v>138385</v>
      </c>
      <c r="G147" s="5">
        <f>SUMIFS('HCLS Adjustment'!$F:$F,'HCLS Adjustment'!$B:$B,Main!$A147)</f>
        <v>44388</v>
      </c>
      <c r="H147" s="31">
        <f>VLOOKUP(A147,'SVS Adjustment'!$B$3:$E$675,4,FALSE)</f>
        <v>0</v>
      </c>
      <c r="I147" s="31">
        <f t="shared" si="16"/>
        <v>182773</v>
      </c>
      <c r="J147" s="31">
        <f>IFERROR(VLOOKUP($A147,'NECA 5 year Projections'!$A:$C,3,FALSE),0)</f>
        <v>163194.50166910701</v>
      </c>
      <c r="K147" s="64">
        <f t="shared" si="17"/>
        <v>0.9963388589590193</v>
      </c>
      <c r="L147" s="31">
        <f t="shared" si="18"/>
        <v>182103.84226851683</v>
      </c>
      <c r="M147" s="61">
        <v>7230</v>
      </c>
      <c r="N147" s="36">
        <f t="shared" si="19"/>
        <v>7203.5299502737098</v>
      </c>
      <c r="O147" s="95">
        <f t="shared" si="20"/>
        <v>189307.37221879055</v>
      </c>
      <c r="P147" s="36">
        <f t="shared" si="21"/>
        <v>145081.88294731762</v>
      </c>
      <c r="Q147" s="101">
        <f t="shared" si="22"/>
        <v>44225.48927147295</v>
      </c>
      <c r="R147" s="101">
        <f t="shared" si="23"/>
        <v>0</v>
      </c>
    </row>
    <row r="148" spans="1:18" ht="14.4" customHeight="1">
      <c r="A148" s="63">
        <v>300594</v>
      </c>
      <c r="B148" s="59" t="s">
        <v>168</v>
      </c>
      <c r="C148" s="25" t="s">
        <v>161</v>
      </c>
      <c r="D148" s="25" t="s">
        <v>691</v>
      </c>
      <c r="E148" s="60" t="s">
        <v>708</v>
      </c>
      <c r="F148" s="36">
        <f>VLOOKUP($A148,'CAF BLS Adjustment'!$B:$H,7,FALSE)</f>
        <v>614882</v>
      </c>
      <c r="G148" s="5">
        <f>SUMIFS('HCLS Adjustment'!$F:$F,'HCLS Adjustment'!$B:$B,Main!$A148)</f>
        <v>0</v>
      </c>
      <c r="H148" s="31">
        <f>VLOOKUP(A148,'SVS Adjustment'!$B$3:$E$675,4,FALSE)</f>
        <v>0</v>
      </c>
      <c r="I148" s="31">
        <f t="shared" si="16"/>
        <v>614882</v>
      </c>
      <c r="J148" s="31">
        <f>IFERROR(VLOOKUP($A148,'NECA 5 year Projections'!$A:$C,3,FALSE),0)</f>
        <v>543023.14437408396</v>
      </c>
      <c r="K148" s="64">
        <f t="shared" si="17"/>
        <v>0.9963388589590193</v>
      </c>
      <c r="L148" s="31">
        <f t="shared" si="18"/>
        <v>612630.83027443965</v>
      </c>
      <c r="M148" s="61">
        <v>-96282</v>
      </c>
      <c r="N148" s="36">
        <f t="shared" si="19"/>
        <v>-96282</v>
      </c>
      <c r="O148" s="95">
        <f t="shared" si="20"/>
        <v>516348.83027443965</v>
      </c>
      <c r="P148" s="36">
        <f t="shared" si="21"/>
        <v>516348.83027443965</v>
      </c>
      <c r="Q148" s="101">
        <f t="shared" si="22"/>
        <v>0</v>
      </c>
      <c r="R148" s="101">
        <f t="shared" si="23"/>
        <v>0</v>
      </c>
    </row>
    <row r="149" spans="1:18" ht="14.4" customHeight="1">
      <c r="A149" s="63">
        <v>300598</v>
      </c>
      <c r="B149" s="59" t="s">
        <v>169</v>
      </c>
      <c r="C149" s="25" t="s">
        <v>161</v>
      </c>
      <c r="D149" s="25" t="s">
        <v>691</v>
      </c>
      <c r="E149" s="60" t="s">
        <v>708</v>
      </c>
      <c r="F149" s="36">
        <f>VLOOKUP($A149,'CAF BLS Adjustment'!$B:$H,7,FALSE)</f>
        <v>537723</v>
      </c>
      <c r="G149" s="5">
        <f>SUMIFS('HCLS Adjustment'!$F:$F,'HCLS Adjustment'!$B:$B,Main!$A149)</f>
        <v>343536</v>
      </c>
      <c r="H149" s="31">
        <f>VLOOKUP(A149,'SVS Adjustment'!$B$3:$E$675,4,FALSE)</f>
        <v>0</v>
      </c>
      <c r="I149" s="31">
        <f t="shared" si="16"/>
        <v>881259</v>
      </c>
      <c r="J149" s="31">
        <f>IFERROR(VLOOKUP($A149,'NECA 5 year Projections'!$A:$C,3,FALSE),0)</f>
        <v>414912.48403714801</v>
      </c>
      <c r="K149" s="64">
        <f t="shared" si="17"/>
        <v>0.9963388589590193</v>
      </c>
      <c r="L149" s="31">
        <f t="shared" si="18"/>
        <v>878032.58650736639</v>
      </c>
      <c r="M149" s="61">
        <v>33192</v>
      </c>
      <c r="N149" s="36">
        <f t="shared" si="19"/>
        <v>33070.479406567771</v>
      </c>
      <c r="O149" s="95">
        <f t="shared" si="20"/>
        <v>911103.06591393414</v>
      </c>
      <c r="P149" s="36">
        <f t="shared" si="21"/>
        <v>568824.79966258851</v>
      </c>
      <c r="Q149" s="101">
        <f t="shared" si="22"/>
        <v>342278.26625134569</v>
      </c>
      <c r="R149" s="101">
        <f t="shared" si="23"/>
        <v>0</v>
      </c>
    </row>
    <row r="150" spans="1:18" ht="14.4" customHeight="1">
      <c r="A150" s="63">
        <v>300606</v>
      </c>
      <c r="B150" s="59" t="s">
        <v>170</v>
      </c>
      <c r="C150" s="25" t="s">
        <v>161</v>
      </c>
      <c r="D150" s="25" t="s">
        <v>691</v>
      </c>
      <c r="E150" s="60" t="s">
        <v>708</v>
      </c>
      <c r="F150" s="36">
        <f>VLOOKUP($A150,'CAF BLS Adjustment'!$B:$H,7,FALSE)</f>
        <v>573257</v>
      </c>
      <c r="G150" s="5">
        <f>SUMIFS('HCLS Adjustment'!$F:$F,'HCLS Adjustment'!$B:$B,Main!$A150)</f>
        <v>624660</v>
      </c>
      <c r="H150" s="31">
        <f>VLOOKUP(A150,'SVS Adjustment'!$B$3:$E$675,4,FALSE)</f>
        <v>0</v>
      </c>
      <c r="I150" s="31">
        <f t="shared" si="16"/>
        <v>1197917</v>
      </c>
      <c r="J150" s="31">
        <f>IFERROR(VLOOKUP($A150,'NECA 5 year Projections'!$A:$C,3,FALSE),0)</f>
        <v>675263.69455347199</v>
      </c>
      <c r="K150" s="64">
        <f t="shared" si="17"/>
        <v>0.9963388589590193</v>
      </c>
      <c r="L150" s="31">
        <f t="shared" si="18"/>
        <v>1193531.2569076116</v>
      </c>
      <c r="M150" s="61">
        <v>75024</v>
      </c>
      <c r="N150" s="36">
        <f t="shared" si="19"/>
        <v>74749.326554541462</v>
      </c>
      <c r="O150" s="95">
        <f t="shared" si="20"/>
        <v>1268280.5834621531</v>
      </c>
      <c r="P150" s="36">
        <f t="shared" si="21"/>
        <v>645907.55182481208</v>
      </c>
      <c r="Q150" s="101">
        <f t="shared" si="22"/>
        <v>622373.03163734102</v>
      </c>
      <c r="R150" s="101">
        <f t="shared" si="23"/>
        <v>0</v>
      </c>
    </row>
    <row r="151" spans="1:18" ht="14.4" customHeight="1">
      <c r="A151" s="63">
        <v>300609</v>
      </c>
      <c r="B151" s="59" t="s">
        <v>171</v>
      </c>
      <c r="C151" s="25" t="s">
        <v>161</v>
      </c>
      <c r="D151" s="25" t="s">
        <v>691</v>
      </c>
      <c r="E151" s="60" t="s">
        <v>708</v>
      </c>
      <c r="F151" s="36">
        <f>VLOOKUP($A151,'CAF BLS Adjustment'!$B:$H,7,FALSE)</f>
        <v>508259</v>
      </c>
      <c r="G151" s="5">
        <f>SUMIFS('HCLS Adjustment'!$F:$F,'HCLS Adjustment'!$B:$B,Main!$A151)</f>
        <v>0</v>
      </c>
      <c r="H151" s="31">
        <f>VLOOKUP(A151,'SVS Adjustment'!$B$3:$E$675,4,FALSE)</f>
        <v>0</v>
      </c>
      <c r="I151" s="31">
        <f t="shared" si="16"/>
        <v>508259</v>
      </c>
      <c r="J151" s="31">
        <f>IFERROR(VLOOKUP($A151,'NECA 5 year Projections'!$A:$C,3,FALSE),0)</f>
        <v>527120.31354168698</v>
      </c>
      <c r="K151" s="64">
        <f t="shared" si="17"/>
        <v>0.9963388589590193</v>
      </c>
      <c r="L151" s="31">
        <f t="shared" si="18"/>
        <v>508259</v>
      </c>
      <c r="M151" s="61">
        <v>32670</v>
      </c>
      <c r="N151" s="36">
        <f t="shared" si="19"/>
        <v>32550.390522191159</v>
      </c>
      <c r="O151" s="95">
        <f t="shared" si="20"/>
        <v>540809.39052219118</v>
      </c>
      <c r="P151" s="36">
        <f t="shared" si="21"/>
        <v>540809.39052219118</v>
      </c>
      <c r="Q151" s="101">
        <f t="shared" si="22"/>
        <v>0</v>
      </c>
      <c r="R151" s="101">
        <f t="shared" si="23"/>
        <v>0</v>
      </c>
    </row>
    <row r="152" spans="1:18" ht="14.4" customHeight="1">
      <c r="A152" s="63">
        <v>300612</v>
      </c>
      <c r="B152" s="59" t="s">
        <v>172</v>
      </c>
      <c r="C152" s="25" t="s">
        <v>161</v>
      </c>
      <c r="D152" s="25" t="s">
        <v>691</v>
      </c>
      <c r="E152" s="60" t="s">
        <v>708</v>
      </c>
      <c r="F152" s="36">
        <f>VLOOKUP($A152,'CAF BLS Adjustment'!$B:$H,7,FALSE)</f>
        <v>187024</v>
      </c>
      <c r="G152" s="5">
        <f>SUMIFS('HCLS Adjustment'!$F:$F,'HCLS Adjustment'!$B:$B,Main!$A152)</f>
        <v>143496</v>
      </c>
      <c r="H152" s="31">
        <f>VLOOKUP(A152,'SVS Adjustment'!$B$3:$E$675,4,FALSE)</f>
        <v>0</v>
      </c>
      <c r="I152" s="31">
        <f t="shared" si="16"/>
        <v>330520</v>
      </c>
      <c r="J152" s="31">
        <f>IFERROR(VLOOKUP($A152,'NECA 5 year Projections'!$A:$C,3,FALSE),0)</f>
        <v>165491.076616459</v>
      </c>
      <c r="K152" s="64">
        <f t="shared" si="17"/>
        <v>0.9963388589590193</v>
      </c>
      <c r="L152" s="31">
        <f t="shared" si="18"/>
        <v>329309.91966313508</v>
      </c>
      <c r="M152" s="61">
        <v>10254</v>
      </c>
      <c r="N152" s="36">
        <f t="shared" si="19"/>
        <v>10216.458659765784</v>
      </c>
      <c r="O152" s="95">
        <f t="shared" si="20"/>
        <v>339526.37832290085</v>
      </c>
      <c r="P152" s="36">
        <f t="shared" si="21"/>
        <v>196555.73741771741</v>
      </c>
      <c r="Q152" s="101">
        <f t="shared" si="22"/>
        <v>142970.64090518345</v>
      </c>
      <c r="R152" s="101">
        <f t="shared" si="23"/>
        <v>0</v>
      </c>
    </row>
    <row r="153" spans="1:18" ht="14.4" customHeight="1">
      <c r="A153" s="63">
        <v>300614</v>
      </c>
      <c r="B153" s="59" t="s">
        <v>173</v>
      </c>
      <c r="C153" s="25" t="s">
        <v>161</v>
      </c>
      <c r="D153" s="25" t="s">
        <v>691</v>
      </c>
      <c r="E153" s="60" t="s">
        <v>708</v>
      </c>
      <c r="F153" s="36">
        <f>VLOOKUP($A153,'CAF BLS Adjustment'!$B:$H,7,FALSE)</f>
        <v>290554</v>
      </c>
      <c r="G153" s="5">
        <f>SUMIFS('HCLS Adjustment'!$F:$F,'HCLS Adjustment'!$B:$B,Main!$A153)</f>
        <v>33012</v>
      </c>
      <c r="H153" s="31">
        <f>VLOOKUP(A153,'SVS Adjustment'!$B$3:$E$675,4,FALSE)</f>
        <v>0</v>
      </c>
      <c r="I153" s="31">
        <f t="shared" si="16"/>
        <v>323566</v>
      </c>
      <c r="J153" s="31">
        <f>IFERROR(VLOOKUP($A153,'NECA 5 year Projections'!$A:$C,3,FALSE),0)</f>
        <v>299609.72960110899</v>
      </c>
      <c r="K153" s="64">
        <f t="shared" si="17"/>
        <v>0.9963388589590193</v>
      </c>
      <c r="L153" s="31">
        <f t="shared" si="18"/>
        <v>322381.37923793402</v>
      </c>
      <c r="M153" s="61">
        <v>40794</v>
      </c>
      <c r="N153" s="36">
        <f t="shared" si="19"/>
        <v>40644.64741237423</v>
      </c>
      <c r="O153" s="95">
        <f t="shared" si="20"/>
        <v>363026.02665030822</v>
      </c>
      <c r="P153" s="36">
        <f t="shared" si="21"/>
        <v>330134.88823835307</v>
      </c>
      <c r="Q153" s="101">
        <f t="shared" si="22"/>
        <v>32891.138411955144</v>
      </c>
      <c r="R153" s="101">
        <f t="shared" si="23"/>
        <v>0</v>
      </c>
    </row>
    <row r="154" spans="1:18" ht="14.4" customHeight="1">
      <c r="A154" s="63">
        <v>300619</v>
      </c>
      <c r="B154" s="59" t="s">
        <v>174</v>
      </c>
      <c r="C154" s="25" t="s">
        <v>161</v>
      </c>
      <c r="D154" s="25" t="s">
        <v>691</v>
      </c>
      <c r="E154" s="60" t="s">
        <v>708</v>
      </c>
      <c r="F154" s="36">
        <f>VLOOKUP($A154,'CAF BLS Adjustment'!$B:$H,7,FALSE)</f>
        <v>251228</v>
      </c>
      <c r="G154" s="5">
        <f>SUMIFS('HCLS Adjustment'!$F:$F,'HCLS Adjustment'!$B:$B,Main!$A154)</f>
        <v>0</v>
      </c>
      <c r="H154" s="31">
        <f>VLOOKUP(A154,'SVS Adjustment'!$B$3:$E$675,4,FALSE)</f>
        <v>0</v>
      </c>
      <c r="I154" s="31">
        <f t="shared" si="16"/>
        <v>251228</v>
      </c>
      <c r="J154" s="31">
        <f>IFERROR(VLOOKUP($A154,'NECA 5 year Projections'!$A:$C,3,FALSE),0)</f>
        <v>233446.248319445</v>
      </c>
      <c r="K154" s="64">
        <f t="shared" si="17"/>
        <v>0.9963388589590193</v>
      </c>
      <c r="L154" s="31">
        <f t="shared" si="18"/>
        <v>250308.2188585565</v>
      </c>
      <c r="M154" s="61">
        <v>11154</v>
      </c>
      <c r="N154" s="36">
        <f t="shared" si="19"/>
        <v>11113.163632828901</v>
      </c>
      <c r="O154" s="95">
        <f t="shared" si="20"/>
        <v>261421.38249138539</v>
      </c>
      <c r="P154" s="36">
        <f t="shared" si="21"/>
        <v>261421.38249138539</v>
      </c>
      <c r="Q154" s="101">
        <f t="shared" si="22"/>
        <v>0</v>
      </c>
      <c r="R154" s="101">
        <f t="shared" si="23"/>
        <v>0</v>
      </c>
    </row>
    <row r="155" spans="1:18" ht="14.4" customHeight="1">
      <c r="A155" s="63">
        <v>300625</v>
      </c>
      <c r="B155" s="59" t="s">
        <v>175</v>
      </c>
      <c r="C155" s="25" t="s">
        <v>161</v>
      </c>
      <c r="D155" s="25" t="s">
        <v>691</v>
      </c>
      <c r="E155" s="60" t="s">
        <v>708</v>
      </c>
      <c r="F155" s="36">
        <f>VLOOKUP($A155,'CAF BLS Adjustment'!$B:$H,7,FALSE)</f>
        <v>368096</v>
      </c>
      <c r="G155" s="5">
        <f>SUMIFS('HCLS Adjustment'!$F:$F,'HCLS Adjustment'!$B:$B,Main!$A155)</f>
        <v>0</v>
      </c>
      <c r="H155" s="31">
        <f>VLOOKUP(A155,'SVS Adjustment'!$B$3:$E$675,4,FALSE)</f>
        <v>0</v>
      </c>
      <c r="I155" s="31">
        <f t="shared" si="16"/>
        <v>368096</v>
      </c>
      <c r="J155" s="31">
        <f>IFERROR(VLOOKUP($A155,'NECA 5 year Projections'!$A:$C,3,FALSE),0)</f>
        <v>382229.50366877002</v>
      </c>
      <c r="K155" s="64">
        <f t="shared" si="17"/>
        <v>0.9963388589590193</v>
      </c>
      <c r="L155" s="31">
        <f t="shared" si="18"/>
        <v>368096</v>
      </c>
      <c r="M155" s="61">
        <v>61278</v>
      </c>
      <c r="N155" s="36">
        <f t="shared" si="19"/>
        <v>61053.652599290785</v>
      </c>
      <c r="O155" s="95">
        <f t="shared" si="20"/>
        <v>429149.65259929077</v>
      </c>
      <c r="P155" s="36">
        <f t="shared" si="21"/>
        <v>429149.65259929077</v>
      </c>
      <c r="Q155" s="101">
        <f t="shared" si="22"/>
        <v>0</v>
      </c>
      <c r="R155" s="101">
        <f t="shared" si="23"/>
        <v>0</v>
      </c>
    </row>
    <row r="156" spans="1:18" ht="14.4" customHeight="1">
      <c r="A156" s="63">
        <v>300634</v>
      </c>
      <c r="B156" s="59" t="s">
        <v>176</v>
      </c>
      <c r="C156" s="25" t="s">
        <v>161</v>
      </c>
      <c r="D156" s="25" t="s">
        <v>691</v>
      </c>
      <c r="E156" s="60" t="s">
        <v>708</v>
      </c>
      <c r="F156" s="36">
        <f>VLOOKUP($A156,'CAF BLS Adjustment'!$B:$H,7,FALSE)</f>
        <v>608060</v>
      </c>
      <c r="G156" s="5">
        <f>SUMIFS('HCLS Adjustment'!$F:$F,'HCLS Adjustment'!$B:$B,Main!$A156)</f>
        <v>403092</v>
      </c>
      <c r="H156" s="31">
        <f>VLOOKUP(A156,'SVS Adjustment'!$B$3:$E$675,4,FALSE)</f>
        <v>0</v>
      </c>
      <c r="I156" s="31">
        <f t="shared" si="16"/>
        <v>1011152</v>
      </c>
      <c r="J156" s="31">
        <f>IFERROR(VLOOKUP($A156,'NECA 5 year Projections'!$A:$C,3,FALSE),0)</f>
        <v>640720.71410793602</v>
      </c>
      <c r="K156" s="64">
        <f t="shared" si="17"/>
        <v>0.9963388589590193</v>
      </c>
      <c r="L156" s="31">
        <f t="shared" si="18"/>
        <v>1007450.0299141303</v>
      </c>
      <c r="M156" s="61">
        <v>231750</v>
      </c>
      <c r="N156" s="36">
        <f t="shared" si="19"/>
        <v>230901.53056375272</v>
      </c>
      <c r="O156" s="95">
        <f t="shared" si="20"/>
        <v>1238351.5604778831</v>
      </c>
      <c r="P156" s="36">
        <f t="shared" si="21"/>
        <v>836735.33714237402</v>
      </c>
      <c r="Q156" s="101">
        <f t="shared" si="22"/>
        <v>401616.22333550901</v>
      </c>
      <c r="R156" s="101">
        <f t="shared" si="23"/>
        <v>0</v>
      </c>
    </row>
    <row r="157" spans="1:18" ht="14.4" customHeight="1">
      <c r="A157" s="63">
        <v>300639</v>
      </c>
      <c r="B157" s="59" t="s">
        <v>177</v>
      </c>
      <c r="C157" s="25" t="s">
        <v>161</v>
      </c>
      <c r="D157" s="25" t="s">
        <v>691</v>
      </c>
      <c r="E157" s="60" t="s">
        <v>708</v>
      </c>
      <c r="F157" s="36">
        <f>VLOOKUP($A157,'CAF BLS Adjustment'!$B:$H,7,FALSE)</f>
        <v>247212</v>
      </c>
      <c r="G157" s="5">
        <f>SUMIFS('HCLS Adjustment'!$F:$F,'HCLS Adjustment'!$B:$B,Main!$A157)</f>
        <v>4380</v>
      </c>
      <c r="H157" s="31">
        <f>VLOOKUP(A157,'SVS Adjustment'!$B$3:$E$675,4,FALSE)</f>
        <v>0</v>
      </c>
      <c r="I157" s="31">
        <f t="shared" si="16"/>
        <v>251592</v>
      </c>
      <c r="J157" s="31">
        <f>IFERROR(VLOOKUP($A157,'NECA 5 year Projections'!$A:$C,3,FALSE),0)</f>
        <v>310488.58064210502</v>
      </c>
      <c r="K157" s="64">
        <f t="shared" si="17"/>
        <v>0.9963388589590193</v>
      </c>
      <c r="L157" s="31">
        <f t="shared" si="18"/>
        <v>251592</v>
      </c>
      <c r="M157" s="61">
        <v>56454</v>
      </c>
      <c r="N157" s="36">
        <f t="shared" si="19"/>
        <v>56247.313943672474</v>
      </c>
      <c r="O157" s="95">
        <f t="shared" si="20"/>
        <v>307839.31394367246</v>
      </c>
      <c r="P157" s="36">
        <f t="shared" si="21"/>
        <v>303459.31394367246</v>
      </c>
      <c r="Q157" s="101">
        <f t="shared" si="22"/>
        <v>4380</v>
      </c>
      <c r="R157" s="101">
        <f t="shared" si="23"/>
        <v>0</v>
      </c>
    </row>
    <row r="158" spans="1:18" ht="14.4" customHeight="1">
      <c r="A158" s="63">
        <v>300650</v>
      </c>
      <c r="B158" s="59" t="s">
        <v>178</v>
      </c>
      <c r="C158" s="25" t="s">
        <v>161</v>
      </c>
      <c r="D158" s="25" t="s">
        <v>691</v>
      </c>
      <c r="E158" s="60" t="s">
        <v>708</v>
      </c>
      <c r="F158" s="36">
        <f>VLOOKUP($A158,'CAF BLS Adjustment'!$B:$H,7,FALSE)</f>
        <v>316848</v>
      </c>
      <c r="G158" s="5">
        <f>SUMIFS('HCLS Adjustment'!$F:$F,'HCLS Adjustment'!$B:$B,Main!$A158)</f>
        <v>51612</v>
      </c>
      <c r="H158" s="31">
        <f>VLOOKUP(A158,'SVS Adjustment'!$B$3:$E$675,4,FALSE)</f>
        <v>0</v>
      </c>
      <c r="I158" s="31">
        <f t="shared" si="16"/>
        <v>368460</v>
      </c>
      <c r="J158" s="31">
        <f>IFERROR(VLOOKUP($A158,'NECA 5 year Projections'!$A:$C,3,FALSE),0)</f>
        <v>346302.82087832899</v>
      </c>
      <c r="K158" s="64">
        <f t="shared" si="17"/>
        <v>0.9963388589590193</v>
      </c>
      <c r="L158" s="31">
        <f t="shared" si="18"/>
        <v>367111.01597204024</v>
      </c>
      <c r="M158" s="61">
        <v>19314</v>
      </c>
      <c r="N158" s="36">
        <f t="shared" si="19"/>
        <v>19243.288721934499</v>
      </c>
      <c r="O158" s="95">
        <f t="shared" si="20"/>
        <v>386354.30469397473</v>
      </c>
      <c r="P158" s="36">
        <f t="shared" si="21"/>
        <v>334931.26350538182</v>
      </c>
      <c r="Q158" s="101">
        <f t="shared" si="22"/>
        <v>51423.041188592906</v>
      </c>
      <c r="R158" s="101">
        <f t="shared" si="23"/>
        <v>0</v>
      </c>
    </row>
    <row r="159" spans="1:18" ht="14.4" customHeight="1">
      <c r="A159" s="63">
        <v>300656</v>
      </c>
      <c r="B159" s="59" t="s">
        <v>179</v>
      </c>
      <c r="C159" s="25" t="s">
        <v>161</v>
      </c>
      <c r="D159" s="25" t="s">
        <v>691</v>
      </c>
      <c r="E159" s="60" t="s">
        <v>708</v>
      </c>
      <c r="F159" s="36">
        <f>VLOOKUP($A159,'CAF BLS Adjustment'!$B:$H,7,FALSE)</f>
        <v>330835</v>
      </c>
      <c r="G159" s="5">
        <f>SUMIFS('HCLS Adjustment'!$F:$F,'HCLS Adjustment'!$B:$B,Main!$A159)</f>
        <v>20196</v>
      </c>
      <c r="H159" s="31">
        <f>VLOOKUP(A159,'SVS Adjustment'!$B$3:$E$675,4,FALSE)</f>
        <v>0</v>
      </c>
      <c r="I159" s="31">
        <f t="shared" si="16"/>
        <v>351031</v>
      </c>
      <c r="J159" s="31">
        <f>IFERROR(VLOOKUP($A159,'NECA 5 year Projections'!$A:$C,3,FALSE),0)</f>
        <v>318390.785562362</v>
      </c>
      <c r="K159" s="64">
        <f t="shared" si="17"/>
        <v>0.9963388589590193</v>
      </c>
      <c r="L159" s="31">
        <f t="shared" si="18"/>
        <v>349745.82599924348</v>
      </c>
      <c r="M159" s="61">
        <v>10926</v>
      </c>
      <c r="N159" s="36">
        <f t="shared" si="19"/>
        <v>10885.998372986245</v>
      </c>
      <c r="O159" s="95">
        <f t="shared" si="20"/>
        <v>360631.82437222975</v>
      </c>
      <c r="P159" s="36">
        <f t="shared" si="21"/>
        <v>340509.76477669342</v>
      </c>
      <c r="Q159" s="101">
        <f t="shared" si="22"/>
        <v>20122.059595536353</v>
      </c>
      <c r="R159" s="101">
        <f t="shared" si="23"/>
        <v>0</v>
      </c>
    </row>
    <row r="160" spans="1:18" ht="14.4" customHeight="1">
      <c r="A160" s="63">
        <v>300663</v>
      </c>
      <c r="B160" s="59" t="s">
        <v>180</v>
      </c>
      <c r="C160" s="25" t="s">
        <v>161</v>
      </c>
      <c r="D160" s="25" t="s">
        <v>691</v>
      </c>
      <c r="E160" s="60" t="s">
        <v>708</v>
      </c>
      <c r="F160" s="36">
        <f>VLOOKUP($A160,'CAF BLS Adjustment'!$B:$H,7,FALSE)</f>
        <v>117749</v>
      </c>
      <c r="G160" s="5">
        <f>SUMIFS('HCLS Adjustment'!$F:$F,'HCLS Adjustment'!$B:$B,Main!$A160)</f>
        <v>34620</v>
      </c>
      <c r="H160" s="31">
        <f>VLOOKUP(A160,'SVS Adjustment'!$B$3:$E$675,4,FALSE)</f>
        <v>0</v>
      </c>
      <c r="I160" s="31">
        <f t="shared" si="16"/>
        <v>152369</v>
      </c>
      <c r="J160" s="31">
        <f>IFERROR(VLOOKUP($A160,'NECA 5 year Projections'!$A:$C,3,FALSE),0)</f>
        <v>126253.315806131</v>
      </c>
      <c r="K160" s="64">
        <f t="shared" si="17"/>
        <v>0.9963388589590193</v>
      </c>
      <c r="L160" s="31">
        <f t="shared" si="18"/>
        <v>151811.15560072681</v>
      </c>
      <c r="M160" s="61">
        <v>8136</v>
      </c>
      <c r="N160" s="36">
        <f t="shared" si="19"/>
        <v>8106.2129564905808</v>
      </c>
      <c r="O160" s="95">
        <f t="shared" si="20"/>
        <v>159917.36855721739</v>
      </c>
      <c r="P160" s="36">
        <f t="shared" si="21"/>
        <v>125424.11726005614</v>
      </c>
      <c r="Q160" s="101">
        <f t="shared" si="22"/>
        <v>34493.251297161245</v>
      </c>
      <c r="R160" s="101">
        <f t="shared" si="23"/>
        <v>0</v>
      </c>
    </row>
    <row r="161" spans="1:18" ht="14.4" customHeight="1">
      <c r="A161" s="63">
        <v>300664</v>
      </c>
      <c r="B161" s="59" t="s">
        <v>181</v>
      </c>
      <c r="C161" s="25" t="s">
        <v>161</v>
      </c>
      <c r="D161" s="25" t="s">
        <v>691</v>
      </c>
      <c r="E161" s="60" t="s">
        <v>708</v>
      </c>
      <c r="F161" s="36">
        <f>VLOOKUP($A161,'CAF BLS Adjustment'!$B:$H,7,FALSE)</f>
        <v>203156</v>
      </c>
      <c r="G161" s="5">
        <f>SUMIFS('HCLS Adjustment'!$F:$F,'HCLS Adjustment'!$B:$B,Main!$A161)</f>
        <v>0</v>
      </c>
      <c r="H161" s="31">
        <f>VLOOKUP(A161,'SVS Adjustment'!$B$3:$E$675,4,FALSE)</f>
        <v>0</v>
      </c>
      <c r="I161" s="31">
        <f t="shared" si="16"/>
        <v>203156</v>
      </c>
      <c r="J161" s="31">
        <f>IFERROR(VLOOKUP($A161,'NECA 5 year Projections'!$A:$C,3,FALSE),0)</f>
        <v>208261.969382293</v>
      </c>
      <c r="K161" s="64">
        <f t="shared" si="17"/>
        <v>0.9963388589590193</v>
      </c>
      <c r="L161" s="31">
        <f t="shared" si="18"/>
        <v>203156</v>
      </c>
      <c r="M161" s="61">
        <v>5556</v>
      </c>
      <c r="N161" s="36">
        <f t="shared" si="19"/>
        <v>5535.6587003763116</v>
      </c>
      <c r="O161" s="95">
        <f t="shared" si="20"/>
        <v>208691.65870037631</v>
      </c>
      <c r="P161" s="36">
        <f t="shared" si="21"/>
        <v>208691.65870037631</v>
      </c>
      <c r="Q161" s="101">
        <f t="shared" si="22"/>
        <v>0</v>
      </c>
      <c r="R161" s="101">
        <f t="shared" si="23"/>
        <v>0</v>
      </c>
    </row>
    <row r="162" spans="1:18" ht="14.4" customHeight="1">
      <c r="A162" s="63">
        <v>310542</v>
      </c>
      <c r="B162" s="59" t="s">
        <v>183</v>
      </c>
      <c r="C162" s="25" t="s">
        <v>182</v>
      </c>
      <c r="D162" s="25" t="s">
        <v>691</v>
      </c>
      <c r="E162" s="60" t="s">
        <v>708</v>
      </c>
      <c r="F162" s="36">
        <f>VLOOKUP($A162,'CAF BLS Adjustment'!$B:$H,7,FALSE)</f>
        <v>283558</v>
      </c>
      <c r="G162" s="5">
        <f>SUMIFS('HCLS Adjustment'!$F:$F,'HCLS Adjustment'!$B:$B,Main!$A162)</f>
        <v>443544</v>
      </c>
      <c r="H162" s="31">
        <f>VLOOKUP(A162,'SVS Adjustment'!$B$3:$E$675,4,FALSE)</f>
        <v>0</v>
      </c>
      <c r="I162" s="31">
        <f t="shared" si="16"/>
        <v>727102</v>
      </c>
      <c r="J162" s="31">
        <f>IFERROR(VLOOKUP($A162,'NECA 5 year Projections'!$A:$C,3,FALSE),0)</f>
        <v>149826.50567903</v>
      </c>
      <c r="K162" s="64">
        <f t="shared" si="17"/>
        <v>0.9963388589590193</v>
      </c>
      <c r="L162" s="31">
        <f t="shared" si="18"/>
        <v>724439.97702682088</v>
      </c>
      <c r="M162" s="61">
        <v>-10072</v>
      </c>
      <c r="N162" s="36">
        <f t="shared" si="19"/>
        <v>-10072</v>
      </c>
      <c r="O162" s="95">
        <f t="shared" si="20"/>
        <v>714367.97702682088</v>
      </c>
      <c r="P162" s="36">
        <f t="shared" si="21"/>
        <v>272447.85416870157</v>
      </c>
      <c r="Q162" s="101">
        <f t="shared" si="22"/>
        <v>441920.12285811931</v>
      </c>
      <c r="R162" s="101">
        <f t="shared" si="23"/>
        <v>0</v>
      </c>
    </row>
    <row r="163" spans="1:18" ht="14.4" customHeight="1">
      <c r="A163" s="63">
        <v>310669</v>
      </c>
      <c r="B163" s="59" t="s">
        <v>184</v>
      </c>
      <c r="C163" s="25" t="s">
        <v>182</v>
      </c>
      <c r="D163" s="25" t="s">
        <v>691</v>
      </c>
      <c r="E163" s="60" t="s">
        <v>708</v>
      </c>
      <c r="F163" s="36">
        <f>VLOOKUP($A163,'CAF BLS Adjustment'!$B:$H,7,FALSE)</f>
        <v>3473345</v>
      </c>
      <c r="G163" s="5">
        <f>SUMIFS('HCLS Adjustment'!$F:$F,'HCLS Adjustment'!$B:$B,Main!$A163)</f>
        <v>991764</v>
      </c>
      <c r="H163" s="31">
        <f>VLOOKUP(A163,'SVS Adjustment'!$B$3:$E$675,4,FALSE)</f>
        <v>0</v>
      </c>
      <c r="I163" s="31">
        <f t="shared" si="16"/>
        <v>4465109</v>
      </c>
      <c r="J163" s="31">
        <f>IFERROR(VLOOKUP($A163,'NECA 5 year Projections'!$A:$C,3,FALSE),0)</f>
        <v>2951639.27989701</v>
      </c>
      <c r="K163" s="64">
        <f t="shared" si="17"/>
        <v>0.9963388589590193</v>
      </c>
      <c r="L163" s="31">
        <f t="shared" si="18"/>
        <v>4448761.6061876481</v>
      </c>
      <c r="M163" s="61">
        <v>136362</v>
      </c>
      <c r="N163" s="36">
        <f t="shared" si="19"/>
        <v>135862.75948536978</v>
      </c>
      <c r="O163" s="95">
        <f t="shared" si="20"/>
        <v>4584624.3656730177</v>
      </c>
      <c r="P163" s="36">
        <f t="shared" si="21"/>
        <v>3596491.3535563853</v>
      </c>
      <c r="Q163" s="101">
        <f t="shared" si="22"/>
        <v>988133.01211663289</v>
      </c>
      <c r="R163" s="101">
        <f t="shared" si="23"/>
        <v>0</v>
      </c>
    </row>
    <row r="164" spans="1:18" ht="14.4" customHeight="1">
      <c r="A164" s="63">
        <v>310675</v>
      </c>
      <c r="B164" s="59" t="s">
        <v>185</v>
      </c>
      <c r="C164" s="25" t="s">
        <v>182</v>
      </c>
      <c r="D164" s="25" t="s">
        <v>691</v>
      </c>
      <c r="E164" s="60" t="s">
        <v>708</v>
      </c>
      <c r="F164" s="36">
        <f>VLOOKUP($A164,'CAF BLS Adjustment'!$B:$H,7,FALSE)</f>
        <v>1149990</v>
      </c>
      <c r="G164" s="5">
        <f>SUMIFS('HCLS Adjustment'!$F:$F,'HCLS Adjustment'!$B:$B,Main!$A164)</f>
        <v>6240</v>
      </c>
      <c r="H164" s="31">
        <f>VLOOKUP(A164,'SVS Adjustment'!$B$3:$E$675,4,FALSE)</f>
        <v>0</v>
      </c>
      <c r="I164" s="31">
        <f t="shared" si="16"/>
        <v>1156230</v>
      </c>
      <c r="J164" s="31">
        <f>IFERROR(VLOOKUP($A164,'NECA 5 year Projections'!$A:$C,3,FALSE),0)</f>
        <v>1131831.05420248</v>
      </c>
      <c r="K164" s="64">
        <f t="shared" si="17"/>
        <v>0.9963388589590193</v>
      </c>
      <c r="L164" s="31">
        <f t="shared" si="18"/>
        <v>1151996.8788941868</v>
      </c>
      <c r="M164" s="61">
        <v>169254</v>
      </c>
      <c r="N164" s="36">
        <f t="shared" si="19"/>
        <v>168634.33723424986</v>
      </c>
      <c r="O164" s="95">
        <f t="shared" si="20"/>
        <v>1320631.2161284366</v>
      </c>
      <c r="P164" s="36">
        <f t="shared" si="21"/>
        <v>1314414.0616485323</v>
      </c>
      <c r="Q164" s="101">
        <f t="shared" si="22"/>
        <v>6217.1544799042795</v>
      </c>
      <c r="R164" s="101">
        <f t="shared" si="23"/>
        <v>0</v>
      </c>
    </row>
    <row r="165" spans="1:18" ht="14.4" customHeight="1">
      <c r="A165" s="63">
        <v>310676</v>
      </c>
      <c r="B165" s="59" t="s">
        <v>186</v>
      </c>
      <c r="C165" s="25" t="s">
        <v>182</v>
      </c>
      <c r="D165" s="25" t="s">
        <v>691</v>
      </c>
      <c r="E165" s="60" t="s">
        <v>708</v>
      </c>
      <c r="F165" s="36">
        <f>VLOOKUP($A165,'CAF BLS Adjustment'!$B:$H,7,FALSE)</f>
        <v>1120048</v>
      </c>
      <c r="G165" s="5">
        <f>SUMIFS('HCLS Adjustment'!$F:$F,'HCLS Adjustment'!$B:$B,Main!$A165)</f>
        <v>0</v>
      </c>
      <c r="H165" s="31">
        <f>VLOOKUP(A165,'SVS Adjustment'!$B$3:$E$675,4,FALSE)</f>
        <v>0</v>
      </c>
      <c r="I165" s="31">
        <f t="shared" si="16"/>
        <v>1120048</v>
      </c>
      <c r="J165" s="31">
        <f>IFERROR(VLOOKUP($A165,'NECA 5 year Projections'!$A:$C,3,FALSE),0)</f>
        <v>1153555.24498578</v>
      </c>
      <c r="K165" s="64">
        <f t="shared" si="17"/>
        <v>0.9963388589590193</v>
      </c>
      <c r="L165" s="31">
        <f t="shared" si="18"/>
        <v>1120048</v>
      </c>
      <c r="M165" s="61">
        <v>95892</v>
      </c>
      <c r="N165" s="36">
        <f t="shared" si="19"/>
        <v>95540.925863298282</v>
      </c>
      <c r="O165" s="95">
        <f t="shared" si="20"/>
        <v>1215588.9258632984</v>
      </c>
      <c r="P165" s="36">
        <f t="shared" si="21"/>
        <v>1215588.9258632984</v>
      </c>
      <c r="Q165" s="101">
        <f t="shared" si="22"/>
        <v>0</v>
      </c>
      <c r="R165" s="101">
        <f t="shared" si="23"/>
        <v>0</v>
      </c>
    </row>
    <row r="166" spans="1:18" ht="14.4" customHeight="1">
      <c r="A166" s="63">
        <v>310678</v>
      </c>
      <c r="B166" s="59" t="s">
        <v>187</v>
      </c>
      <c r="C166" s="25" t="s">
        <v>182</v>
      </c>
      <c r="D166" s="25" t="s">
        <v>691</v>
      </c>
      <c r="E166" s="60" t="s">
        <v>708</v>
      </c>
      <c r="F166" s="36">
        <f>VLOOKUP($A166,'CAF BLS Adjustment'!$B:$H,7,FALSE)</f>
        <v>278385</v>
      </c>
      <c r="G166" s="5">
        <f>SUMIFS('HCLS Adjustment'!$F:$F,'HCLS Adjustment'!$B:$B,Main!$A166)</f>
        <v>5256</v>
      </c>
      <c r="H166" s="31">
        <f>VLOOKUP(A166,'SVS Adjustment'!$B$3:$E$675,4,FALSE)</f>
        <v>0</v>
      </c>
      <c r="I166" s="31">
        <f t="shared" si="16"/>
        <v>283641</v>
      </c>
      <c r="J166" s="31">
        <f>IFERROR(VLOOKUP($A166,'NECA 5 year Projections'!$A:$C,3,FALSE),0)</f>
        <v>224032.773184716</v>
      </c>
      <c r="K166" s="64">
        <f t="shared" si="17"/>
        <v>0.9963388589590193</v>
      </c>
      <c r="L166" s="31">
        <f t="shared" si="18"/>
        <v>282602.55029399518</v>
      </c>
      <c r="M166" s="61">
        <v>16740</v>
      </c>
      <c r="N166" s="36">
        <f t="shared" si="19"/>
        <v>16678.712498973982</v>
      </c>
      <c r="O166" s="95">
        <f t="shared" si="20"/>
        <v>299281.26279296918</v>
      </c>
      <c r="P166" s="36">
        <f t="shared" si="21"/>
        <v>294044.50575028057</v>
      </c>
      <c r="Q166" s="101">
        <f t="shared" si="22"/>
        <v>5236.7570426886059</v>
      </c>
      <c r="R166" s="101">
        <f t="shared" si="23"/>
        <v>0</v>
      </c>
    </row>
    <row r="167" spans="1:18" ht="14.4" customHeight="1">
      <c r="A167" s="63">
        <v>310679</v>
      </c>
      <c r="B167" s="59" t="s">
        <v>188</v>
      </c>
      <c r="C167" s="25" t="s">
        <v>182</v>
      </c>
      <c r="D167" s="25" t="s">
        <v>691</v>
      </c>
      <c r="E167" s="60" t="s">
        <v>708</v>
      </c>
      <c r="F167" s="36">
        <f>VLOOKUP($A167,'CAF BLS Adjustment'!$B:$H,7,FALSE)</f>
        <v>857284</v>
      </c>
      <c r="G167" s="5">
        <f>SUMIFS('HCLS Adjustment'!$F:$F,'HCLS Adjustment'!$B:$B,Main!$A167)</f>
        <v>0</v>
      </c>
      <c r="H167" s="31">
        <f>VLOOKUP(A167,'SVS Adjustment'!$B$3:$E$675,4,FALSE)</f>
        <v>0</v>
      </c>
      <c r="I167" s="31">
        <f t="shared" si="16"/>
        <v>857284</v>
      </c>
      <c r="J167" s="31">
        <f>IFERROR(VLOOKUP($A167,'NECA 5 year Projections'!$A:$C,3,FALSE),0)</f>
        <v>362502.66468711401</v>
      </c>
      <c r="K167" s="64">
        <f t="shared" si="17"/>
        <v>0.9963388589590193</v>
      </c>
      <c r="L167" s="31">
        <f t="shared" si="18"/>
        <v>854145.36236382392</v>
      </c>
      <c r="M167" s="61">
        <v>11922</v>
      </c>
      <c r="N167" s="36">
        <f t="shared" si="19"/>
        <v>11878.351876509429</v>
      </c>
      <c r="O167" s="95">
        <f t="shared" si="20"/>
        <v>866023.7142403333</v>
      </c>
      <c r="P167" s="36">
        <f t="shared" si="21"/>
        <v>866023.7142403333</v>
      </c>
      <c r="Q167" s="101">
        <f t="shared" si="22"/>
        <v>0</v>
      </c>
      <c r="R167" s="101">
        <f t="shared" si="23"/>
        <v>0</v>
      </c>
    </row>
    <row r="168" spans="1:18" ht="14.4" customHeight="1">
      <c r="A168" s="63">
        <v>310688</v>
      </c>
      <c r="B168" s="59" t="s">
        <v>189</v>
      </c>
      <c r="C168" s="25" t="s">
        <v>182</v>
      </c>
      <c r="D168" s="25" t="s">
        <v>691</v>
      </c>
      <c r="E168" s="60" t="s">
        <v>708</v>
      </c>
      <c r="F168" s="36">
        <f>VLOOKUP($A168,'CAF BLS Adjustment'!$B:$H,7,FALSE)</f>
        <v>402551</v>
      </c>
      <c r="G168" s="5">
        <f>SUMIFS('HCLS Adjustment'!$F:$F,'HCLS Adjustment'!$B:$B,Main!$A168)</f>
        <v>31464</v>
      </c>
      <c r="H168" s="31">
        <f>VLOOKUP(A168,'SVS Adjustment'!$B$3:$E$675,4,FALSE)</f>
        <v>0</v>
      </c>
      <c r="I168" s="31">
        <f t="shared" si="16"/>
        <v>434015</v>
      </c>
      <c r="J168" s="31">
        <f>IFERROR(VLOOKUP($A168,'NECA 5 year Projections'!$A:$C,3,FALSE),0)</f>
        <v>430655.84897862503</v>
      </c>
      <c r="K168" s="64">
        <f t="shared" si="17"/>
        <v>0.9963388589590193</v>
      </c>
      <c r="L168" s="31">
        <f t="shared" si="18"/>
        <v>432426.00987109874</v>
      </c>
      <c r="M168" s="61">
        <v>21906</v>
      </c>
      <c r="N168" s="36">
        <f t="shared" si="19"/>
        <v>21825.799044356278</v>
      </c>
      <c r="O168" s="95">
        <f t="shared" si="20"/>
        <v>454251.80891545501</v>
      </c>
      <c r="P168" s="36">
        <f t="shared" si="21"/>
        <v>422903.00305716845</v>
      </c>
      <c r="Q168" s="101">
        <f t="shared" si="22"/>
        <v>31348.805858286581</v>
      </c>
      <c r="R168" s="101">
        <f t="shared" si="23"/>
        <v>0</v>
      </c>
    </row>
    <row r="169" spans="1:18" ht="14.4" customHeight="1">
      <c r="A169" s="63">
        <v>310691</v>
      </c>
      <c r="B169" s="59" t="s">
        <v>190</v>
      </c>
      <c r="C169" s="25" t="s">
        <v>182</v>
      </c>
      <c r="D169" s="25" t="s">
        <v>691</v>
      </c>
      <c r="E169" s="60" t="s">
        <v>708</v>
      </c>
      <c r="F169" s="36">
        <f>VLOOKUP($A169,'CAF BLS Adjustment'!$B:$H,7,FALSE)</f>
        <v>630760</v>
      </c>
      <c r="G169" s="5">
        <f>SUMIFS('HCLS Adjustment'!$F:$F,'HCLS Adjustment'!$B:$B,Main!$A169)</f>
        <v>638724</v>
      </c>
      <c r="H169" s="31">
        <f>VLOOKUP(A169,'SVS Adjustment'!$B$3:$E$675,4,FALSE)</f>
        <v>0</v>
      </c>
      <c r="I169" s="31">
        <f t="shared" si="16"/>
        <v>1269484</v>
      </c>
      <c r="J169" s="31">
        <f>IFERROR(VLOOKUP($A169,'NECA 5 year Projections'!$A:$C,3,FALSE),0)</f>
        <v>793754.39754807297</v>
      </c>
      <c r="K169" s="64">
        <f t="shared" si="17"/>
        <v>0.9963388589590193</v>
      </c>
      <c r="L169" s="31">
        <f t="shared" si="18"/>
        <v>1264836.2400267317</v>
      </c>
      <c r="M169" s="61">
        <v>141858</v>
      </c>
      <c r="N169" s="36">
        <f t="shared" si="19"/>
        <v>141338.63785420856</v>
      </c>
      <c r="O169" s="95">
        <f t="shared" si="20"/>
        <v>1406174.8778809402</v>
      </c>
      <c r="P169" s="36">
        <f t="shared" si="21"/>
        <v>769789.33653119963</v>
      </c>
      <c r="Q169" s="101">
        <f t="shared" si="22"/>
        <v>636385.5413497407</v>
      </c>
      <c r="R169" s="101">
        <f t="shared" si="23"/>
        <v>0</v>
      </c>
    </row>
    <row r="170" spans="1:18" ht="14.4" customHeight="1">
      <c r="A170" s="63">
        <v>310692</v>
      </c>
      <c r="B170" s="59" t="s">
        <v>191</v>
      </c>
      <c r="C170" s="25" t="s">
        <v>182</v>
      </c>
      <c r="D170" s="25" t="s">
        <v>691</v>
      </c>
      <c r="E170" s="60" t="s">
        <v>708</v>
      </c>
      <c r="F170" s="36">
        <f>VLOOKUP($A170,'CAF BLS Adjustment'!$B:$H,7,FALSE)</f>
        <v>437645</v>
      </c>
      <c r="G170" s="5">
        <f>SUMIFS('HCLS Adjustment'!$F:$F,'HCLS Adjustment'!$B:$B,Main!$A170)</f>
        <v>15696</v>
      </c>
      <c r="H170" s="31">
        <f>VLOOKUP(A170,'SVS Adjustment'!$B$3:$E$675,4,FALSE)</f>
        <v>0</v>
      </c>
      <c r="I170" s="31">
        <f t="shared" si="16"/>
        <v>453341</v>
      </c>
      <c r="J170" s="31">
        <f>IFERROR(VLOOKUP($A170,'NECA 5 year Projections'!$A:$C,3,FALSE),0)</f>
        <v>187232.619385228</v>
      </c>
      <c r="K170" s="64">
        <f t="shared" si="17"/>
        <v>0.9963388589590193</v>
      </c>
      <c r="L170" s="31">
        <f t="shared" si="18"/>
        <v>451681.25465934078</v>
      </c>
      <c r="M170" s="61">
        <v>-15900</v>
      </c>
      <c r="N170" s="36">
        <f t="shared" si="19"/>
        <v>-15900</v>
      </c>
      <c r="O170" s="95">
        <f t="shared" si="20"/>
        <v>435781.25465934078</v>
      </c>
      <c r="P170" s="36">
        <f t="shared" si="21"/>
        <v>420142.71992912004</v>
      </c>
      <c r="Q170" s="101">
        <f t="shared" si="22"/>
        <v>15638.534730220767</v>
      </c>
      <c r="R170" s="101">
        <f t="shared" si="23"/>
        <v>0</v>
      </c>
    </row>
    <row r="171" spans="1:18" ht="14.4" customHeight="1">
      <c r="A171" s="63">
        <v>310694</v>
      </c>
      <c r="B171" s="59" t="s">
        <v>192</v>
      </c>
      <c r="C171" s="25" t="s">
        <v>182</v>
      </c>
      <c r="D171" s="25" t="s">
        <v>691</v>
      </c>
      <c r="E171" s="60" t="s">
        <v>708</v>
      </c>
      <c r="F171" s="36">
        <f>VLOOKUP($A171,'CAF BLS Adjustment'!$B:$H,7,FALSE)</f>
        <v>132562</v>
      </c>
      <c r="G171" s="5">
        <f>SUMIFS('HCLS Adjustment'!$F:$F,'HCLS Adjustment'!$B:$B,Main!$A171)</f>
        <v>44760</v>
      </c>
      <c r="H171" s="31">
        <f>VLOOKUP(A171,'SVS Adjustment'!$B$3:$E$675,4,FALSE)</f>
        <v>0</v>
      </c>
      <c r="I171" s="31">
        <f t="shared" si="16"/>
        <v>177322</v>
      </c>
      <c r="J171" s="31">
        <f>IFERROR(VLOOKUP($A171,'NECA 5 year Projections'!$A:$C,3,FALSE),0)</f>
        <v>144729.21712253999</v>
      </c>
      <c r="K171" s="64">
        <f t="shared" si="17"/>
        <v>0.9963388589590193</v>
      </c>
      <c r="L171" s="31">
        <f t="shared" si="18"/>
        <v>176672.79914833122</v>
      </c>
      <c r="M171" s="61">
        <v>5202</v>
      </c>
      <c r="N171" s="36">
        <f t="shared" si="19"/>
        <v>5182.9547443048186</v>
      </c>
      <c r="O171" s="95">
        <f t="shared" si="20"/>
        <v>181855.75389263604</v>
      </c>
      <c r="P171" s="36">
        <f t="shared" si="21"/>
        <v>137259.62656563034</v>
      </c>
      <c r="Q171" s="101">
        <f t="shared" si="22"/>
        <v>44596.127327005706</v>
      </c>
      <c r="R171" s="101">
        <f t="shared" si="23"/>
        <v>0</v>
      </c>
    </row>
    <row r="172" spans="1:18" ht="14.4" customHeight="1">
      <c r="A172" s="63">
        <v>310703</v>
      </c>
      <c r="B172" s="59" t="s">
        <v>193</v>
      </c>
      <c r="C172" s="25" t="s">
        <v>182</v>
      </c>
      <c r="D172" s="25" t="s">
        <v>691</v>
      </c>
      <c r="E172" s="60" t="s">
        <v>708</v>
      </c>
      <c r="F172" s="36">
        <f>VLOOKUP($A172,'CAF BLS Adjustment'!$B:$H,7,FALSE)</f>
        <v>263629</v>
      </c>
      <c r="G172" s="5">
        <f>SUMIFS('HCLS Adjustment'!$F:$F,'HCLS Adjustment'!$B:$B,Main!$A172)</f>
        <v>129792</v>
      </c>
      <c r="H172" s="31">
        <f>VLOOKUP(A172,'SVS Adjustment'!$B$3:$E$675,4,FALSE)</f>
        <v>0</v>
      </c>
      <c r="I172" s="31">
        <f t="shared" si="16"/>
        <v>393421</v>
      </c>
      <c r="J172" s="31">
        <f>IFERROR(VLOOKUP($A172,'NECA 5 year Projections'!$A:$C,3,FALSE),0)</f>
        <v>317792.08485984203</v>
      </c>
      <c r="K172" s="64">
        <f t="shared" si="17"/>
        <v>0.9963388589590193</v>
      </c>
      <c r="L172" s="31">
        <f t="shared" si="18"/>
        <v>391980.63023051631</v>
      </c>
      <c r="M172" s="61">
        <v>-74376</v>
      </c>
      <c r="N172" s="36">
        <f t="shared" si="19"/>
        <v>-74376</v>
      </c>
      <c r="O172" s="95">
        <f t="shared" si="20"/>
        <v>317604.63023051631</v>
      </c>
      <c r="P172" s="36">
        <f t="shared" si="21"/>
        <v>188287.81704850728</v>
      </c>
      <c r="Q172" s="101">
        <f t="shared" si="22"/>
        <v>129316.81318200902</v>
      </c>
      <c r="R172" s="101">
        <f t="shared" si="23"/>
        <v>0</v>
      </c>
    </row>
    <row r="173" spans="1:18" ht="14.4" customHeight="1">
      <c r="A173" s="63">
        <v>310704</v>
      </c>
      <c r="B173" s="59" t="s">
        <v>194</v>
      </c>
      <c r="C173" s="25" t="s">
        <v>182</v>
      </c>
      <c r="D173" s="25" t="s">
        <v>691</v>
      </c>
      <c r="E173" s="60" t="s">
        <v>708</v>
      </c>
      <c r="F173" s="36">
        <f>VLOOKUP($A173,'CAF BLS Adjustment'!$B:$H,7,FALSE)</f>
        <v>1471697</v>
      </c>
      <c r="G173" s="5">
        <f>SUMIFS('HCLS Adjustment'!$F:$F,'HCLS Adjustment'!$B:$B,Main!$A173)</f>
        <v>445344</v>
      </c>
      <c r="H173" s="31">
        <f>VLOOKUP(A173,'SVS Adjustment'!$B$3:$E$675,4,FALSE)</f>
        <v>0</v>
      </c>
      <c r="I173" s="31">
        <f t="shared" si="16"/>
        <v>1917041</v>
      </c>
      <c r="J173" s="31">
        <f>IFERROR(VLOOKUP($A173,'NECA 5 year Projections'!$A:$C,3,FALSE),0)</f>
        <v>1992885.48111317</v>
      </c>
      <c r="K173" s="64">
        <f t="shared" si="17"/>
        <v>0.9963388589590193</v>
      </c>
      <c r="L173" s="31">
        <f t="shared" si="18"/>
        <v>1917041</v>
      </c>
      <c r="M173" s="61">
        <v>-14226</v>
      </c>
      <c r="N173" s="36">
        <f t="shared" si="19"/>
        <v>-14226</v>
      </c>
      <c r="O173" s="95">
        <f t="shared" si="20"/>
        <v>1902815</v>
      </c>
      <c r="P173" s="36">
        <f t="shared" si="21"/>
        <v>1457471</v>
      </c>
      <c r="Q173" s="101">
        <f t="shared" si="22"/>
        <v>445344</v>
      </c>
      <c r="R173" s="101">
        <f t="shared" si="23"/>
        <v>0</v>
      </c>
    </row>
    <row r="174" spans="1:18" ht="14.4" customHeight="1">
      <c r="A174" s="63">
        <v>310708</v>
      </c>
      <c r="B174" s="59" t="s">
        <v>195</v>
      </c>
      <c r="C174" s="25" t="s">
        <v>182</v>
      </c>
      <c r="D174" s="25" t="s">
        <v>691</v>
      </c>
      <c r="E174" s="60" t="s">
        <v>708</v>
      </c>
      <c r="F174" s="36">
        <f>VLOOKUP($A174,'CAF BLS Adjustment'!$B:$H,7,FALSE)</f>
        <v>171402</v>
      </c>
      <c r="G174" s="5">
        <f>SUMIFS('HCLS Adjustment'!$F:$F,'HCLS Adjustment'!$B:$B,Main!$A174)</f>
        <v>212052</v>
      </c>
      <c r="H174" s="31">
        <f>VLOOKUP(A174,'SVS Adjustment'!$B$3:$E$675,4,FALSE)</f>
        <v>0</v>
      </c>
      <c r="I174" s="31">
        <f t="shared" si="16"/>
        <v>383454</v>
      </c>
      <c r="J174" s="31">
        <f>IFERROR(VLOOKUP($A174,'NECA 5 year Projections'!$A:$C,3,FALSE),0)</f>
        <v>252519.820468216</v>
      </c>
      <c r="K174" s="64">
        <f t="shared" si="17"/>
        <v>0.9963388589590193</v>
      </c>
      <c r="L174" s="31">
        <f t="shared" si="18"/>
        <v>382050.12082327181</v>
      </c>
      <c r="M174" s="61">
        <v>70746</v>
      </c>
      <c r="N174" s="36">
        <f t="shared" si="19"/>
        <v>70486.988915914786</v>
      </c>
      <c r="O174" s="95">
        <f t="shared" si="20"/>
        <v>452537.10973918659</v>
      </c>
      <c r="P174" s="36">
        <f t="shared" si="21"/>
        <v>241261.46201920861</v>
      </c>
      <c r="Q174" s="101">
        <f t="shared" si="22"/>
        <v>211275.64771997798</v>
      </c>
      <c r="R174" s="101">
        <f t="shared" si="23"/>
        <v>0</v>
      </c>
    </row>
    <row r="175" spans="1:18" ht="14.4" customHeight="1">
      <c r="A175" s="63">
        <v>310714</v>
      </c>
      <c r="B175" s="59" t="s">
        <v>196</v>
      </c>
      <c r="C175" s="25" t="s">
        <v>182</v>
      </c>
      <c r="D175" s="25" t="s">
        <v>691</v>
      </c>
      <c r="E175" s="60" t="s">
        <v>708</v>
      </c>
      <c r="F175" s="36">
        <f>VLOOKUP($A175,'CAF BLS Adjustment'!$B:$H,7,FALSE)</f>
        <v>398128</v>
      </c>
      <c r="G175" s="5">
        <f>SUMIFS('HCLS Adjustment'!$F:$F,'HCLS Adjustment'!$B:$B,Main!$A175)</f>
        <v>196860</v>
      </c>
      <c r="H175" s="31">
        <f>VLOOKUP(A175,'SVS Adjustment'!$B$3:$E$675,4,FALSE)</f>
        <v>0</v>
      </c>
      <c r="I175" s="31">
        <f t="shared" si="16"/>
        <v>594988</v>
      </c>
      <c r="J175" s="31">
        <f>IFERROR(VLOOKUP($A175,'NECA 5 year Projections'!$A:$C,3,FALSE),0)</f>
        <v>494150.53224267898</v>
      </c>
      <c r="K175" s="64">
        <f t="shared" si="17"/>
        <v>0.9963388589590193</v>
      </c>
      <c r="L175" s="31">
        <f t="shared" si="18"/>
        <v>592809.66501430899</v>
      </c>
      <c r="M175" s="61">
        <v>144126</v>
      </c>
      <c r="N175" s="36">
        <f t="shared" si="19"/>
        <v>143598.33438632762</v>
      </c>
      <c r="O175" s="95">
        <f t="shared" si="20"/>
        <v>736407.99940063665</v>
      </c>
      <c r="P175" s="36">
        <f t="shared" si="21"/>
        <v>540268.73162596405</v>
      </c>
      <c r="Q175" s="101">
        <f t="shared" si="22"/>
        <v>196139.26777467257</v>
      </c>
      <c r="R175" s="101">
        <f t="shared" si="23"/>
        <v>0</v>
      </c>
    </row>
    <row r="176" spans="1:18" ht="14.4" customHeight="1">
      <c r="A176" s="63">
        <v>310721</v>
      </c>
      <c r="B176" s="59" t="s">
        <v>197</v>
      </c>
      <c r="C176" s="25" t="s">
        <v>182</v>
      </c>
      <c r="D176" s="25" t="s">
        <v>691</v>
      </c>
      <c r="E176" s="60" t="s">
        <v>708</v>
      </c>
      <c r="F176" s="36">
        <f>VLOOKUP($A176,'CAF BLS Adjustment'!$B:$H,7,FALSE)</f>
        <v>826903</v>
      </c>
      <c r="G176" s="5">
        <f>SUMIFS('HCLS Adjustment'!$F:$F,'HCLS Adjustment'!$B:$B,Main!$A176)</f>
        <v>668472</v>
      </c>
      <c r="H176" s="31">
        <f>VLOOKUP(A176,'SVS Adjustment'!$B$3:$E$675,4,FALSE)</f>
        <v>0</v>
      </c>
      <c r="I176" s="31">
        <f t="shared" si="16"/>
        <v>1495375</v>
      </c>
      <c r="J176" s="31">
        <f>IFERROR(VLOOKUP($A176,'NECA 5 year Projections'!$A:$C,3,FALSE),0)</f>
        <v>806248.15643311001</v>
      </c>
      <c r="K176" s="64">
        <f t="shared" si="17"/>
        <v>0.9963388589590193</v>
      </c>
      <c r="L176" s="31">
        <f t="shared" si="18"/>
        <v>1489900.2212158435</v>
      </c>
      <c r="M176" s="61">
        <v>76374</v>
      </c>
      <c r="N176" s="36">
        <f t="shared" si="19"/>
        <v>76094.384014136143</v>
      </c>
      <c r="O176" s="95">
        <f t="shared" si="20"/>
        <v>1565994.6052299796</v>
      </c>
      <c r="P176" s="36">
        <f t="shared" si="21"/>
        <v>899969.97550392617</v>
      </c>
      <c r="Q176" s="101">
        <f t="shared" si="22"/>
        <v>666024.62972605356</v>
      </c>
      <c r="R176" s="101">
        <f t="shared" si="23"/>
        <v>0</v>
      </c>
    </row>
    <row r="177" spans="1:18" ht="14.4" customHeight="1">
      <c r="A177" s="63">
        <v>310728</v>
      </c>
      <c r="B177" s="59" t="s">
        <v>198</v>
      </c>
      <c r="C177" s="25" t="s">
        <v>182</v>
      </c>
      <c r="D177" s="25" t="s">
        <v>691</v>
      </c>
      <c r="E177" s="60" t="s">
        <v>708</v>
      </c>
      <c r="F177" s="36">
        <f>VLOOKUP($A177,'CAF BLS Adjustment'!$B:$H,7,FALSE)</f>
        <v>217778</v>
      </c>
      <c r="G177" s="5">
        <f>SUMIFS('HCLS Adjustment'!$F:$F,'HCLS Adjustment'!$B:$B,Main!$A177)</f>
        <v>27648</v>
      </c>
      <c r="H177" s="31">
        <f>VLOOKUP(A177,'SVS Adjustment'!$B$3:$E$675,4,FALSE)</f>
        <v>0</v>
      </c>
      <c r="I177" s="31">
        <f t="shared" si="16"/>
        <v>245426</v>
      </c>
      <c r="J177" s="31">
        <f>IFERROR(VLOOKUP($A177,'NECA 5 year Projections'!$A:$C,3,FALSE),0)</f>
        <v>244879.149115245</v>
      </c>
      <c r="K177" s="64">
        <f t="shared" si="17"/>
        <v>0.9963388589590193</v>
      </c>
      <c r="L177" s="31">
        <f t="shared" si="18"/>
        <v>244879.149115245</v>
      </c>
      <c r="M177" s="61">
        <v>-42378</v>
      </c>
      <c r="N177" s="36">
        <f t="shared" si="19"/>
        <v>-42378</v>
      </c>
      <c r="O177" s="95">
        <f t="shared" si="20"/>
        <v>202501.149115245</v>
      </c>
      <c r="P177" s="36">
        <f t="shared" si="21"/>
        <v>174914.75356327294</v>
      </c>
      <c r="Q177" s="101">
        <f t="shared" si="22"/>
        <v>27586.395551972055</v>
      </c>
      <c r="R177" s="101">
        <f t="shared" si="23"/>
        <v>0</v>
      </c>
    </row>
    <row r="178" spans="1:18" ht="14.4" customHeight="1">
      <c r="A178" s="63">
        <v>310734</v>
      </c>
      <c r="B178" s="59" t="s">
        <v>199</v>
      </c>
      <c r="C178" s="25" t="s">
        <v>182</v>
      </c>
      <c r="D178" s="25" t="s">
        <v>691</v>
      </c>
      <c r="E178" s="60" t="s">
        <v>708</v>
      </c>
      <c r="F178" s="36">
        <f>VLOOKUP($A178,'CAF BLS Adjustment'!$B:$H,7,FALSE)</f>
        <v>148918</v>
      </c>
      <c r="G178" s="5">
        <f>SUMIFS('HCLS Adjustment'!$F:$F,'HCLS Adjustment'!$B:$B,Main!$A178)</f>
        <v>112692</v>
      </c>
      <c r="H178" s="31">
        <f>VLOOKUP(A178,'SVS Adjustment'!$B$3:$E$675,4,FALSE)</f>
        <v>0</v>
      </c>
      <c r="I178" s="31">
        <f t="shared" si="16"/>
        <v>261610</v>
      </c>
      <c r="J178" s="31">
        <f>IFERROR(VLOOKUP($A178,'NECA 5 year Projections'!$A:$C,3,FALSE),0)</f>
        <v>163130.016311463</v>
      </c>
      <c r="K178" s="64">
        <f t="shared" si="17"/>
        <v>0.9963388589590193</v>
      </c>
      <c r="L178" s="31">
        <f t="shared" si="18"/>
        <v>260652.20889226903</v>
      </c>
      <c r="M178" s="61">
        <v>37704</v>
      </c>
      <c r="N178" s="36">
        <f t="shared" si="19"/>
        <v>37565.960338190867</v>
      </c>
      <c r="O178" s="95">
        <f t="shared" si="20"/>
        <v>298218.1692304599</v>
      </c>
      <c r="P178" s="36">
        <f t="shared" si="21"/>
        <v>185938.7505366501</v>
      </c>
      <c r="Q178" s="101">
        <f t="shared" si="22"/>
        <v>112279.4186938098</v>
      </c>
      <c r="R178" s="101">
        <f t="shared" si="23"/>
        <v>0</v>
      </c>
    </row>
    <row r="179" spans="1:18" ht="14.4" customHeight="1">
      <c r="A179" s="63">
        <v>310737</v>
      </c>
      <c r="B179" s="59" t="s">
        <v>200</v>
      </c>
      <c r="C179" s="25" t="s">
        <v>182</v>
      </c>
      <c r="D179" s="25" t="s">
        <v>691</v>
      </c>
      <c r="E179" s="60" t="s">
        <v>708</v>
      </c>
      <c r="F179" s="36">
        <f>VLOOKUP($A179,'CAF BLS Adjustment'!$B:$H,7,FALSE)</f>
        <v>119889</v>
      </c>
      <c r="G179" s="5">
        <f>SUMIFS('HCLS Adjustment'!$F:$F,'HCLS Adjustment'!$B:$B,Main!$A179)</f>
        <v>27960</v>
      </c>
      <c r="H179" s="31">
        <f>VLOOKUP(A179,'SVS Adjustment'!$B$3:$E$675,4,FALSE)</f>
        <v>0</v>
      </c>
      <c r="I179" s="31">
        <f t="shared" si="16"/>
        <v>147849</v>
      </c>
      <c r="J179" s="31">
        <f>IFERROR(VLOOKUP($A179,'NECA 5 year Projections'!$A:$C,3,FALSE),0)</f>
        <v>139895.280071235</v>
      </c>
      <c r="K179" s="64">
        <f t="shared" si="17"/>
        <v>0.9963388589590193</v>
      </c>
      <c r="L179" s="31">
        <f t="shared" si="18"/>
        <v>147307.70395823204</v>
      </c>
      <c r="M179" s="61">
        <v>43980</v>
      </c>
      <c r="N179" s="36">
        <f t="shared" si="19"/>
        <v>43818.983017017672</v>
      </c>
      <c r="O179" s="95">
        <f t="shared" si="20"/>
        <v>191126.68697524973</v>
      </c>
      <c r="P179" s="36">
        <f t="shared" si="21"/>
        <v>163269.05247875553</v>
      </c>
      <c r="Q179" s="101">
        <f t="shared" si="22"/>
        <v>27857.634496494178</v>
      </c>
      <c r="R179" s="101">
        <f t="shared" si="23"/>
        <v>0</v>
      </c>
    </row>
    <row r="180" spans="1:18" ht="14.4" customHeight="1">
      <c r="A180" s="63">
        <v>310777</v>
      </c>
      <c r="B180" s="59" t="s">
        <v>201</v>
      </c>
      <c r="C180" s="25" t="s">
        <v>182</v>
      </c>
      <c r="D180" s="25" t="s">
        <v>691</v>
      </c>
      <c r="E180" s="60" t="s">
        <v>708</v>
      </c>
      <c r="F180" s="36">
        <f>VLOOKUP($A180,'CAF BLS Adjustment'!$B:$H,7,FALSE)</f>
        <v>506107</v>
      </c>
      <c r="G180" s="5">
        <f>SUMIFS('HCLS Adjustment'!$F:$F,'HCLS Adjustment'!$B:$B,Main!$A180)</f>
        <v>95208</v>
      </c>
      <c r="H180" s="31">
        <f>VLOOKUP(A180,'SVS Adjustment'!$B$3:$E$675,4,FALSE)</f>
        <v>0</v>
      </c>
      <c r="I180" s="31">
        <f t="shared" si="16"/>
        <v>601315</v>
      </c>
      <c r="J180" s="31">
        <f>IFERROR(VLOOKUP($A180,'NECA 5 year Projections'!$A:$C,3,FALSE),0)</f>
        <v>218706.08548167301</v>
      </c>
      <c r="K180" s="64">
        <f t="shared" si="17"/>
        <v>0.9963388589590193</v>
      </c>
      <c r="L180" s="31">
        <f t="shared" si="18"/>
        <v>599113.5009749427</v>
      </c>
      <c r="M180" s="61">
        <v>9132</v>
      </c>
      <c r="N180" s="36">
        <f t="shared" si="19"/>
        <v>9098.5664600137643</v>
      </c>
      <c r="O180" s="95">
        <f t="shared" si="20"/>
        <v>608212.06743495644</v>
      </c>
      <c r="P180" s="36">
        <f t="shared" si="21"/>
        <v>513352.63735118613</v>
      </c>
      <c r="Q180" s="101">
        <f t="shared" si="22"/>
        <v>94859.430083770305</v>
      </c>
      <c r="R180" s="101">
        <f t="shared" si="23"/>
        <v>0</v>
      </c>
    </row>
    <row r="181" spans="1:18" ht="14.4" customHeight="1">
      <c r="A181" s="63">
        <v>320751</v>
      </c>
      <c r="B181" s="59" t="s">
        <v>203</v>
      </c>
      <c r="C181" s="25" t="s">
        <v>202</v>
      </c>
      <c r="D181" s="25" t="s">
        <v>691</v>
      </c>
      <c r="E181" s="60" t="s">
        <v>708</v>
      </c>
      <c r="F181" s="36">
        <f>VLOOKUP($A181,'CAF BLS Adjustment'!$B:$H,7,FALSE)</f>
        <v>644707</v>
      </c>
      <c r="G181" s="5">
        <f>SUMIFS('HCLS Adjustment'!$F:$F,'HCLS Adjustment'!$B:$B,Main!$A181)</f>
        <v>21216</v>
      </c>
      <c r="H181" s="31">
        <f>VLOOKUP(A181,'SVS Adjustment'!$B$3:$E$675,4,FALSE)</f>
        <v>0</v>
      </c>
      <c r="I181" s="31">
        <f t="shared" si="16"/>
        <v>665923</v>
      </c>
      <c r="J181" s="31">
        <f>IFERROR(VLOOKUP($A181,'NECA 5 year Projections'!$A:$C,3,FALSE),0)</f>
        <v>667349.75443961704</v>
      </c>
      <c r="K181" s="64">
        <f t="shared" si="17"/>
        <v>0.9963388589590193</v>
      </c>
      <c r="L181" s="31">
        <f t="shared" si="18"/>
        <v>665923</v>
      </c>
      <c r="M181" s="61">
        <v>79782</v>
      </c>
      <c r="N181" s="36">
        <f t="shared" si="19"/>
        <v>79489.906845468475</v>
      </c>
      <c r="O181" s="95">
        <f t="shared" si="20"/>
        <v>745412.90684546845</v>
      </c>
      <c r="P181" s="36">
        <f t="shared" si="21"/>
        <v>724196.90684546845</v>
      </c>
      <c r="Q181" s="101">
        <f t="shared" si="22"/>
        <v>21216</v>
      </c>
      <c r="R181" s="101">
        <f t="shared" si="23"/>
        <v>0</v>
      </c>
    </row>
    <row r="182" spans="1:18" ht="14.4" customHeight="1">
      <c r="A182" s="63">
        <v>320753</v>
      </c>
      <c r="B182" s="59" t="s">
        <v>204</v>
      </c>
      <c r="C182" s="25" t="s">
        <v>202</v>
      </c>
      <c r="D182" s="25" t="s">
        <v>691</v>
      </c>
      <c r="E182" s="60" t="s">
        <v>708</v>
      </c>
      <c r="F182" s="36">
        <f>VLOOKUP($A182,'CAF BLS Adjustment'!$B:$H,7,FALSE)</f>
        <v>3937252</v>
      </c>
      <c r="G182" s="5">
        <f>SUMIFS('HCLS Adjustment'!$F:$F,'HCLS Adjustment'!$B:$B,Main!$A182)</f>
        <v>2915436</v>
      </c>
      <c r="H182" s="31">
        <f>VLOOKUP(A182,'SVS Adjustment'!$B$3:$E$675,4,FALSE)</f>
        <v>0</v>
      </c>
      <c r="I182" s="31">
        <f t="shared" si="16"/>
        <v>6852688</v>
      </c>
      <c r="J182" s="31">
        <f>IFERROR(VLOOKUP($A182,'NECA 5 year Projections'!$A:$C,3,FALSE),0)</f>
        <v>3086100.1644084598</v>
      </c>
      <c r="K182" s="64">
        <f t="shared" si="17"/>
        <v>0.9963388589590193</v>
      </c>
      <c r="L182" s="31">
        <f t="shared" si="18"/>
        <v>6827599.3427221645</v>
      </c>
      <c r="M182" s="61">
        <v>176226</v>
      </c>
      <c r="N182" s="36">
        <f t="shared" si="19"/>
        <v>175580.81175891214</v>
      </c>
      <c r="O182" s="95">
        <f t="shared" si="20"/>
        <v>7003180.1544810766</v>
      </c>
      <c r="P182" s="36">
        <f t="shared" si="21"/>
        <v>4098417.9768730295</v>
      </c>
      <c r="Q182" s="101">
        <f t="shared" si="22"/>
        <v>2904762.1776080476</v>
      </c>
      <c r="R182" s="101">
        <f t="shared" si="23"/>
        <v>0</v>
      </c>
    </row>
    <row r="183" spans="1:18" ht="14.4" customHeight="1">
      <c r="A183" s="63">
        <v>320756</v>
      </c>
      <c r="B183" s="59" t="s">
        <v>205</v>
      </c>
      <c r="C183" s="25" t="s">
        <v>202</v>
      </c>
      <c r="D183" s="25" t="s">
        <v>691</v>
      </c>
      <c r="E183" s="60" t="s">
        <v>708</v>
      </c>
      <c r="F183" s="36">
        <f>VLOOKUP($A183,'CAF BLS Adjustment'!$B:$H,7,FALSE)</f>
        <v>361376</v>
      </c>
      <c r="G183" s="5">
        <f>SUMIFS('HCLS Adjustment'!$F:$F,'HCLS Adjustment'!$B:$B,Main!$A183)</f>
        <v>38580</v>
      </c>
      <c r="H183" s="31">
        <f>VLOOKUP(A183,'SVS Adjustment'!$B$3:$E$675,4,FALSE)</f>
        <v>0</v>
      </c>
      <c r="I183" s="31">
        <f t="shared" si="16"/>
        <v>399956</v>
      </c>
      <c r="J183" s="31">
        <f>IFERROR(VLOOKUP($A183,'NECA 5 year Projections'!$A:$C,3,FALSE),0)</f>
        <v>383258.59373362601</v>
      </c>
      <c r="K183" s="64">
        <f t="shared" si="17"/>
        <v>0.9963388589590193</v>
      </c>
      <c r="L183" s="31">
        <f t="shared" si="18"/>
        <v>398491.70467381354</v>
      </c>
      <c r="M183" s="61">
        <v>29538</v>
      </c>
      <c r="N183" s="36">
        <f t="shared" si="19"/>
        <v>29429.857215931512</v>
      </c>
      <c r="O183" s="95">
        <f t="shared" si="20"/>
        <v>427921.56188974506</v>
      </c>
      <c r="P183" s="36">
        <f t="shared" si="21"/>
        <v>389482.80871110607</v>
      </c>
      <c r="Q183" s="101">
        <f t="shared" si="22"/>
        <v>38438.753178638966</v>
      </c>
      <c r="R183" s="101">
        <f t="shared" si="23"/>
        <v>0</v>
      </c>
    </row>
    <row r="184" spans="1:18" ht="14.4" customHeight="1">
      <c r="A184" s="63">
        <v>320759</v>
      </c>
      <c r="B184" s="59" t="s">
        <v>206</v>
      </c>
      <c r="C184" s="25" t="s">
        <v>202</v>
      </c>
      <c r="D184" s="25" t="s">
        <v>691</v>
      </c>
      <c r="E184" s="60" t="s">
        <v>708</v>
      </c>
      <c r="F184" s="36">
        <f>VLOOKUP($A184,'CAF BLS Adjustment'!$B:$H,7,FALSE)</f>
        <v>2222318</v>
      </c>
      <c r="G184" s="5">
        <f>SUMIFS('HCLS Adjustment'!$F:$F,'HCLS Adjustment'!$B:$B,Main!$A184)</f>
        <v>1584144</v>
      </c>
      <c r="H184" s="31">
        <f>VLOOKUP(A184,'SVS Adjustment'!$B$3:$E$675,4,FALSE)</f>
        <v>0</v>
      </c>
      <c r="I184" s="31">
        <f t="shared" si="16"/>
        <v>3806462</v>
      </c>
      <c r="J184" s="31">
        <f>IFERROR(VLOOKUP($A184,'NECA 5 year Projections'!$A:$C,3,FALSE),0)</f>
        <v>1310613.6471269501</v>
      </c>
      <c r="K184" s="64">
        <f t="shared" si="17"/>
        <v>0.9963388589590193</v>
      </c>
      <c r="L184" s="31">
        <f t="shared" si="18"/>
        <v>3792526.0057508666</v>
      </c>
      <c r="M184" s="61">
        <v>130644</v>
      </c>
      <c r="N184" s="36">
        <f t="shared" si="19"/>
        <v>130165.69388984212</v>
      </c>
      <c r="O184" s="95">
        <f t="shared" si="20"/>
        <v>3922691.6996407085</v>
      </c>
      <c r="P184" s="36">
        <f t="shared" si="21"/>
        <v>2344347.474253932</v>
      </c>
      <c r="Q184" s="101">
        <f t="shared" si="22"/>
        <v>1578344.2253867767</v>
      </c>
      <c r="R184" s="101">
        <f t="shared" si="23"/>
        <v>0</v>
      </c>
    </row>
    <row r="185" spans="1:18" ht="14.4" customHeight="1">
      <c r="A185" s="63">
        <v>320771</v>
      </c>
      <c r="B185" s="59" t="s">
        <v>207</v>
      </c>
      <c r="C185" s="25" t="s">
        <v>202</v>
      </c>
      <c r="D185" s="25" t="s">
        <v>691</v>
      </c>
      <c r="E185" s="60" t="s">
        <v>708</v>
      </c>
      <c r="F185" s="36">
        <f>VLOOKUP($A185,'CAF BLS Adjustment'!$B:$H,7,FALSE)</f>
        <v>215736</v>
      </c>
      <c r="G185" s="5">
        <f>SUMIFS('HCLS Adjustment'!$F:$F,'HCLS Adjustment'!$B:$B,Main!$A185)</f>
        <v>44856</v>
      </c>
      <c r="H185" s="31">
        <f>VLOOKUP(A185,'SVS Adjustment'!$B$3:$E$675,4,FALSE)</f>
        <v>0</v>
      </c>
      <c r="I185" s="31">
        <f t="shared" si="16"/>
        <v>260592</v>
      </c>
      <c r="J185" s="31">
        <f>IFERROR(VLOOKUP($A185,'NECA 5 year Projections'!$A:$C,3,FALSE),0)</f>
        <v>264795.93753727898</v>
      </c>
      <c r="K185" s="64">
        <f t="shared" si="17"/>
        <v>0.9963388589590193</v>
      </c>
      <c r="L185" s="31">
        <f t="shared" si="18"/>
        <v>260592</v>
      </c>
      <c r="M185" s="61">
        <v>-7122</v>
      </c>
      <c r="N185" s="36">
        <f t="shared" si="19"/>
        <v>-7122</v>
      </c>
      <c r="O185" s="95">
        <f t="shared" si="20"/>
        <v>253470</v>
      </c>
      <c r="P185" s="36">
        <f t="shared" si="21"/>
        <v>208614</v>
      </c>
      <c r="Q185" s="101">
        <f t="shared" si="22"/>
        <v>44856</v>
      </c>
      <c r="R185" s="101">
        <f t="shared" si="23"/>
        <v>0</v>
      </c>
    </row>
    <row r="186" spans="1:18" ht="14.4" customHeight="1">
      <c r="A186" s="63">
        <v>320775</v>
      </c>
      <c r="B186" s="59" t="s">
        <v>208</v>
      </c>
      <c r="C186" s="25" t="s">
        <v>202</v>
      </c>
      <c r="D186" s="25" t="s">
        <v>691</v>
      </c>
      <c r="E186" s="60" t="s">
        <v>708</v>
      </c>
      <c r="F186" s="36">
        <f>VLOOKUP($A186,'CAF BLS Adjustment'!$B:$H,7,FALSE)</f>
        <v>2157762</v>
      </c>
      <c r="G186" s="5">
        <f>SUMIFS('HCLS Adjustment'!$F:$F,'HCLS Adjustment'!$B:$B,Main!$A186)</f>
        <v>2849352</v>
      </c>
      <c r="H186" s="31">
        <f>VLOOKUP(A186,'SVS Adjustment'!$B$3:$E$675,4,FALSE)</f>
        <v>0</v>
      </c>
      <c r="I186" s="31">
        <f t="shared" si="16"/>
        <v>5007114</v>
      </c>
      <c r="J186" s="31">
        <f>IFERROR(VLOOKUP($A186,'NECA 5 year Projections'!$A:$C,3,FALSE),0)</f>
        <v>2562324.6906033498</v>
      </c>
      <c r="K186" s="64">
        <f t="shared" si="17"/>
        <v>0.9963388589590193</v>
      </c>
      <c r="L186" s="31">
        <f t="shared" si="18"/>
        <v>4988782.2494377308</v>
      </c>
      <c r="M186" s="61">
        <v>-186480</v>
      </c>
      <c r="N186" s="36">
        <f t="shared" si="19"/>
        <v>-186480</v>
      </c>
      <c r="O186" s="95">
        <f t="shared" si="20"/>
        <v>4802302.2494377308</v>
      </c>
      <c r="P186" s="36">
        <f t="shared" si="21"/>
        <v>1963382.1289851312</v>
      </c>
      <c r="Q186" s="101">
        <f t="shared" si="22"/>
        <v>2838920.1204525996</v>
      </c>
      <c r="R186" s="101">
        <f t="shared" si="23"/>
        <v>0</v>
      </c>
    </row>
    <row r="187" spans="1:18" ht="14.4" customHeight="1">
      <c r="A187" s="63">
        <v>320783</v>
      </c>
      <c r="B187" s="59" t="s">
        <v>209</v>
      </c>
      <c r="C187" s="25" t="s">
        <v>202</v>
      </c>
      <c r="D187" s="25" t="s">
        <v>691</v>
      </c>
      <c r="E187" s="60" t="s">
        <v>708</v>
      </c>
      <c r="F187" s="36">
        <f>VLOOKUP($A187,'CAF BLS Adjustment'!$B:$H,7,FALSE)</f>
        <v>1939076</v>
      </c>
      <c r="G187" s="5">
        <f>SUMIFS('HCLS Adjustment'!$F:$F,'HCLS Adjustment'!$B:$B,Main!$A187)</f>
        <v>532968</v>
      </c>
      <c r="H187" s="31">
        <f>VLOOKUP(A187,'SVS Adjustment'!$B$3:$E$675,4,FALSE)</f>
        <v>0</v>
      </c>
      <c r="I187" s="31">
        <f t="shared" si="16"/>
        <v>2472044</v>
      </c>
      <c r="J187" s="31">
        <f>IFERROR(VLOOKUP($A187,'NECA 5 year Projections'!$A:$C,3,FALSE),0)</f>
        <v>1967367.9104762101</v>
      </c>
      <c r="K187" s="64">
        <f t="shared" si="17"/>
        <v>0.9963388589590193</v>
      </c>
      <c r="L187" s="31">
        <f t="shared" si="18"/>
        <v>2462993.4982564901</v>
      </c>
      <c r="M187" s="61">
        <v>101346</v>
      </c>
      <c r="N187" s="36">
        <f t="shared" si="19"/>
        <v>100974.95800006077</v>
      </c>
      <c r="O187" s="95">
        <f t="shared" si="20"/>
        <v>2563968.4562565507</v>
      </c>
      <c r="P187" s="36">
        <f t="shared" si="21"/>
        <v>2032951.7272748803</v>
      </c>
      <c r="Q187" s="101">
        <f t="shared" si="22"/>
        <v>531016.72898167069</v>
      </c>
      <c r="R187" s="101">
        <f t="shared" si="23"/>
        <v>0</v>
      </c>
    </row>
    <row r="188" spans="1:18" ht="14.4" customHeight="1">
      <c r="A188" s="63">
        <v>320790</v>
      </c>
      <c r="B188" s="59" t="s">
        <v>210</v>
      </c>
      <c r="C188" s="25" t="s">
        <v>202</v>
      </c>
      <c r="D188" s="25" t="s">
        <v>691</v>
      </c>
      <c r="E188" s="60" t="s">
        <v>708</v>
      </c>
      <c r="F188" s="36">
        <f>VLOOKUP($A188,'CAF BLS Adjustment'!$B:$H,7,FALSE)</f>
        <v>459253</v>
      </c>
      <c r="G188" s="5">
        <f>SUMIFS('HCLS Adjustment'!$F:$F,'HCLS Adjustment'!$B:$B,Main!$A188)</f>
        <v>760908</v>
      </c>
      <c r="H188" s="31">
        <f>VLOOKUP(A188,'SVS Adjustment'!$B$3:$E$675,4,FALSE)</f>
        <v>0</v>
      </c>
      <c r="I188" s="31">
        <f t="shared" si="16"/>
        <v>1220161</v>
      </c>
      <c r="J188" s="31">
        <f>IFERROR(VLOOKUP($A188,'NECA 5 year Projections'!$A:$C,3,FALSE),0)</f>
        <v>609288.12228410295</v>
      </c>
      <c r="K188" s="64">
        <f t="shared" si="17"/>
        <v>0.9963388589590193</v>
      </c>
      <c r="L188" s="31">
        <f t="shared" si="18"/>
        <v>1215693.8184862959</v>
      </c>
      <c r="M188" s="61">
        <v>107982</v>
      </c>
      <c r="N188" s="36">
        <f t="shared" si="19"/>
        <v>107586.66266811283</v>
      </c>
      <c r="O188" s="95">
        <f t="shared" si="20"/>
        <v>1323280.4811544088</v>
      </c>
      <c r="P188" s="36">
        <f t="shared" si="21"/>
        <v>565158.27266161924</v>
      </c>
      <c r="Q188" s="101">
        <f t="shared" si="22"/>
        <v>758122.20849278942</v>
      </c>
      <c r="R188" s="101">
        <f t="shared" si="23"/>
        <v>0</v>
      </c>
    </row>
    <row r="189" spans="1:18" ht="14.4" customHeight="1">
      <c r="A189" s="63">
        <v>320792</v>
      </c>
      <c r="B189" s="59" t="s">
        <v>211</v>
      </c>
      <c r="C189" s="25" t="s">
        <v>202</v>
      </c>
      <c r="D189" s="25" t="s">
        <v>691</v>
      </c>
      <c r="E189" s="60" t="s">
        <v>708</v>
      </c>
      <c r="F189" s="36">
        <f>VLOOKUP($A189,'CAF BLS Adjustment'!$B:$H,7,FALSE)</f>
        <v>675567</v>
      </c>
      <c r="G189" s="5">
        <f>SUMIFS('HCLS Adjustment'!$F:$F,'HCLS Adjustment'!$B:$B,Main!$A189)</f>
        <v>0</v>
      </c>
      <c r="H189" s="31">
        <f>VLOOKUP(A189,'SVS Adjustment'!$B$3:$E$675,4,FALSE)</f>
        <v>0</v>
      </c>
      <c r="I189" s="31">
        <f t="shared" si="16"/>
        <v>675567</v>
      </c>
      <c r="J189" s="31">
        <f>IFERROR(VLOOKUP($A189,'NECA 5 year Projections'!$A:$C,3,FALSE),0)</f>
        <v>654882.58291220898</v>
      </c>
      <c r="K189" s="64">
        <f t="shared" si="17"/>
        <v>0.9963388589590193</v>
      </c>
      <c r="L189" s="31">
        <f t="shared" si="18"/>
        <v>673093.65393036779</v>
      </c>
      <c r="M189" s="61">
        <v>83010</v>
      </c>
      <c r="N189" s="36">
        <f t="shared" si="19"/>
        <v>82706.088682188187</v>
      </c>
      <c r="O189" s="95">
        <f t="shared" si="20"/>
        <v>755799.74261255597</v>
      </c>
      <c r="P189" s="36">
        <f t="shared" si="21"/>
        <v>755799.74261255597</v>
      </c>
      <c r="Q189" s="101">
        <f t="shared" si="22"/>
        <v>0</v>
      </c>
      <c r="R189" s="101">
        <f t="shared" si="23"/>
        <v>0</v>
      </c>
    </row>
    <row r="190" spans="1:18" ht="14.4" customHeight="1">
      <c r="A190" s="63">
        <v>320796</v>
      </c>
      <c r="B190" s="59" t="s">
        <v>212</v>
      </c>
      <c r="C190" s="25" t="s">
        <v>202</v>
      </c>
      <c r="D190" s="25" t="s">
        <v>691</v>
      </c>
      <c r="E190" s="60" t="s">
        <v>708</v>
      </c>
      <c r="F190" s="36">
        <f>VLOOKUP($A190,'CAF BLS Adjustment'!$B:$H,7,FALSE)</f>
        <v>504516</v>
      </c>
      <c r="G190" s="5">
        <f>SUMIFS('HCLS Adjustment'!$F:$F,'HCLS Adjustment'!$B:$B,Main!$A190)</f>
        <v>139752</v>
      </c>
      <c r="H190" s="31">
        <f>VLOOKUP(A190,'SVS Adjustment'!$B$3:$E$675,4,FALSE)</f>
        <v>0</v>
      </c>
      <c r="I190" s="31">
        <f t="shared" si="16"/>
        <v>644268</v>
      </c>
      <c r="J190" s="31">
        <f>IFERROR(VLOOKUP($A190,'NECA 5 year Projections'!$A:$C,3,FALSE),0)</f>
        <v>426768.66451812099</v>
      </c>
      <c r="K190" s="64">
        <f t="shared" si="17"/>
        <v>0.9963388589590193</v>
      </c>
      <c r="L190" s="31">
        <f t="shared" si="18"/>
        <v>641909.24398380949</v>
      </c>
      <c r="M190" s="61">
        <v>-81186</v>
      </c>
      <c r="N190" s="36">
        <f t="shared" si="19"/>
        <v>-81186</v>
      </c>
      <c r="O190" s="95">
        <f t="shared" si="20"/>
        <v>560723.24398380949</v>
      </c>
      <c r="P190" s="36">
        <f t="shared" si="21"/>
        <v>421482.8957665686</v>
      </c>
      <c r="Q190" s="101">
        <f t="shared" si="22"/>
        <v>139240.34821724088</v>
      </c>
      <c r="R190" s="101">
        <f t="shared" si="23"/>
        <v>0</v>
      </c>
    </row>
    <row r="191" spans="1:18" ht="14.4" customHeight="1">
      <c r="A191" s="63">
        <v>320797</v>
      </c>
      <c r="B191" s="59" t="s">
        <v>213</v>
      </c>
      <c r="C191" s="25" t="s">
        <v>202</v>
      </c>
      <c r="D191" s="25" t="s">
        <v>691</v>
      </c>
      <c r="E191" s="60" t="s">
        <v>708</v>
      </c>
      <c r="F191" s="36">
        <f>VLOOKUP($A191,'CAF BLS Adjustment'!$B:$H,7,FALSE)</f>
        <v>298463</v>
      </c>
      <c r="G191" s="5">
        <f>SUMIFS('HCLS Adjustment'!$F:$F,'HCLS Adjustment'!$B:$B,Main!$A191)</f>
        <v>34824</v>
      </c>
      <c r="H191" s="31">
        <f>VLOOKUP(A191,'SVS Adjustment'!$B$3:$E$675,4,FALSE)</f>
        <v>0</v>
      </c>
      <c r="I191" s="31">
        <f t="shared" si="16"/>
        <v>333287</v>
      </c>
      <c r="J191" s="31">
        <f>IFERROR(VLOOKUP($A191,'NECA 5 year Projections'!$A:$C,3,FALSE),0)</f>
        <v>426720.78942182002</v>
      </c>
      <c r="K191" s="64">
        <f t="shared" si="17"/>
        <v>0.9963388589590193</v>
      </c>
      <c r="L191" s="31">
        <f t="shared" si="18"/>
        <v>333287</v>
      </c>
      <c r="M191" s="61">
        <v>27846</v>
      </c>
      <c r="N191" s="36">
        <f t="shared" si="19"/>
        <v>27744.051866572852</v>
      </c>
      <c r="O191" s="95">
        <f t="shared" si="20"/>
        <v>361031.05186657287</v>
      </c>
      <c r="P191" s="36">
        <f t="shared" si="21"/>
        <v>326207.05186657287</v>
      </c>
      <c r="Q191" s="101">
        <f t="shared" si="22"/>
        <v>34824</v>
      </c>
      <c r="R191" s="101">
        <f t="shared" si="23"/>
        <v>0</v>
      </c>
    </row>
    <row r="192" spans="1:18" ht="14.4" customHeight="1">
      <c r="A192" s="63">
        <v>320800</v>
      </c>
      <c r="B192" s="59" t="s">
        <v>214</v>
      </c>
      <c r="C192" s="25" t="s">
        <v>202</v>
      </c>
      <c r="D192" s="25" t="s">
        <v>691</v>
      </c>
      <c r="E192" s="60" t="s">
        <v>708</v>
      </c>
      <c r="F192" s="36">
        <f>VLOOKUP($A192,'CAF BLS Adjustment'!$B:$H,7,FALSE)</f>
        <v>1451142</v>
      </c>
      <c r="G192" s="5">
        <f>SUMIFS('HCLS Adjustment'!$F:$F,'HCLS Adjustment'!$B:$B,Main!$A192)</f>
        <v>182364</v>
      </c>
      <c r="H192" s="31">
        <f>VLOOKUP(A192,'SVS Adjustment'!$B$3:$E$675,4,FALSE)</f>
        <v>0</v>
      </c>
      <c r="I192" s="31">
        <f t="shared" si="16"/>
        <v>1633506</v>
      </c>
      <c r="J192" s="31">
        <f>IFERROR(VLOOKUP($A192,'NECA 5 year Projections'!$A:$C,3,FALSE),0)</f>
        <v>1652533.3288263101</v>
      </c>
      <c r="K192" s="64">
        <f t="shared" si="17"/>
        <v>0.9963388589590193</v>
      </c>
      <c r="L192" s="31">
        <f t="shared" si="18"/>
        <v>1633506</v>
      </c>
      <c r="M192" s="61">
        <v>234870</v>
      </c>
      <c r="N192" s="36">
        <f t="shared" si="19"/>
        <v>234010.10780370486</v>
      </c>
      <c r="O192" s="95">
        <f t="shared" si="20"/>
        <v>1867516.1078037049</v>
      </c>
      <c r="P192" s="36">
        <f t="shared" si="21"/>
        <v>1685152.1078037049</v>
      </c>
      <c r="Q192" s="101">
        <f t="shared" si="22"/>
        <v>182364</v>
      </c>
      <c r="R192" s="101">
        <f t="shared" si="23"/>
        <v>0</v>
      </c>
    </row>
    <row r="193" spans="1:18" ht="14.4" customHeight="1">
      <c r="A193" s="63">
        <v>320807</v>
      </c>
      <c r="B193" s="59" t="s">
        <v>215</v>
      </c>
      <c r="C193" s="25" t="s">
        <v>202</v>
      </c>
      <c r="D193" s="25" t="s">
        <v>691</v>
      </c>
      <c r="E193" s="60" t="s">
        <v>708</v>
      </c>
      <c r="F193" s="36">
        <f>VLOOKUP($A193,'CAF BLS Adjustment'!$B:$H,7,FALSE)</f>
        <v>3945982</v>
      </c>
      <c r="G193" s="5">
        <f>SUMIFS('HCLS Adjustment'!$F:$F,'HCLS Adjustment'!$B:$B,Main!$A193)</f>
        <v>2234856</v>
      </c>
      <c r="H193" s="31">
        <f>VLOOKUP(A193,'SVS Adjustment'!$B$3:$E$675,4,FALSE)</f>
        <v>0</v>
      </c>
      <c r="I193" s="31">
        <f t="shared" si="16"/>
        <v>6180838</v>
      </c>
      <c r="J193" s="31">
        <f>IFERROR(VLOOKUP($A193,'NECA 5 year Projections'!$A:$C,3,FALSE),0)</f>
        <v>3521271.9016309702</v>
      </c>
      <c r="K193" s="64">
        <f t="shared" si="17"/>
        <v>0.9963388589590193</v>
      </c>
      <c r="L193" s="31">
        <f t="shared" si="18"/>
        <v>6158209.0803305469</v>
      </c>
      <c r="M193" s="61">
        <v>340140</v>
      </c>
      <c r="N193" s="36">
        <f t="shared" si="19"/>
        <v>338894.69948632084</v>
      </c>
      <c r="O193" s="95">
        <f t="shared" si="20"/>
        <v>6497103.7798168678</v>
      </c>
      <c r="P193" s="36">
        <f t="shared" si="21"/>
        <v>4270429.9028391493</v>
      </c>
      <c r="Q193" s="101">
        <f t="shared" si="22"/>
        <v>2226673.876977718</v>
      </c>
      <c r="R193" s="101">
        <f t="shared" si="23"/>
        <v>0</v>
      </c>
    </row>
    <row r="194" spans="1:18" ht="14.4" customHeight="1">
      <c r="A194" s="63">
        <v>320813</v>
      </c>
      <c r="B194" s="59" t="s">
        <v>216</v>
      </c>
      <c r="C194" s="25" t="s">
        <v>202</v>
      </c>
      <c r="D194" s="25" t="s">
        <v>691</v>
      </c>
      <c r="E194" s="60" t="s">
        <v>708</v>
      </c>
      <c r="F194" s="36">
        <f>VLOOKUP($A194,'CAF BLS Adjustment'!$B:$H,7,FALSE)</f>
        <v>807216</v>
      </c>
      <c r="G194" s="5">
        <f>SUMIFS('HCLS Adjustment'!$F:$F,'HCLS Adjustment'!$B:$B,Main!$A194)</f>
        <v>624300</v>
      </c>
      <c r="H194" s="31">
        <f>VLOOKUP(A194,'SVS Adjustment'!$B$3:$E$675,4,FALSE)</f>
        <v>0</v>
      </c>
      <c r="I194" s="31">
        <f t="shared" si="16"/>
        <v>1431516</v>
      </c>
      <c r="J194" s="31">
        <f>IFERROR(VLOOKUP($A194,'NECA 5 year Projections'!$A:$C,3,FALSE),0)</f>
        <v>656100.914996529</v>
      </c>
      <c r="K194" s="64">
        <f t="shared" si="17"/>
        <v>0.9963388589590193</v>
      </c>
      <c r="L194" s="31">
        <f t="shared" si="18"/>
        <v>1426275.0180215794</v>
      </c>
      <c r="M194" s="61">
        <v>86868</v>
      </c>
      <c r="N194" s="36">
        <f t="shared" si="19"/>
        <v>86549.964000052089</v>
      </c>
      <c r="O194" s="95">
        <f t="shared" si="20"/>
        <v>1512824.9820216314</v>
      </c>
      <c r="P194" s="36">
        <f t="shared" si="21"/>
        <v>890810.63237351563</v>
      </c>
      <c r="Q194" s="101">
        <f t="shared" si="22"/>
        <v>622014.34964811569</v>
      </c>
      <c r="R194" s="101">
        <f t="shared" si="23"/>
        <v>0</v>
      </c>
    </row>
    <row r="195" spans="1:18" ht="14.4" customHeight="1">
      <c r="A195" s="63">
        <v>320815</v>
      </c>
      <c r="B195" s="59" t="s">
        <v>217</v>
      </c>
      <c r="C195" s="25" t="s">
        <v>202</v>
      </c>
      <c r="D195" s="25" t="s">
        <v>691</v>
      </c>
      <c r="E195" s="60" t="s">
        <v>708</v>
      </c>
      <c r="F195" s="36">
        <f>VLOOKUP($A195,'CAF BLS Adjustment'!$B:$H,7,FALSE)</f>
        <v>1179333</v>
      </c>
      <c r="G195" s="5">
        <f>SUMIFS('HCLS Adjustment'!$F:$F,'HCLS Adjustment'!$B:$B,Main!$A195)</f>
        <v>41760</v>
      </c>
      <c r="H195" s="31">
        <f>VLOOKUP(A195,'SVS Adjustment'!$B$3:$E$675,4,FALSE)</f>
        <v>0</v>
      </c>
      <c r="I195" s="31">
        <f t="shared" si="16"/>
        <v>1221093</v>
      </c>
      <c r="J195" s="31">
        <f>IFERROR(VLOOKUP($A195,'NECA 5 year Projections'!$A:$C,3,FALSE),0)</f>
        <v>1448103.9276127999</v>
      </c>
      <c r="K195" s="64">
        <f t="shared" si="17"/>
        <v>0.9963388589590193</v>
      </c>
      <c r="L195" s="31">
        <f t="shared" si="18"/>
        <v>1221093</v>
      </c>
      <c r="M195" s="61">
        <v>-332610</v>
      </c>
      <c r="N195" s="36">
        <f t="shared" si="19"/>
        <v>-332610</v>
      </c>
      <c r="O195" s="95">
        <f t="shared" si="20"/>
        <v>888483</v>
      </c>
      <c r="P195" s="36">
        <f t="shared" si="21"/>
        <v>846723</v>
      </c>
      <c r="Q195" s="101">
        <f t="shared" si="22"/>
        <v>41760</v>
      </c>
      <c r="R195" s="101">
        <f t="shared" si="23"/>
        <v>0</v>
      </c>
    </row>
    <row r="196" spans="1:18" ht="14.4" customHeight="1">
      <c r="A196" s="63">
        <v>320818</v>
      </c>
      <c r="B196" s="59" t="s">
        <v>149</v>
      </c>
      <c r="C196" s="25" t="s">
        <v>202</v>
      </c>
      <c r="D196" s="25" t="s">
        <v>691</v>
      </c>
      <c r="E196" s="60" t="s">
        <v>708</v>
      </c>
      <c r="F196" s="36">
        <f>VLOOKUP($A196,'CAF BLS Adjustment'!$B:$H,7,FALSE)</f>
        <v>9162951</v>
      </c>
      <c r="G196" s="5">
        <f>SUMIFS('HCLS Adjustment'!$F:$F,'HCLS Adjustment'!$B:$B,Main!$A196)</f>
        <v>5426112</v>
      </c>
      <c r="H196" s="31">
        <f>VLOOKUP(A196,'SVS Adjustment'!$B$3:$E$675,4,FALSE)</f>
        <v>0</v>
      </c>
      <c r="I196" s="31">
        <f t="shared" si="16"/>
        <v>14589063</v>
      </c>
      <c r="J196" s="31">
        <f>IFERROR(VLOOKUP($A196,'NECA 5 year Projections'!$A:$C,3,FALSE),0)</f>
        <v>9517523.8393137604</v>
      </c>
      <c r="K196" s="64">
        <f t="shared" si="17"/>
        <v>0.9963388589590193</v>
      </c>
      <c r="L196" s="31">
        <f t="shared" si="18"/>
        <v>14535650.382701248</v>
      </c>
      <c r="M196" s="61">
        <v>-18000</v>
      </c>
      <c r="N196" s="36">
        <f t="shared" si="19"/>
        <v>-18000</v>
      </c>
      <c r="O196" s="95">
        <f t="shared" si="20"/>
        <v>14517650.382701248</v>
      </c>
      <c r="P196" s="36">
        <f t="shared" si="21"/>
        <v>9111404.144037405</v>
      </c>
      <c r="Q196" s="101">
        <f t="shared" si="22"/>
        <v>5406246.238663842</v>
      </c>
      <c r="R196" s="101">
        <f t="shared" si="23"/>
        <v>0</v>
      </c>
    </row>
    <row r="197" spans="1:18" ht="14.4" customHeight="1">
      <c r="A197" s="63">
        <v>320819</v>
      </c>
      <c r="B197" s="59" t="s">
        <v>218</v>
      </c>
      <c r="C197" s="25" t="s">
        <v>202</v>
      </c>
      <c r="D197" s="25" t="s">
        <v>691</v>
      </c>
      <c r="E197" s="60" t="s">
        <v>708</v>
      </c>
      <c r="F197" s="36">
        <f>VLOOKUP($A197,'CAF BLS Adjustment'!$B:$H,7,FALSE)</f>
        <v>1896878</v>
      </c>
      <c r="G197" s="5">
        <f>SUMIFS('HCLS Adjustment'!$F:$F,'HCLS Adjustment'!$B:$B,Main!$A197)</f>
        <v>2772372</v>
      </c>
      <c r="H197" s="31">
        <f>VLOOKUP(A197,'SVS Adjustment'!$B$3:$E$675,4,FALSE)</f>
        <v>0</v>
      </c>
      <c r="I197" s="31">
        <f t="shared" ref="I197:I260" si="24">SUM(F197:H197)</f>
        <v>4669250</v>
      </c>
      <c r="J197" s="31">
        <f>IFERROR(VLOOKUP($A197,'NECA 5 year Projections'!$A:$C,3,FALSE),0)</f>
        <v>1988080.351485</v>
      </c>
      <c r="K197" s="64">
        <f t="shared" ref="K197:K260" si="25">G$663</f>
        <v>0.9963388589590193</v>
      </c>
      <c r="L197" s="31">
        <f t="shared" ref="L197:L260" si="26">IF(I197&lt;J197,I197,MAX(I197*K197,J197))</f>
        <v>4652155.2171944007</v>
      </c>
      <c r="M197" s="61">
        <v>190950</v>
      </c>
      <c r="N197" s="36">
        <f t="shared" ref="N197:N260" si="27">IF(M197&lt;0,M197,M197*K197)</f>
        <v>190250.90511822473</v>
      </c>
      <c r="O197" s="95">
        <f t="shared" ref="O197:O260" si="28">IF(M197&lt;0,L197+M197,L197+M197*K197)</f>
        <v>4842406.1223126259</v>
      </c>
      <c r="P197" s="36">
        <f t="shared" ref="P197:P260" si="29">(F197/I197)*L197+N197</f>
        <v>2080184.1672226912</v>
      </c>
      <c r="Q197" s="101">
        <f t="shared" ref="Q197:Q260" si="30">((G197)/I197)*L197</f>
        <v>2762221.9550899342</v>
      </c>
      <c r="R197" s="101">
        <f t="shared" ref="R197:R260" si="31">((H197)/I197)*L197</f>
        <v>0</v>
      </c>
    </row>
    <row r="198" spans="1:18" ht="14.4" customHeight="1">
      <c r="A198" s="63">
        <v>320825</v>
      </c>
      <c r="B198" s="59" t="s">
        <v>219</v>
      </c>
      <c r="C198" s="25" t="s">
        <v>202</v>
      </c>
      <c r="D198" s="25" t="s">
        <v>691</v>
      </c>
      <c r="E198" s="60" t="s">
        <v>708</v>
      </c>
      <c r="F198" s="36">
        <f>VLOOKUP($A198,'CAF BLS Adjustment'!$B:$H,7,FALSE)</f>
        <v>1532786</v>
      </c>
      <c r="G198" s="5">
        <f>SUMIFS('HCLS Adjustment'!$F:$F,'HCLS Adjustment'!$B:$B,Main!$A198)</f>
        <v>693516</v>
      </c>
      <c r="H198" s="31">
        <f>VLOOKUP(A198,'SVS Adjustment'!$B$3:$E$675,4,FALSE)</f>
        <v>0</v>
      </c>
      <c r="I198" s="31">
        <f t="shared" si="24"/>
        <v>2226302</v>
      </c>
      <c r="J198" s="31">
        <f>IFERROR(VLOOKUP($A198,'NECA 5 year Projections'!$A:$C,3,FALSE),0)</f>
        <v>1662694.4450345901</v>
      </c>
      <c r="K198" s="64">
        <f t="shared" si="25"/>
        <v>0.9963388589590193</v>
      </c>
      <c r="L198" s="31">
        <f t="shared" si="26"/>
        <v>2218151.1943781828</v>
      </c>
      <c r="M198" s="61">
        <v>213648</v>
      </c>
      <c r="N198" s="36">
        <f t="shared" si="27"/>
        <v>212865.80453887655</v>
      </c>
      <c r="O198" s="95">
        <f t="shared" si="28"/>
        <v>2431016.9989170595</v>
      </c>
      <c r="P198" s="36">
        <f t="shared" si="29"/>
        <v>1740040.0588072359</v>
      </c>
      <c r="Q198" s="101">
        <f t="shared" si="30"/>
        <v>690976.94010982325</v>
      </c>
      <c r="R198" s="101">
        <f t="shared" si="31"/>
        <v>0</v>
      </c>
    </row>
    <row r="199" spans="1:18" ht="14.4" customHeight="1">
      <c r="A199" s="63">
        <v>320826</v>
      </c>
      <c r="B199" s="59" t="s">
        <v>220</v>
      </c>
      <c r="C199" s="25" t="s">
        <v>202</v>
      </c>
      <c r="D199" s="25" t="s">
        <v>691</v>
      </c>
      <c r="E199" s="60" t="s">
        <v>708</v>
      </c>
      <c r="F199" s="36">
        <f>VLOOKUP($A199,'CAF BLS Adjustment'!$B:$H,7,FALSE)</f>
        <v>304714</v>
      </c>
      <c r="G199" s="5">
        <f>SUMIFS('HCLS Adjustment'!$F:$F,'HCLS Adjustment'!$B:$B,Main!$A199)</f>
        <v>46080</v>
      </c>
      <c r="H199" s="31">
        <f>VLOOKUP(A199,'SVS Adjustment'!$B$3:$E$675,4,FALSE)</f>
        <v>0</v>
      </c>
      <c r="I199" s="31">
        <f t="shared" si="24"/>
        <v>350794</v>
      </c>
      <c r="J199" s="31">
        <f>IFERROR(VLOOKUP($A199,'NECA 5 year Projections'!$A:$C,3,FALSE),0)</f>
        <v>358835.571623525</v>
      </c>
      <c r="K199" s="64">
        <f t="shared" si="25"/>
        <v>0.9963388589590193</v>
      </c>
      <c r="L199" s="31">
        <f t="shared" si="26"/>
        <v>350794</v>
      </c>
      <c r="M199" s="61">
        <v>5838</v>
      </c>
      <c r="N199" s="36">
        <f t="shared" si="27"/>
        <v>5816.6262586027551</v>
      </c>
      <c r="O199" s="95">
        <f t="shared" si="28"/>
        <v>356610.62625860277</v>
      </c>
      <c r="P199" s="36">
        <f t="shared" si="29"/>
        <v>310530.62625860277</v>
      </c>
      <c r="Q199" s="101">
        <f t="shared" si="30"/>
        <v>46079.999999999993</v>
      </c>
      <c r="R199" s="101">
        <f t="shared" si="31"/>
        <v>0</v>
      </c>
    </row>
    <row r="200" spans="1:18" ht="14.4" customHeight="1">
      <c r="A200" s="63">
        <v>320827</v>
      </c>
      <c r="B200" s="59" t="s">
        <v>221</v>
      </c>
      <c r="C200" s="25" t="s">
        <v>202</v>
      </c>
      <c r="D200" s="25" t="s">
        <v>691</v>
      </c>
      <c r="E200" s="60" t="s">
        <v>708</v>
      </c>
      <c r="F200" s="36">
        <f>VLOOKUP($A200,'CAF BLS Adjustment'!$B:$H,7,FALSE)</f>
        <v>484316</v>
      </c>
      <c r="G200" s="5">
        <f>SUMIFS('HCLS Adjustment'!$F:$F,'HCLS Adjustment'!$B:$B,Main!$A200)</f>
        <v>23856</v>
      </c>
      <c r="H200" s="31">
        <f>VLOOKUP(A200,'SVS Adjustment'!$B$3:$E$675,4,FALSE)</f>
        <v>0</v>
      </c>
      <c r="I200" s="31">
        <f t="shared" si="24"/>
        <v>508172</v>
      </c>
      <c r="J200" s="31">
        <f>IFERROR(VLOOKUP($A200,'NECA 5 year Projections'!$A:$C,3,FALSE),0)</f>
        <v>527036.67940443696</v>
      </c>
      <c r="K200" s="64">
        <f t="shared" si="25"/>
        <v>0.9963388589590193</v>
      </c>
      <c r="L200" s="31">
        <f t="shared" si="26"/>
        <v>508172</v>
      </c>
      <c r="M200" s="61">
        <v>72498</v>
      </c>
      <c r="N200" s="36">
        <f t="shared" si="27"/>
        <v>72232.574596810984</v>
      </c>
      <c r="O200" s="95">
        <f t="shared" si="28"/>
        <v>580404.57459681097</v>
      </c>
      <c r="P200" s="36">
        <f t="shared" si="29"/>
        <v>556548.57459681097</v>
      </c>
      <c r="Q200" s="101">
        <f t="shared" si="30"/>
        <v>23856</v>
      </c>
      <c r="R200" s="101">
        <f t="shared" si="31"/>
        <v>0</v>
      </c>
    </row>
    <row r="201" spans="1:18" ht="14.4" customHeight="1">
      <c r="A201" s="63">
        <v>320834</v>
      </c>
      <c r="B201" s="59" t="s">
        <v>222</v>
      </c>
      <c r="C201" s="25" t="s">
        <v>202</v>
      </c>
      <c r="D201" s="25" t="s">
        <v>691</v>
      </c>
      <c r="E201" s="60" t="s">
        <v>708</v>
      </c>
      <c r="F201" s="36">
        <f>VLOOKUP($A201,'CAF BLS Adjustment'!$B:$H,7,FALSE)</f>
        <v>1539431</v>
      </c>
      <c r="G201" s="5">
        <f>SUMIFS('HCLS Adjustment'!$F:$F,'HCLS Adjustment'!$B:$B,Main!$A201)</f>
        <v>373488</v>
      </c>
      <c r="H201" s="31">
        <f>VLOOKUP(A201,'SVS Adjustment'!$B$3:$E$675,4,FALSE)</f>
        <v>0</v>
      </c>
      <c r="I201" s="31">
        <f t="shared" si="24"/>
        <v>1912919</v>
      </c>
      <c r="J201" s="31">
        <f>IFERROR(VLOOKUP($A201,'NECA 5 year Projections'!$A:$C,3,FALSE),0)</f>
        <v>1107332.7014312299</v>
      </c>
      <c r="K201" s="64">
        <f t="shared" si="25"/>
        <v>0.9963388589590193</v>
      </c>
      <c r="L201" s="31">
        <f t="shared" si="26"/>
        <v>1905915.5337410283</v>
      </c>
      <c r="M201" s="61">
        <v>134106</v>
      </c>
      <c r="N201" s="36">
        <f t="shared" si="27"/>
        <v>133615.01901955824</v>
      </c>
      <c r="O201" s="95">
        <f t="shared" si="28"/>
        <v>2039530.5527605866</v>
      </c>
      <c r="P201" s="36">
        <f t="shared" si="29"/>
        <v>1667409.9450057005</v>
      </c>
      <c r="Q201" s="101">
        <f t="shared" si="30"/>
        <v>372120.60775488621</v>
      </c>
      <c r="R201" s="101">
        <f t="shared" si="31"/>
        <v>0</v>
      </c>
    </row>
    <row r="202" spans="1:18" ht="14.4" customHeight="1">
      <c r="A202" s="63">
        <v>320839</v>
      </c>
      <c r="B202" s="59" t="s">
        <v>223</v>
      </c>
      <c r="C202" s="25" t="s">
        <v>202</v>
      </c>
      <c r="D202" s="25" t="s">
        <v>691</v>
      </c>
      <c r="E202" s="60" t="s">
        <v>708</v>
      </c>
      <c r="F202" s="36">
        <f>VLOOKUP($A202,'CAF BLS Adjustment'!$B:$H,7,FALSE)</f>
        <v>143912</v>
      </c>
      <c r="G202" s="5">
        <f>SUMIFS('HCLS Adjustment'!$F:$F,'HCLS Adjustment'!$B:$B,Main!$A202)</f>
        <v>43608</v>
      </c>
      <c r="H202" s="31">
        <f>VLOOKUP(A202,'SVS Adjustment'!$B$3:$E$675,4,FALSE)</f>
        <v>0</v>
      </c>
      <c r="I202" s="31">
        <f t="shared" si="24"/>
        <v>187520</v>
      </c>
      <c r="J202" s="31">
        <f>IFERROR(VLOOKUP($A202,'NECA 5 year Projections'!$A:$C,3,FALSE),0)</f>
        <v>168595.282058663</v>
      </c>
      <c r="K202" s="64">
        <f t="shared" si="25"/>
        <v>0.9963388589590193</v>
      </c>
      <c r="L202" s="31">
        <f t="shared" si="26"/>
        <v>186833.4628319953</v>
      </c>
      <c r="M202" s="61">
        <v>10740</v>
      </c>
      <c r="N202" s="36">
        <f t="shared" si="27"/>
        <v>10700.679345219867</v>
      </c>
      <c r="O202" s="95">
        <f t="shared" si="28"/>
        <v>197534.14217721517</v>
      </c>
      <c r="P202" s="36">
        <f t="shared" si="29"/>
        <v>154085.79721573027</v>
      </c>
      <c r="Q202" s="101">
        <f t="shared" si="30"/>
        <v>43448.344961484916</v>
      </c>
      <c r="R202" s="101">
        <f t="shared" si="31"/>
        <v>0</v>
      </c>
    </row>
    <row r="203" spans="1:18" ht="14.4" customHeight="1">
      <c r="A203" s="63">
        <v>330843</v>
      </c>
      <c r="B203" s="59" t="s">
        <v>225</v>
      </c>
      <c r="C203" s="25" t="s">
        <v>224</v>
      </c>
      <c r="D203" s="25" t="s">
        <v>691</v>
      </c>
      <c r="E203" s="60" t="s">
        <v>708</v>
      </c>
      <c r="F203" s="36">
        <f>VLOOKUP($A203,'CAF BLS Adjustment'!$B:$H,7,FALSE)</f>
        <v>936659</v>
      </c>
      <c r="G203" s="5">
        <f>SUMIFS('HCLS Adjustment'!$F:$F,'HCLS Adjustment'!$B:$B,Main!$A203)</f>
        <v>0</v>
      </c>
      <c r="H203" s="31">
        <f>VLOOKUP(A203,'SVS Adjustment'!$B$3:$E$675,4,FALSE)</f>
        <v>0</v>
      </c>
      <c r="I203" s="31">
        <f t="shared" si="24"/>
        <v>936659</v>
      </c>
      <c r="J203" s="31">
        <f>IFERROR(VLOOKUP($A203,'NECA 5 year Projections'!$A:$C,3,FALSE),0)</f>
        <v>910216.12766625197</v>
      </c>
      <c r="K203" s="64">
        <f t="shared" si="25"/>
        <v>0.9963388589590193</v>
      </c>
      <c r="L203" s="31">
        <f t="shared" si="26"/>
        <v>933229.75929369603</v>
      </c>
      <c r="M203" s="61">
        <v>59316</v>
      </c>
      <c r="N203" s="36">
        <f t="shared" si="27"/>
        <v>59098.835758013192</v>
      </c>
      <c r="O203" s="95">
        <f t="shared" si="28"/>
        <v>992328.59505170921</v>
      </c>
      <c r="P203" s="36">
        <f t="shared" si="29"/>
        <v>992328.59505170921</v>
      </c>
      <c r="Q203" s="101">
        <f t="shared" si="30"/>
        <v>0</v>
      </c>
      <c r="R203" s="101">
        <f t="shared" si="31"/>
        <v>0</v>
      </c>
    </row>
    <row r="204" spans="1:18" ht="14.4" customHeight="1">
      <c r="A204" s="63">
        <v>330846</v>
      </c>
      <c r="B204" s="59" t="s">
        <v>226</v>
      </c>
      <c r="C204" s="25" t="s">
        <v>224</v>
      </c>
      <c r="D204" s="25" t="s">
        <v>691</v>
      </c>
      <c r="E204" s="60" t="s">
        <v>708</v>
      </c>
      <c r="F204" s="36">
        <f>VLOOKUP($A204,'CAF BLS Adjustment'!$B:$H,7,FALSE)</f>
        <v>773060</v>
      </c>
      <c r="G204" s="5">
        <f>SUMIFS('HCLS Adjustment'!$F:$F,'HCLS Adjustment'!$B:$B,Main!$A204)</f>
        <v>0</v>
      </c>
      <c r="H204" s="31">
        <f>VLOOKUP(A204,'SVS Adjustment'!$B$3:$E$675,4,FALSE)</f>
        <v>0</v>
      </c>
      <c r="I204" s="31">
        <f t="shared" si="24"/>
        <v>773060</v>
      </c>
      <c r="J204" s="31">
        <f>IFERROR(VLOOKUP($A204,'NECA 5 year Projections'!$A:$C,3,FALSE),0)</f>
        <v>794572.59971936001</v>
      </c>
      <c r="K204" s="64">
        <f t="shared" si="25"/>
        <v>0.9963388589590193</v>
      </c>
      <c r="L204" s="31">
        <f t="shared" si="26"/>
        <v>773060</v>
      </c>
      <c r="M204" s="61">
        <v>84846</v>
      </c>
      <c r="N204" s="36">
        <f t="shared" si="27"/>
        <v>84535.366827236954</v>
      </c>
      <c r="O204" s="95">
        <f t="shared" si="28"/>
        <v>857595.36682723695</v>
      </c>
      <c r="P204" s="36">
        <f t="shared" si="29"/>
        <v>857595.36682723695</v>
      </c>
      <c r="Q204" s="101">
        <f t="shared" si="30"/>
        <v>0</v>
      </c>
      <c r="R204" s="101">
        <f t="shared" si="31"/>
        <v>0</v>
      </c>
    </row>
    <row r="205" spans="1:18" ht="14.4" customHeight="1">
      <c r="A205" s="63">
        <v>330847</v>
      </c>
      <c r="B205" s="59" t="s">
        <v>227</v>
      </c>
      <c r="C205" s="25" t="s">
        <v>224</v>
      </c>
      <c r="D205" s="25" t="s">
        <v>691</v>
      </c>
      <c r="E205" s="60" t="s">
        <v>708</v>
      </c>
      <c r="F205" s="36">
        <f>VLOOKUP($A205,'CAF BLS Adjustment'!$B:$H,7,FALSE)</f>
        <v>154184</v>
      </c>
      <c r="G205" s="5">
        <f>SUMIFS('HCLS Adjustment'!$F:$F,'HCLS Adjustment'!$B:$B,Main!$A205)</f>
        <v>22116</v>
      </c>
      <c r="H205" s="31">
        <f>VLOOKUP(A205,'SVS Adjustment'!$B$3:$E$675,4,FALSE)</f>
        <v>0</v>
      </c>
      <c r="I205" s="31">
        <f t="shared" si="24"/>
        <v>176300</v>
      </c>
      <c r="J205" s="31">
        <f>IFERROR(VLOOKUP($A205,'NECA 5 year Projections'!$A:$C,3,FALSE),0)</f>
        <v>168629.41676257999</v>
      </c>
      <c r="K205" s="64">
        <f t="shared" si="25"/>
        <v>0.9963388589590193</v>
      </c>
      <c r="L205" s="31">
        <f t="shared" si="26"/>
        <v>175654.5408344751</v>
      </c>
      <c r="M205" s="61">
        <v>-29454</v>
      </c>
      <c r="N205" s="36">
        <f t="shared" si="27"/>
        <v>-29454</v>
      </c>
      <c r="O205" s="95">
        <f t="shared" si="28"/>
        <v>146200.5408344751</v>
      </c>
      <c r="P205" s="36">
        <f t="shared" si="29"/>
        <v>124165.51062973743</v>
      </c>
      <c r="Q205" s="101">
        <f t="shared" si="30"/>
        <v>22035.030204737668</v>
      </c>
      <c r="R205" s="101">
        <f t="shared" si="31"/>
        <v>0</v>
      </c>
    </row>
    <row r="206" spans="1:18" ht="14.4" customHeight="1">
      <c r="A206" s="63">
        <v>330848</v>
      </c>
      <c r="B206" s="59" t="s">
        <v>228</v>
      </c>
      <c r="C206" s="25" t="s">
        <v>224</v>
      </c>
      <c r="D206" s="25" t="s">
        <v>691</v>
      </c>
      <c r="E206" s="60" t="s">
        <v>708</v>
      </c>
      <c r="F206" s="36">
        <f>VLOOKUP($A206,'CAF BLS Adjustment'!$B:$H,7,FALSE)</f>
        <v>94281</v>
      </c>
      <c r="G206" s="5">
        <f>SUMIFS('HCLS Adjustment'!$F:$F,'HCLS Adjustment'!$B:$B,Main!$A206)</f>
        <v>21180</v>
      </c>
      <c r="H206" s="31">
        <f>VLOOKUP(A206,'SVS Adjustment'!$B$3:$E$675,4,FALSE)</f>
        <v>0</v>
      </c>
      <c r="I206" s="31">
        <f t="shared" si="24"/>
        <v>115461</v>
      </c>
      <c r="J206" s="31">
        <f>IFERROR(VLOOKUP($A206,'NECA 5 year Projections'!$A:$C,3,FALSE),0)</f>
        <v>50675.649225439702</v>
      </c>
      <c r="K206" s="64">
        <f t="shared" si="25"/>
        <v>0.9963388589590193</v>
      </c>
      <c r="L206" s="31">
        <f t="shared" si="26"/>
        <v>115038.28099426733</v>
      </c>
      <c r="M206" s="61">
        <v>-2550</v>
      </c>
      <c r="N206" s="36">
        <f t="shared" si="27"/>
        <v>-2550</v>
      </c>
      <c r="O206" s="95">
        <f t="shared" si="28"/>
        <v>112488.28099426733</v>
      </c>
      <c r="P206" s="36">
        <f t="shared" si="29"/>
        <v>91385.8239615153</v>
      </c>
      <c r="Q206" s="101">
        <f t="shared" si="30"/>
        <v>21102.45703275203</v>
      </c>
      <c r="R206" s="101">
        <f t="shared" si="31"/>
        <v>0</v>
      </c>
    </row>
    <row r="207" spans="1:18" ht="14.4" customHeight="1">
      <c r="A207" s="63">
        <v>330850</v>
      </c>
      <c r="B207" s="59" t="s">
        <v>229</v>
      </c>
      <c r="C207" s="25" t="s">
        <v>224</v>
      </c>
      <c r="D207" s="25" t="s">
        <v>691</v>
      </c>
      <c r="E207" s="60" t="s">
        <v>708</v>
      </c>
      <c r="F207" s="36">
        <f>VLOOKUP($A207,'CAF BLS Adjustment'!$B:$H,7,FALSE)</f>
        <v>666804</v>
      </c>
      <c r="G207" s="5">
        <f>SUMIFS('HCLS Adjustment'!$F:$F,'HCLS Adjustment'!$B:$B,Main!$A207)</f>
        <v>135504</v>
      </c>
      <c r="H207" s="31">
        <f>VLOOKUP(A207,'SVS Adjustment'!$B$3:$E$675,4,FALSE)</f>
        <v>0</v>
      </c>
      <c r="I207" s="31">
        <f t="shared" si="24"/>
        <v>802308</v>
      </c>
      <c r="J207" s="31">
        <f>IFERROR(VLOOKUP($A207,'NECA 5 year Projections'!$A:$C,3,FALSE),0)</f>
        <v>743574.46734506602</v>
      </c>
      <c r="K207" s="64">
        <f t="shared" si="25"/>
        <v>0.9963388589590193</v>
      </c>
      <c r="L207" s="31">
        <f t="shared" si="26"/>
        <v>799370.63725369284</v>
      </c>
      <c r="M207" s="61">
        <v>70956</v>
      </c>
      <c r="N207" s="36">
        <f t="shared" si="27"/>
        <v>70696.220076296173</v>
      </c>
      <c r="O207" s="95">
        <f t="shared" si="28"/>
        <v>870066.85732998897</v>
      </c>
      <c r="P207" s="36">
        <f t="shared" si="29"/>
        <v>735058.95658560609</v>
      </c>
      <c r="Q207" s="101">
        <f t="shared" si="30"/>
        <v>135007.90074438296</v>
      </c>
      <c r="R207" s="101">
        <f t="shared" si="31"/>
        <v>0</v>
      </c>
    </row>
    <row r="208" spans="1:18" ht="14.4" customHeight="1">
      <c r="A208" s="63">
        <v>330860</v>
      </c>
      <c r="B208" s="59" t="s">
        <v>230</v>
      </c>
      <c r="C208" s="25" t="s">
        <v>224</v>
      </c>
      <c r="D208" s="25" t="s">
        <v>691</v>
      </c>
      <c r="E208" s="60" t="s">
        <v>708</v>
      </c>
      <c r="F208" s="36">
        <f>VLOOKUP($A208,'CAF BLS Adjustment'!$B:$H,7,FALSE)</f>
        <v>3102554</v>
      </c>
      <c r="G208" s="5">
        <f>SUMIFS('HCLS Adjustment'!$F:$F,'HCLS Adjustment'!$B:$B,Main!$A208)</f>
        <v>2958264</v>
      </c>
      <c r="H208" s="31">
        <f>VLOOKUP(A208,'SVS Adjustment'!$B$3:$E$675,4,FALSE)</f>
        <v>0</v>
      </c>
      <c r="I208" s="31">
        <f t="shared" si="24"/>
        <v>6060818</v>
      </c>
      <c r="J208" s="31">
        <f>IFERROR(VLOOKUP($A208,'NECA 5 year Projections'!$A:$C,3,FALSE),0)</f>
        <v>2772542.0032043601</v>
      </c>
      <c r="K208" s="64">
        <f t="shared" si="25"/>
        <v>0.9963388589590193</v>
      </c>
      <c r="L208" s="31">
        <f t="shared" si="26"/>
        <v>6038628.4904782856</v>
      </c>
      <c r="M208" s="61">
        <v>211524</v>
      </c>
      <c r="N208" s="36">
        <f t="shared" si="27"/>
        <v>210749.5808024476</v>
      </c>
      <c r="O208" s="95">
        <f t="shared" si="28"/>
        <v>6249378.0712807328</v>
      </c>
      <c r="P208" s="36">
        <f t="shared" si="29"/>
        <v>3301944.693021189</v>
      </c>
      <c r="Q208" s="101">
        <f t="shared" si="30"/>
        <v>2947433.3782595443</v>
      </c>
      <c r="R208" s="101">
        <f t="shared" si="31"/>
        <v>0</v>
      </c>
    </row>
    <row r="209" spans="1:18" ht="14.4" customHeight="1">
      <c r="A209" s="63">
        <v>330861</v>
      </c>
      <c r="B209" s="59" t="s">
        <v>231</v>
      </c>
      <c r="C209" s="25" t="s">
        <v>224</v>
      </c>
      <c r="D209" s="25" t="s">
        <v>691</v>
      </c>
      <c r="E209" s="60" t="s">
        <v>708</v>
      </c>
      <c r="F209" s="36">
        <f>VLOOKUP($A209,'CAF BLS Adjustment'!$B:$H,7,FALSE)</f>
        <v>2003706</v>
      </c>
      <c r="G209" s="5">
        <f>SUMIFS('HCLS Adjustment'!$F:$F,'HCLS Adjustment'!$B:$B,Main!$A209)</f>
        <v>857952</v>
      </c>
      <c r="H209" s="31">
        <f>VLOOKUP(A209,'SVS Adjustment'!$B$3:$E$675,4,FALSE)</f>
        <v>0</v>
      </c>
      <c r="I209" s="31">
        <f t="shared" si="24"/>
        <v>2861658</v>
      </c>
      <c r="J209" s="31">
        <f>IFERROR(VLOOKUP($A209,'NECA 5 year Projections'!$A:$C,3,FALSE),0)</f>
        <v>1519543.95846072</v>
      </c>
      <c r="K209" s="64">
        <f t="shared" si="25"/>
        <v>0.9963388589590193</v>
      </c>
      <c r="L209" s="31">
        <f t="shared" si="26"/>
        <v>2851181.0664509493</v>
      </c>
      <c r="M209" s="61">
        <v>48132</v>
      </c>
      <c r="N209" s="36">
        <f t="shared" si="27"/>
        <v>47955.781959415515</v>
      </c>
      <c r="O209" s="95">
        <f t="shared" si="28"/>
        <v>2899136.8484103647</v>
      </c>
      <c r="P209" s="36">
        <f t="shared" si="29"/>
        <v>2044325.9316887562</v>
      </c>
      <c r="Q209" s="101">
        <f t="shared" si="30"/>
        <v>854810.91672160849</v>
      </c>
      <c r="R209" s="101">
        <f t="shared" si="31"/>
        <v>0</v>
      </c>
    </row>
    <row r="210" spans="1:18" ht="14.4" customHeight="1">
      <c r="A210" s="63">
        <v>330863</v>
      </c>
      <c r="B210" s="59" t="s">
        <v>232</v>
      </c>
      <c r="C210" s="25" t="s">
        <v>224</v>
      </c>
      <c r="D210" s="25" t="s">
        <v>691</v>
      </c>
      <c r="E210" s="60" t="s">
        <v>708</v>
      </c>
      <c r="F210" s="36">
        <f>VLOOKUP($A210,'CAF BLS Adjustment'!$B:$H,7,FALSE)</f>
        <v>1195629</v>
      </c>
      <c r="G210" s="5">
        <f>SUMIFS('HCLS Adjustment'!$F:$F,'HCLS Adjustment'!$B:$B,Main!$A210)</f>
        <v>1121196</v>
      </c>
      <c r="H210" s="31">
        <f>VLOOKUP(A210,'SVS Adjustment'!$B$3:$E$675,4,FALSE)</f>
        <v>0</v>
      </c>
      <c r="I210" s="31">
        <f t="shared" si="24"/>
        <v>2316825</v>
      </c>
      <c r="J210" s="31">
        <f>IFERROR(VLOOKUP($A210,'NECA 5 year Projections'!$A:$C,3,FALSE),0)</f>
        <v>1161160.50217382</v>
      </c>
      <c r="K210" s="64">
        <f t="shared" si="25"/>
        <v>0.9963388589590193</v>
      </c>
      <c r="L210" s="31">
        <f t="shared" si="26"/>
        <v>2308342.7769077299</v>
      </c>
      <c r="M210" s="61">
        <v>122562</v>
      </c>
      <c r="N210" s="36">
        <f t="shared" si="27"/>
        <v>122113.28323173532</v>
      </c>
      <c r="O210" s="95">
        <f t="shared" si="28"/>
        <v>2430456.0601394651</v>
      </c>
      <c r="P210" s="36">
        <f t="shared" si="29"/>
        <v>1313364.9168300487</v>
      </c>
      <c r="Q210" s="101">
        <f t="shared" si="30"/>
        <v>1117091.1433094167</v>
      </c>
      <c r="R210" s="101">
        <f t="shared" si="31"/>
        <v>0</v>
      </c>
    </row>
    <row r="211" spans="1:18" ht="14.4" customHeight="1">
      <c r="A211" s="63">
        <v>330866</v>
      </c>
      <c r="B211" s="59" t="s">
        <v>233</v>
      </c>
      <c r="C211" s="25" t="s">
        <v>224</v>
      </c>
      <c r="D211" s="25" t="s">
        <v>691</v>
      </c>
      <c r="E211" s="60" t="s">
        <v>708</v>
      </c>
      <c r="F211" s="36">
        <f>VLOOKUP($A211,'CAF BLS Adjustment'!$B:$H,7,FALSE)</f>
        <v>423778</v>
      </c>
      <c r="G211" s="5">
        <f>SUMIFS('HCLS Adjustment'!$F:$F,'HCLS Adjustment'!$B:$B,Main!$A211)</f>
        <v>432936</v>
      </c>
      <c r="H211" s="31">
        <f>VLOOKUP(A211,'SVS Adjustment'!$B$3:$E$675,4,FALSE)</f>
        <v>0</v>
      </c>
      <c r="I211" s="31">
        <f t="shared" si="24"/>
        <v>856714</v>
      </c>
      <c r="J211" s="31">
        <f>IFERROR(VLOOKUP($A211,'NECA 5 year Projections'!$A:$C,3,FALSE),0)</f>
        <v>453471.73825995502</v>
      </c>
      <c r="K211" s="64">
        <f t="shared" si="25"/>
        <v>0.9963388589590193</v>
      </c>
      <c r="L211" s="31">
        <f t="shared" si="26"/>
        <v>853577.44921421725</v>
      </c>
      <c r="M211" s="61">
        <v>48576</v>
      </c>
      <c r="N211" s="36">
        <f t="shared" si="27"/>
        <v>48398.156412793323</v>
      </c>
      <c r="O211" s="95">
        <f t="shared" si="28"/>
        <v>901975.60562701058</v>
      </c>
      <c r="P211" s="36">
        <f t="shared" si="29"/>
        <v>470624.64538472856</v>
      </c>
      <c r="Q211" s="101">
        <f t="shared" si="30"/>
        <v>431350.96024228202</v>
      </c>
      <c r="R211" s="101">
        <f t="shared" si="31"/>
        <v>0</v>
      </c>
    </row>
    <row r="212" spans="1:18" ht="14.4" customHeight="1">
      <c r="A212" s="63">
        <v>330872</v>
      </c>
      <c r="B212" s="59" t="s">
        <v>234</v>
      </c>
      <c r="C212" s="25" t="s">
        <v>224</v>
      </c>
      <c r="D212" s="25" t="s">
        <v>691</v>
      </c>
      <c r="E212" s="60" t="s">
        <v>708</v>
      </c>
      <c r="F212" s="36">
        <f>VLOOKUP($A212,'CAF BLS Adjustment'!$B:$H,7,FALSE)</f>
        <v>260127</v>
      </c>
      <c r="G212" s="5">
        <f>SUMIFS('HCLS Adjustment'!$F:$F,'HCLS Adjustment'!$B:$B,Main!$A212)</f>
        <v>0</v>
      </c>
      <c r="H212" s="31">
        <f>VLOOKUP(A212,'SVS Adjustment'!$B$3:$E$675,4,FALSE)</f>
        <v>0</v>
      </c>
      <c r="I212" s="31">
        <f t="shared" si="24"/>
        <v>260127</v>
      </c>
      <c r="J212" s="31">
        <f>IFERROR(VLOOKUP($A212,'NECA 5 year Projections'!$A:$C,3,FALSE),0)</f>
        <v>271700.28321840701</v>
      </c>
      <c r="K212" s="64">
        <f t="shared" si="25"/>
        <v>0.9963388589590193</v>
      </c>
      <c r="L212" s="31">
        <f t="shared" si="26"/>
        <v>260127</v>
      </c>
      <c r="M212" s="61">
        <v>-22440</v>
      </c>
      <c r="N212" s="36">
        <f t="shared" si="27"/>
        <v>-22440</v>
      </c>
      <c r="O212" s="95">
        <f t="shared" si="28"/>
        <v>237687</v>
      </c>
      <c r="P212" s="36">
        <f t="shared" si="29"/>
        <v>237687</v>
      </c>
      <c r="Q212" s="101">
        <f t="shared" si="30"/>
        <v>0</v>
      </c>
      <c r="R212" s="101">
        <f t="shared" si="31"/>
        <v>0</v>
      </c>
    </row>
    <row r="213" spans="1:18" ht="14.4" customHeight="1">
      <c r="A213" s="63">
        <v>330889</v>
      </c>
      <c r="B213" s="59" t="s">
        <v>235</v>
      </c>
      <c r="C213" s="25" t="s">
        <v>224</v>
      </c>
      <c r="D213" s="25" t="s">
        <v>691</v>
      </c>
      <c r="E213" s="60" t="s">
        <v>708</v>
      </c>
      <c r="F213" s="36">
        <f>VLOOKUP($A213,'CAF BLS Adjustment'!$B:$H,7,FALSE)</f>
        <v>621079</v>
      </c>
      <c r="G213" s="5">
        <f>SUMIFS('HCLS Adjustment'!$F:$F,'HCLS Adjustment'!$B:$B,Main!$A213)</f>
        <v>68412</v>
      </c>
      <c r="H213" s="31">
        <f>VLOOKUP(A213,'SVS Adjustment'!$B$3:$E$675,4,FALSE)</f>
        <v>0</v>
      </c>
      <c r="I213" s="31">
        <f t="shared" si="24"/>
        <v>689491</v>
      </c>
      <c r="J213" s="31">
        <f>IFERROR(VLOOKUP($A213,'NECA 5 year Projections'!$A:$C,3,FALSE),0)</f>
        <v>679695.14327298501</v>
      </c>
      <c r="K213" s="64">
        <f t="shared" si="25"/>
        <v>0.9963388589590193</v>
      </c>
      <c r="L213" s="31">
        <f t="shared" si="26"/>
        <v>686966.67620251316</v>
      </c>
      <c r="M213" s="61">
        <v>86172</v>
      </c>
      <c r="N213" s="36">
        <f t="shared" si="27"/>
        <v>85856.512154216616</v>
      </c>
      <c r="O213" s="95">
        <f t="shared" si="28"/>
        <v>772823.18835672981</v>
      </c>
      <c r="P213" s="36">
        <f t="shared" si="29"/>
        <v>704661.65433762537</v>
      </c>
      <c r="Q213" s="101">
        <f t="shared" si="30"/>
        <v>68161.534019104423</v>
      </c>
      <c r="R213" s="101">
        <f t="shared" si="31"/>
        <v>0</v>
      </c>
    </row>
    <row r="214" spans="1:18" ht="14.4" customHeight="1">
      <c r="A214" s="63">
        <v>330896</v>
      </c>
      <c r="B214" s="59" t="s">
        <v>236</v>
      </c>
      <c r="C214" s="25" t="s">
        <v>224</v>
      </c>
      <c r="D214" s="25" t="s">
        <v>691</v>
      </c>
      <c r="E214" s="60" t="s">
        <v>708</v>
      </c>
      <c r="F214" s="36">
        <f>VLOOKUP($A214,'CAF BLS Adjustment'!$B:$H,7,FALSE)</f>
        <v>522137</v>
      </c>
      <c r="G214" s="5">
        <f>SUMIFS('HCLS Adjustment'!$F:$F,'HCLS Adjustment'!$B:$B,Main!$A214)</f>
        <v>84096</v>
      </c>
      <c r="H214" s="31">
        <f>VLOOKUP(A214,'SVS Adjustment'!$B$3:$E$675,4,FALSE)</f>
        <v>0</v>
      </c>
      <c r="I214" s="31">
        <f t="shared" si="24"/>
        <v>606233</v>
      </c>
      <c r="J214" s="31">
        <f>IFERROR(VLOOKUP($A214,'NECA 5 year Projections'!$A:$C,3,FALSE),0)</f>
        <v>581532.69760664005</v>
      </c>
      <c r="K214" s="64">
        <f t="shared" si="25"/>
        <v>0.9963388589590193</v>
      </c>
      <c r="L214" s="31">
        <f t="shared" si="26"/>
        <v>604013.49548330309</v>
      </c>
      <c r="M214" s="61">
        <v>68046</v>
      </c>
      <c r="N214" s="36">
        <f t="shared" si="27"/>
        <v>67796.873996725422</v>
      </c>
      <c r="O214" s="95">
        <f t="shared" si="28"/>
        <v>671810.36948002852</v>
      </c>
      <c r="P214" s="36">
        <f t="shared" si="29"/>
        <v>588022.25679701078</v>
      </c>
      <c r="Q214" s="101">
        <f t="shared" si="30"/>
        <v>83788.11268301768</v>
      </c>
      <c r="R214" s="101">
        <f t="shared" si="31"/>
        <v>0</v>
      </c>
    </row>
    <row r="215" spans="1:18" ht="14.4" customHeight="1">
      <c r="A215" s="63">
        <v>330899</v>
      </c>
      <c r="B215" s="59" t="s">
        <v>237</v>
      </c>
      <c r="C215" s="25" t="s">
        <v>224</v>
      </c>
      <c r="D215" s="25" t="s">
        <v>691</v>
      </c>
      <c r="E215" s="60" t="s">
        <v>708</v>
      </c>
      <c r="F215" s="36">
        <f>VLOOKUP($A215,'CAF BLS Adjustment'!$B:$H,7,FALSE)</f>
        <v>1030260</v>
      </c>
      <c r="G215" s="5">
        <f>SUMIFS('HCLS Adjustment'!$F:$F,'HCLS Adjustment'!$B:$B,Main!$A215)</f>
        <v>589200</v>
      </c>
      <c r="H215" s="31">
        <f>VLOOKUP(A215,'SVS Adjustment'!$B$3:$E$675,4,FALSE)</f>
        <v>0</v>
      </c>
      <c r="I215" s="31">
        <f t="shared" si="24"/>
        <v>1619460</v>
      </c>
      <c r="J215" s="31">
        <f>IFERROR(VLOOKUP($A215,'NECA 5 year Projections'!$A:$C,3,FALSE),0)</f>
        <v>1477964.77272815</v>
      </c>
      <c r="K215" s="64">
        <f t="shared" si="25"/>
        <v>0.9963388589590193</v>
      </c>
      <c r="L215" s="31">
        <f t="shared" si="26"/>
        <v>1613530.9285297734</v>
      </c>
      <c r="M215" s="61">
        <v>173178</v>
      </c>
      <c r="N215" s="36">
        <f t="shared" si="27"/>
        <v>172543.97091680503</v>
      </c>
      <c r="O215" s="95">
        <f t="shared" si="28"/>
        <v>1786074.8994465785</v>
      </c>
      <c r="P215" s="36">
        <f t="shared" si="29"/>
        <v>1199032.0437479243</v>
      </c>
      <c r="Q215" s="101">
        <f t="shared" si="30"/>
        <v>587042.8556986542</v>
      </c>
      <c r="R215" s="101">
        <f t="shared" si="31"/>
        <v>0</v>
      </c>
    </row>
    <row r="216" spans="1:18" ht="14.4" customHeight="1">
      <c r="A216" s="63">
        <v>330900</v>
      </c>
      <c r="B216" s="59" t="s">
        <v>238</v>
      </c>
      <c r="C216" s="25" t="s">
        <v>224</v>
      </c>
      <c r="D216" s="25" t="s">
        <v>691</v>
      </c>
      <c r="E216" s="60" t="s">
        <v>708</v>
      </c>
      <c r="F216" s="36">
        <f>VLOOKUP($A216,'CAF BLS Adjustment'!$B:$H,7,FALSE)</f>
        <v>1345829</v>
      </c>
      <c r="G216" s="5">
        <f>SUMIFS('HCLS Adjustment'!$F:$F,'HCLS Adjustment'!$B:$B,Main!$A216)</f>
        <v>737424</v>
      </c>
      <c r="H216" s="31">
        <f>VLOOKUP(A216,'SVS Adjustment'!$B$3:$E$675,4,FALSE)</f>
        <v>0</v>
      </c>
      <c r="I216" s="31">
        <f t="shared" si="24"/>
        <v>2083253</v>
      </c>
      <c r="J216" s="31">
        <f>IFERROR(VLOOKUP($A216,'NECA 5 year Projections'!$A:$C,3,FALSE),0)</f>
        <v>1843854.9451524301</v>
      </c>
      <c r="K216" s="64">
        <f t="shared" si="25"/>
        <v>0.9963388589590193</v>
      </c>
      <c r="L216" s="31">
        <f t="shared" si="26"/>
        <v>2075625.9169429538</v>
      </c>
      <c r="M216" s="61">
        <v>179550</v>
      </c>
      <c r="N216" s="36">
        <f t="shared" si="27"/>
        <v>178892.6421260919</v>
      </c>
      <c r="O216" s="95">
        <f t="shared" si="28"/>
        <v>2254518.5590690458</v>
      </c>
      <c r="P216" s="36">
        <f t="shared" si="29"/>
        <v>1519794.3723400501</v>
      </c>
      <c r="Q216" s="101">
        <f t="shared" si="30"/>
        <v>734724.18672899588</v>
      </c>
      <c r="R216" s="101">
        <f t="shared" si="31"/>
        <v>0</v>
      </c>
    </row>
    <row r="217" spans="1:18" ht="14.4" customHeight="1">
      <c r="A217" s="63">
        <v>330902</v>
      </c>
      <c r="B217" s="59" t="s">
        <v>239</v>
      </c>
      <c r="C217" s="25" t="s">
        <v>224</v>
      </c>
      <c r="D217" s="25" t="s">
        <v>691</v>
      </c>
      <c r="E217" s="60" t="s">
        <v>708</v>
      </c>
      <c r="F217" s="36">
        <f>VLOOKUP($A217,'CAF BLS Adjustment'!$B:$H,7,FALSE)</f>
        <v>1763291</v>
      </c>
      <c r="G217" s="5">
        <f>SUMIFS('HCLS Adjustment'!$F:$F,'HCLS Adjustment'!$B:$B,Main!$A217)</f>
        <v>818268</v>
      </c>
      <c r="H217" s="31">
        <f>VLOOKUP(A217,'SVS Adjustment'!$B$3:$E$675,4,FALSE)</f>
        <v>0</v>
      </c>
      <c r="I217" s="31">
        <f t="shared" si="24"/>
        <v>2581559</v>
      </c>
      <c r="J217" s="31">
        <f>IFERROR(VLOOKUP($A217,'NECA 5 year Projections'!$A:$C,3,FALSE),0)</f>
        <v>1605855.3039237601</v>
      </c>
      <c r="K217" s="64">
        <f t="shared" si="25"/>
        <v>0.9963388589590193</v>
      </c>
      <c r="L217" s="31">
        <f t="shared" si="26"/>
        <v>2572107.5483953869</v>
      </c>
      <c r="M217" s="61">
        <v>130236</v>
      </c>
      <c r="N217" s="36">
        <f t="shared" si="27"/>
        <v>129759.18763538684</v>
      </c>
      <c r="O217" s="95">
        <f t="shared" si="28"/>
        <v>2701866.7360307737</v>
      </c>
      <c r="P217" s="36">
        <f t="shared" si="29"/>
        <v>1886594.5305880951</v>
      </c>
      <c r="Q217" s="101">
        <f t="shared" si="30"/>
        <v>815272.20544267888</v>
      </c>
      <c r="R217" s="101">
        <f t="shared" si="31"/>
        <v>0</v>
      </c>
    </row>
    <row r="218" spans="1:18" ht="14.4" customHeight="1">
      <c r="A218" s="63">
        <v>330908</v>
      </c>
      <c r="B218" s="59" t="s">
        <v>240</v>
      </c>
      <c r="C218" s="25" t="s">
        <v>224</v>
      </c>
      <c r="D218" s="25" t="s">
        <v>691</v>
      </c>
      <c r="E218" s="60" t="s">
        <v>708</v>
      </c>
      <c r="F218" s="36">
        <f>VLOOKUP($A218,'CAF BLS Adjustment'!$B:$H,7,FALSE)</f>
        <v>1337418</v>
      </c>
      <c r="G218" s="5">
        <f>SUMIFS('HCLS Adjustment'!$F:$F,'HCLS Adjustment'!$B:$B,Main!$A218)</f>
        <v>1669536</v>
      </c>
      <c r="H218" s="31">
        <f>VLOOKUP(A218,'SVS Adjustment'!$B$3:$E$675,4,FALSE)</f>
        <v>0</v>
      </c>
      <c r="I218" s="31">
        <f t="shared" si="24"/>
        <v>3006954</v>
      </c>
      <c r="J218" s="31">
        <f>IFERROR(VLOOKUP($A218,'NECA 5 year Projections'!$A:$C,3,FALSE),0)</f>
        <v>1347769.9814506001</v>
      </c>
      <c r="K218" s="64">
        <f t="shared" si="25"/>
        <v>0.9963388589590193</v>
      </c>
      <c r="L218" s="31">
        <f t="shared" si="26"/>
        <v>2995945.117302259</v>
      </c>
      <c r="M218" s="61">
        <v>199548</v>
      </c>
      <c r="N218" s="36">
        <f t="shared" si="27"/>
        <v>198817.42662755438</v>
      </c>
      <c r="O218" s="95">
        <f t="shared" si="28"/>
        <v>3194762.5439298134</v>
      </c>
      <c r="P218" s="36">
        <f t="shared" si="29"/>
        <v>1531338.9506988081</v>
      </c>
      <c r="Q218" s="101">
        <f t="shared" si="30"/>
        <v>1663423.5932310054</v>
      </c>
      <c r="R218" s="101">
        <f t="shared" si="31"/>
        <v>0</v>
      </c>
    </row>
    <row r="219" spans="1:18" ht="14.4" customHeight="1">
      <c r="A219" s="63">
        <v>330910</v>
      </c>
      <c r="B219" s="59" t="s">
        <v>241</v>
      </c>
      <c r="C219" s="25" t="s">
        <v>224</v>
      </c>
      <c r="D219" s="25" t="s">
        <v>691</v>
      </c>
      <c r="E219" s="60" t="s">
        <v>708</v>
      </c>
      <c r="F219" s="36">
        <f>VLOOKUP($A219,'CAF BLS Adjustment'!$B:$H,7,FALSE)</f>
        <v>1838216</v>
      </c>
      <c r="G219" s="5">
        <f>SUMIFS('HCLS Adjustment'!$F:$F,'HCLS Adjustment'!$B:$B,Main!$A219)</f>
        <v>834924</v>
      </c>
      <c r="H219" s="31">
        <f>VLOOKUP(A219,'SVS Adjustment'!$B$3:$E$675,4,FALSE)</f>
        <v>0</v>
      </c>
      <c r="I219" s="31">
        <f t="shared" si="24"/>
        <v>2673140</v>
      </c>
      <c r="J219" s="31">
        <f>IFERROR(VLOOKUP($A219,'NECA 5 year Projections'!$A:$C,3,FALSE),0)</f>
        <v>1705654.44600401</v>
      </c>
      <c r="K219" s="64">
        <f t="shared" si="25"/>
        <v>0.9963388589590193</v>
      </c>
      <c r="L219" s="31">
        <f t="shared" si="26"/>
        <v>2663353.257437713</v>
      </c>
      <c r="M219" s="61">
        <v>140088</v>
      </c>
      <c r="N219" s="36">
        <f t="shared" si="27"/>
        <v>139575.1180738511</v>
      </c>
      <c r="O219" s="95">
        <f t="shared" si="28"/>
        <v>2802928.3755115643</v>
      </c>
      <c r="P219" s="36">
        <f t="shared" si="29"/>
        <v>1971061.150034064</v>
      </c>
      <c r="Q219" s="101">
        <f t="shared" si="30"/>
        <v>831867.22547750024</v>
      </c>
      <c r="R219" s="101">
        <f t="shared" si="31"/>
        <v>0</v>
      </c>
    </row>
    <row r="220" spans="1:18" ht="14.4" customHeight="1">
      <c r="A220" s="63">
        <v>330918</v>
      </c>
      <c r="B220" s="59" t="s">
        <v>242</v>
      </c>
      <c r="C220" s="25" t="s">
        <v>224</v>
      </c>
      <c r="D220" s="25" t="s">
        <v>691</v>
      </c>
      <c r="E220" s="60" t="s">
        <v>708</v>
      </c>
      <c r="F220" s="36">
        <f>VLOOKUP($A220,'CAF BLS Adjustment'!$B:$H,7,FALSE)</f>
        <v>2028721</v>
      </c>
      <c r="G220" s="5">
        <f>SUMIFS('HCLS Adjustment'!$F:$F,'HCLS Adjustment'!$B:$B,Main!$A220)</f>
        <v>2273592</v>
      </c>
      <c r="H220" s="31">
        <f>VLOOKUP(A220,'SVS Adjustment'!$B$3:$E$675,4,FALSE)</f>
        <v>0</v>
      </c>
      <c r="I220" s="31">
        <f t="shared" si="24"/>
        <v>4302313</v>
      </c>
      <c r="J220" s="31">
        <f>IFERROR(VLOOKUP($A220,'NECA 5 year Projections'!$A:$C,3,FALSE),0)</f>
        <v>2483236.0238154</v>
      </c>
      <c r="K220" s="64">
        <f t="shared" si="25"/>
        <v>0.9963388589590193</v>
      </c>
      <c r="L220" s="31">
        <f t="shared" si="26"/>
        <v>4286561.6253045555</v>
      </c>
      <c r="M220" s="61">
        <v>140274</v>
      </c>
      <c r="N220" s="36">
        <f t="shared" si="27"/>
        <v>139760.43710161748</v>
      </c>
      <c r="O220" s="95">
        <f t="shared" si="28"/>
        <v>4426322.062406173</v>
      </c>
      <c r="P220" s="36">
        <f t="shared" si="29"/>
        <v>2161054.0033878186</v>
      </c>
      <c r="Q220" s="101">
        <f t="shared" si="30"/>
        <v>2265268.0590183549</v>
      </c>
      <c r="R220" s="101">
        <f t="shared" si="31"/>
        <v>0</v>
      </c>
    </row>
    <row r="221" spans="1:18" ht="14.4" customHeight="1">
      <c r="A221" s="63">
        <v>330920</v>
      </c>
      <c r="B221" s="59" t="s">
        <v>243</v>
      </c>
      <c r="C221" s="25" t="s">
        <v>224</v>
      </c>
      <c r="D221" s="25" t="s">
        <v>691</v>
      </c>
      <c r="E221" s="60" t="s">
        <v>708</v>
      </c>
      <c r="F221" s="36">
        <f>VLOOKUP($A221,'CAF BLS Adjustment'!$B:$H,7,FALSE)</f>
        <v>521615</v>
      </c>
      <c r="G221" s="5">
        <f>SUMIFS('HCLS Adjustment'!$F:$F,'HCLS Adjustment'!$B:$B,Main!$A221)</f>
        <v>0</v>
      </c>
      <c r="H221" s="31">
        <f>VLOOKUP(A221,'SVS Adjustment'!$B$3:$E$675,4,FALSE)</f>
        <v>0</v>
      </c>
      <c r="I221" s="31">
        <f t="shared" si="24"/>
        <v>521615</v>
      </c>
      <c r="J221" s="31">
        <f>IFERROR(VLOOKUP($A221,'NECA 5 year Projections'!$A:$C,3,FALSE),0)</f>
        <v>745078.54865788005</v>
      </c>
      <c r="K221" s="64">
        <f t="shared" si="25"/>
        <v>0.9963388589590193</v>
      </c>
      <c r="L221" s="31">
        <f t="shared" si="26"/>
        <v>521615</v>
      </c>
      <c r="M221" s="61">
        <v>69240</v>
      </c>
      <c r="N221" s="36">
        <f t="shared" si="27"/>
        <v>68986.50259432249</v>
      </c>
      <c r="O221" s="95">
        <f t="shared" si="28"/>
        <v>590601.50259432243</v>
      </c>
      <c r="P221" s="36">
        <f t="shared" si="29"/>
        <v>590601.50259432243</v>
      </c>
      <c r="Q221" s="101">
        <f t="shared" si="30"/>
        <v>0</v>
      </c>
      <c r="R221" s="101">
        <f t="shared" si="31"/>
        <v>0</v>
      </c>
    </row>
    <row r="222" spans="1:18" ht="14.4" customHeight="1">
      <c r="A222" s="63">
        <v>330925</v>
      </c>
      <c r="B222" s="59" t="s">
        <v>244</v>
      </c>
      <c r="C222" s="25" t="s">
        <v>224</v>
      </c>
      <c r="D222" s="25" t="s">
        <v>691</v>
      </c>
      <c r="E222" s="60" t="s">
        <v>708</v>
      </c>
      <c r="F222" s="36">
        <f>VLOOKUP($A222,'CAF BLS Adjustment'!$B:$H,7,FALSE)</f>
        <v>670913</v>
      </c>
      <c r="G222" s="5">
        <f>SUMIFS('HCLS Adjustment'!$F:$F,'HCLS Adjustment'!$B:$B,Main!$A222)</f>
        <v>0</v>
      </c>
      <c r="H222" s="31">
        <f>VLOOKUP(A222,'SVS Adjustment'!$B$3:$E$675,4,FALSE)</f>
        <v>0</v>
      </c>
      <c r="I222" s="31">
        <f t="shared" si="24"/>
        <v>670913</v>
      </c>
      <c r="J222" s="31">
        <f>IFERROR(VLOOKUP($A222,'NECA 5 year Projections'!$A:$C,3,FALSE),0)</f>
        <v>671127.65241954802</v>
      </c>
      <c r="K222" s="64">
        <f t="shared" si="25"/>
        <v>0.9963388589590193</v>
      </c>
      <c r="L222" s="31">
        <f t="shared" si="26"/>
        <v>670913</v>
      </c>
      <c r="M222" s="61">
        <v>110670</v>
      </c>
      <c r="N222" s="36">
        <f t="shared" si="27"/>
        <v>110264.82152099466</v>
      </c>
      <c r="O222" s="95">
        <f t="shared" si="28"/>
        <v>781177.82152099465</v>
      </c>
      <c r="P222" s="36">
        <f t="shared" si="29"/>
        <v>781177.82152099465</v>
      </c>
      <c r="Q222" s="101">
        <f t="shared" si="30"/>
        <v>0</v>
      </c>
      <c r="R222" s="101">
        <f t="shared" si="31"/>
        <v>0</v>
      </c>
    </row>
    <row r="223" spans="1:18" ht="14.4" customHeight="1">
      <c r="A223" s="63">
        <v>330936</v>
      </c>
      <c r="B223" s="59" t="s">
        <v>245</v>
      </c>
      <c r="C223" s="25" t="s">
        <v>224</v>
      </c>
      <c r="D223" s="25" t="s">
        <v>691</v>
      </c>
      <c r="E223" s="60" t="s">
        <v>708</v>
      </c>
      <c r="F223" s="36">
        <f>VLOOKUP($A223,'CAF BLS Adjustment'!$B:$H,7,FALSE)</f>
        <v>396503</v>
      </c>
      <c r="G223" s="5">
        <f>SUMIFS('HCLS Adjustment'!$F:$F,'HCLS Adjustment'!$B:$B,Main!$A223)</f>
        <v>0</v>
      </c>
      <c r="H223" s="31">
        <f>VLOOKUP(A223,'SVS Adjustment'!$B$3:$E$675,4,FALSE)</f>
        <v>0</v>
      </c>
      <c r="I223" s="31">
        <f t="shared" si="24"/>
        <v>396503</v>
      </c>
      <c r="J223" s="31">
        <f>IFERROR(VLOOKUP($A223,'NECA 5 year Projections'!$A:$C,3,FALSE),0)</f>
        <v>312329.03167256498</v>
      </c>
      <c r="K223" s="64">
        <f t="shared" si="25"/>
        <v>0.9963388589590193</v>
      </c>
      <c r="L223" s="31">
        <f t="shared" si="26"/>
        <v>395051.34659382806</v>
      </c>
      <c r="M223" s="61">
        <v>37884</v>
      </c>
      <c r="N223" s="36">
        <f t="shared" si="27"/>
        <v>37745.301332803487</v>
      </c>
      <c r="O223" s="95">
        <f t="shared" si="28"/>
        <v>432796.64792663156</v>
      </c>
      <c r="P223" s="36">
        <f t="shared" si="29"/>
        <v>432796.64792663156</v>
      </c>
      <c r="Q223" s="101">
        <f t="shared" si="30"/>
        <v>0</v>
      </c>
      <c r="R223" s="101">
        <f t="shared" si="31"/>
        <v>0</v>
      </c>
    </row>
    <row r="224" spans="1:18" ht="14.4" customHeight="1">
      <c r="A224" s="63">
        <v>330937</v>
      </c>
      <c r="B224" s="59" t="s">
        <v>246</v>
      </c>
      <c r="C224" s="25" t="s">
        <v>224</v>
      </c>
      <c r="D224" s="25" t="s">
        <v>691</v>
      </c>
      <c r="E224" s="60" t="s">
        <v>708</v>
      </c>
      <c r="F224" s="36">
        <f>VLOOKUP($A224,'CAF BLS Adjustment'!$B:$H,7,FALSE)</f>
        <v>384603</v>
      </c>
      <c r="G224" s="5">
        <f>SUMIFS('HCLS Adjustment'!$F:$F,'HCLS Adjustment'!$B:$B,Main!$A224)</f>
        <v>0</v>
      </c>
      <c r="H224" s="31">
        <f>VLOOKUP(A224,'SVS Adjustment'!$B$3:$E$675,4,FALSE)</f>
        <v>0</v>
      </c>
      <c r="I224" s="31">
        <f t="shared" si="24"/>
        <v>384603</v>
      </c>
      <c r="J224" s="31">
        <f>IFERROR(VLOOKUP($A224,'NECA 5 year Projections'!$A:$C,3,FALSE),0)</f>
        <v>393275.46428148198</v>
      </c>
      <c r="K224" s="64">
        <f t="shared" si="25"/>
        <v>0.9963388589590193</v>
      </c>
      <c r="L224" s="31">
        <f t="shared" si="26"/>
        <v>384603</v>
      </c>
      <c r="M224" s="61">
        <v>145920</v>
      </c>
      <c r="N224" s="36">
        <f t="shared" si="27"/>
        <v>145385.7662993001</v>
      </c>
      <c r="O224" s="95">
        <f t="shared" si="28"/>
        <v>529988.76629930013</v>
      </c>
      <c r="P224" s="36">
        <f t="shared" si="29"/>
        <v>529988.76629930013</v>
      </c>
      <c r="Q224" s="101">
        <f t="shared" si="30"/>
        <v>0</v>
      </c>
      <c r="R224" s="101">
        <f t="shared" si="31"/>
        <v>0</v>
      </c>
    </row>
    <row r="225" spans="1:18" ht="14.4" customHeight="1">
      <c r="A225" s="63">
        <v>330938</v>
      </c>
      <c r="B225" s="59" t="s">
        <v>247</v>
      </c>
      <c r="C225" s="25" t="s">
        <v>224</v>
      </c>
      <c r="D225" s="25" t="s">
        <v>691</v>
      </c>
      <c r="E225" s="60" t="s">
        <v>708</v>
      </c>
      <c r="F225" s="36">
        <f>VLOOKUP($A225,'CAF BLS Adjustment'!$B:$H,7,FALSE)</f>
        <v>2228181</v>
      </c>
      <c r="G225" s="5">
        <f>SUMIFS('HCLS Adjustment'!$F:$F,'HCLS Adjustment'!$B:$B,Main!$A225)</f>
        <v>9324</v>
      </c>
      <c r="H225" s="31">
        <f>VLOOKUP(A225,'SVS Adjustment'!$B$3:$E$675,4,FALSE)</f>
        <v>0</v>
      </c>
      <c r="I225" s="31">
        <f t="shared" si="24"/>
        <v>2237505</v>
      </c>
      <c r="J225" s="31">
        <f>IFERROR(VLOOKUP($A225,'NECA 5 year Projections'!$A:$C,3,FALSE),0)</f>
        <v>2288402.66058507</v>
      </c>
      <c r="K225" s="64">
        <f t="shared" si="25"/>
        <v>0.9963388589590193</v>
      </c>
      <c r="L225" s="31">
        <f t="shared" si="26"/>
        <v>2237505</v>
      </c>
      <c r="M225" s="61">
        <v>353220</v>
      </c>
      <c r="N225" s="36">
        <f t="shared" si="27"/>
        <v>351926.8117615048</v>
      </c>
      <c r="O225" s="95">
        <f t="shared" si="28"/>
        <v>2589431.811761505</v>
      </c>
      <c r="P225" s="36">
        <f t="shared" si="29"/>
        <v>2580107.811761505</v>
      </c>
      <c r="Q225" s="101">
        <f t="shared" si="30"/>
        <v>9324</v>
      </c>
      <c r="R225" s="101">
        <f t="shared" si="31"/>
        <v>0</v>
      </c>
    </row>
    <row r="226" spans="1:18" ht="14.4" customHeight="1">
      <c r="A226" s="63">
        <v>330942</v>
      </c>
      <c r="B226" s="59" t="s">
        <v>248</v>
      </c>
      <c r="C226" s="25" t="s">
        <v>224</v>
      </c>
      <c r="D226" s="25" t="s">
        <v>691</v>
      </c>
      <c r="E226" s="60" t="s">
        <v>708</v>
      </c>
      <c r="F226" s="36">
        <f>VLOOKUP($A226,'CAF BLS Adjustment'!$B:$H,7,FALSE)</f>
        <v>1210127</v>
      </c>
      <c r="G226" s="5">
        <f>SUMIFS('HCLS Adjustment'!$F:$F,'HCLS Adjustment'!$B:$B,Main!$A226)</f>
        <v>1165308</v>
      </c>
      <c r="H226" s="31">
        <f>VLOOKUP(A226,'SVS Adjustment'!$B$3:$E$675,4,FALSE)</f>
        <v>0</v>
      </c>
      <c r="I226" s="31">
        <f t="shared" si="24"/>
        <v>2375435</v>
      </c>
      <c r="J226" s="31">
        <f>IFERROR(VLOOKUP($A226,'NECA 5 year Projections'!$A:$C,3,FALSE),0)</f>
        <v>1549169.6843183101</v>
      </c>
      <c r="K226" s="64">
        <f t="shared" si="25"/>
        <v>0.9963388589590193</v>
      </c>
      <c r="L226" s="31">
        <f t="shared" si="26"/>
        <v>2366738.197431318</v>
      </c>
      <c r="M226" s="61">
        <v>148482</v>
      </c>
      <c r="N226" s="36">
        <f t="shared" si="27"/>
        <v>147938.38645595309</v>
      </c>
      <c r="O226" s="95">
        <f t="shared" si="28"/>
        <v>2514676.5838872711</v>
      </c>
      <c r="P226" s="36">
        <f t="shared" si="29"/>
        <v>1353634.9408314545</v>
      </c>
      <c r="Q226" s="101">
        <f t="shared" si="30"/>
        <v>1161041.6430558169</v>
      </c>
      <c r="R226" s="101">
        <f t="shared" si="31"/>
        <v>0</v>
      </c>
    </row>
    <row r="227" spans="1:18" ht="14.4" customHeight="1">
      <c r="A227" s="63">
        <v>330946</v>
      </c>
      <c r="B227" s="59" t="s">
        <v>249</v>
      </c>
      <c r="C227" s="25" t="s">
        <v>224</v>
      </c>
      <c r="D227" s="25" t="s">
        <v>691</v>
      </c>
      <c r="E227" s="60" t="s">
        <v>708</v>
      </c>
      <c r="F227" s="36">
        <f>VLOOKUP($A227,'CAF BLS Adjustment'!$B:$H,7,FALSE)</f>
        <v>265437</v>
      </c>
      <c r="G227" s="5">
        <f>SUMIFS('HCLS Adjustment'!$F:$F,'HCLS Adjustment'!$B:$B,Main!$A227)</f>
        <v>78876</v>
      </c>
      <c r="H227" s="31">
        <f>VLOOKUP(A227,'SVS Adjustment'!$B$3:$E$675,4,FALSE)</f>
        <v>0</v>
      </c>
      <c r="I227" s="31">
        <f t="shared" si="24"/>
        <v>344313</v>
      </c>
      <c r="J227" s="31">
        <f>IFERROR(VLOOKUP($A227,'NECA 5 year Projections'!$A:$C,3,FALSE),0)</f>
        <v>191959.87779517801</v>
      </c>
      <c r="K227" s="64">
        <f t="shared" si="25"/>
        <v>0.9963388589590193</v>
      </c>
      <c r="L227" s="31">
        <f t="shared" si="26"/>
        <v>343052.4215447568</v>
      </c>
      <c r="M227" s="61">
        <v>-642</v>
      </c>
      <c r="N227" s="36">
        <f t="shared" si="27"/>
        <v>-642</v>
      </c>
      <c r="O227" s="95">
        <f t="shared" si="28"/>
        <v>342410.4215447568</v>
      </c>
      <c r="P227" s="36">
        <f t="shared" si="29"/>
        <v>263823.19770550518</v>
      </c>
      <c r="Q227" s="101">
        <f t="shared" si="30"/>
        <v>78587.223839251601</v>
      </c>
      <c r="R227" s="101">
        <f t="shared" si="31"/>
        <v>0</v>
      </c>
    </row>
    <row r="228" spans="1:18" ht="14.4" customHeight="1">
      <c r="A228" s="63">
        <v>330949</v>
      </c>
      <c r="B228" s="59" t="s">
        <v>250</v>
      </c>
      <c r="C228" s="25" t="s">
        <v>224</v>
      </c>
      <c r="D228" s="25" t="s">
        <v>691</v>
      </c>
      <c r="E228" s="60" t="s">
        <v>708</v>
      </c>
      <c r="F228" s="36">
        <f>VLOOKUP($A228,'CAF BLS Adjustment'!$B:$H,7,FALSE)</f>
        <v>749306</v>
      </c>
      <c r="G228" s="5">
        <f>SUMIFS('HCLS Adjustment'!$F:$F,'HCLS Adjustment'!$B:$B,Main!$A228)</f>
        <v>196368</v>
      </c>
      <c r="H228" s="31">
        <f>VLOOKUP(A228,'SVS Adjustment'!$B$3:$E$675,4,FALSE)</f>
        <v>0</v>
      </c>
      <c r="I228" s="31">
        <f t="shared" si="24"/>
        <v>945674</v>
      </c>
      <c r="J228" s="31">
        <f>IFERROR(VLOOKUP($A228,'NECA 5 year Projections'!$A:$C,3,FALSE),0)</f>
        <v>792119.31371155102</v>
      </c>
      <c r="K228" s="64">
        <f t="shared" si="25"/>
        <v>0.9963388589590193</v>
      </c>
      <c r="L228" s="31">
        <f t="shared" si="26"/>
        <v>942211.7541072116</v>
      </c>
      <c r="M228" s="61">
        <v>99444</v>
      </c>
      <c r="N228" s="36">
        <f t="shared" si="27"/>
        <v>99079.921490320718</v>
      </c>
      <c r="O228" s="95">
        <f t="shared" si="28"/>
        <v>1041291.6755975323</v>
      </c>
      <c r="P228" s="36">
        <f t="shared" si="29"/>
        <v>845642.6065414676</v>
      </c>
      <c r="Q228" s="101">
        <f t="shared" si="30"/>
        <v>195649.06905606471</v>
      </c>
      <c r="R228" s="101">
        <f t="shared" si="31"/>
        <v>0</v>
      </c>
    </row>
    <row r="229" spans="1:18" ht="14.4" customHeight="1">
      <c r="A229" s="63">
        <v>330953</v>
      </c>
      <c r="B229" s="59" t="s">
        <v>251</v>
      </c>
      <c r="C229" s="25" t="s">
        <v>224</v>
      </c>
      <c r="D229" s="25" t="s">
        <v>691</v>
      </c>
      <c r="E229" s="60" t="s">
        <v>708</v>
      </c>
      <c r="F229" s="36">
        <f>VLOOKUP($A229,'CAF BLS Adjustment'!$B:$H,7,FALSE)</f>
        <v>443795</v>
      </c>
      <c r="G229" s="5">
        <f>SUMIFS('HCLS Adjustment'!$F:$F,'HCLS Adjustment'!$B:$B,Main!$A229)</f>
        <v>336168</v>
      </c>
      <c r="H229" s="31">
        <f>VLOOKUP(A229,'SVS Adjustment'!$B$3:$E$675,4,FALSE)</f>
        <v>0</v>
      </c>
      <c r="I229" s="31">
        <f t="shared" si="24"/>
        <v>779963</v>
      </c>
      <c r="J229" s="31">
        <f>IFERROR(VLOOKUP($A229,'NECA 5 year Projections'!$A:$C,3,FALSE),0)</f>
        <v>485555.01400357101</v>
      </c>
      <c r="K229" s="64">
        <f t="shared" si="25"/>
        <v>0.9963388589590193</v>
      </c>
      <c r="L229" s="31">
        <f t="shared" si="26"/>
        <v>777107.44545025355</v>
      </c>
      <c r="M229" s="61">
        <v>46152</v>
      </c>
      <c r="N229" s="36">
        <f t="shared" si="27"/>
        <v>45983.031018676658</v>
      </c>
      <c r="O229" s="95">
        <f t="shared" si="28"/>
        <v>823090.47646893025</v>
      </c>
      <c r="P229" s="36">
        <f t="shared" si="29"/>
        <v>488153.23493039457</v>
      </c>
      <c r="Q229" s="101">
        <f t="shared" si="30"/>
        <v>334937.24153853557</v>
      </c>
      <c r="R229" s="101">
        <f t="shared" si="31"/>
        <v>0</v>
      </c>
    </row>
    <row r="230" spans="1:18" ht="14.4" customHeight="1">
      <c r="A230" s="63">
        <v>330960</v>
      </c>
      <c r="B230" s="59" t="s">
        <v>252</v>
      </c>
      <c r="C230" s="25" t="s">
        <v>224</v>
      </c>
      <c r="D230" s="25" t="s">
        <v>691</v>
      </c>
      <c r="E230" s="60" t="s">
        <v>708</v>
      </c>
      <c r="F230" s="36">
        <f>VLOOKUP($A230,'CAF BLS Adjustment'!$B:$H,7,FALSE)</f>
        <v>2006633</v>
      </c>
      <c r="G230" s="5">
        <f>SUMIFS('HCLS Adjustment'!$F:$F,'HCLS Adjustment'!$B:$B,Main!$A230)</f>
        <v>1164348</v>
      </c>
      <c r="H230" s="31">
        <f>VLOOKUP(A230,'SVS Adjustment'!$B$3:$E$675,4,FALSE)</f>
        <v>0</v>
      </c>
      <c r="I230" s="31">
        <f t="shared" si="24"/>
        <v>3170981</v>
      </c>
      <c r="J230" s="31">
        <f>IFERROR(VLOOKUP($A230,'NECA 5 year Projections'!$A:$C,3,FALSE),0)</f>
        <v>2756815.5672671199</v>
      </c>
      <c r="K230" s="64">
        <f t="shared" si="25"/>
        <v>0.9963388589590193</v>
      </c>
      <c r="L230" s="31">
        <f t="shared" si="26"/>
        <v>3159371.5913207298</v>
      </c>
      <c r="M230" s="61">
        <v>133404</v>
      </c>
      <c r="N230" s="36">
        <f t="shared" si="27"/>
        <v>132915.58914056901</v>
      </c>
      <c r="O230" s="95">
        <f t="shared" si="28"/>
        <v>3292287.1804612987</v>
      </c>
      <c r="P230" s="36">
        <f t="shared" si="29"/>
        <v>2132202.0227100826</v>
      </c>
      <c r="Q230" s="101">
        <f t="shared" si="30"/>
        <v>1160085.1577512163</v>
      </c>
      <c r="R230" s="101">
        <f t="shared" si="31"/>
        <v>0</v>
      </c>
    </row>
    <row r="231" spans="1:18" ht="14.4" customHeight="1">
      <c r="A231" s="63">
        <v>330966</v>
      </c>
      <c r="B231" s="59" t="s">
        <v>253</v>
      </c>
      <c r="C231" s="25" t="s">
        <v>224</v>
      </c>
      <c r="D231" s="25" t="s">
        <v>691</v>
      </c>
      <c r="E231" s="60" t="s">
        <v>708</v>
      </c>
      <c r="F231" s="36">
        <f>VLOOKUP($A231,'CAF BLS Adjustment'!$B:$H,7,FALSE)</f>
        <v>2985999</v>
      </c>
      <c r="G231" s="5">
        <f>SUMIFS('HCLS Adjustment'!$F:$F,'HCLS Adjustment'!$B:$B,Main!$A231)</f>
        <v>1321200</v>
      </c>
      <c r="H231" s="31">
        <f>VLOOKUP(A231,'SVS Adjustment'!$B$3:$E$675,4,FALSE)</f>
        <v>0</v>
      </c>
      <c r="I231" s="31">
        <f t="shared" si="24"/>
        <v>4307199</v>
      </c>
      <c r="J231" s="31">
        <f>IFERROR(VLOOKUP($A231,'NECA 5 year Projections'!$A:$C,3,FALSE),0)</f>
        <v>3028133.2457663398</v>
      </c>
      <c r="K231" s="64">
        <f t="shared" si="25"/>
        <v>0.9963388589590193</v>
      </c>
      <c r="L231" s="31">
        <f t="shared" si="26"/>
        <v>4291429.7369694291</v>
      </c>
      <c r="M231" s="61">
        <v>370008</v>
      </c>
      <c r="N231" s="36">
        <f t="shared" si="27"/>
        <v>368653.34852570883</v>
      </c>
      <c r="O231" s="95">
        <f t="shared" si="28"/>
        <v>4660083.0854951376</v>
      </c>
      <c r="P231" s="36">
        <f t="shared" si="29"/>
        <v>3343720.1850384818</v>
      </c>
      <c r="Q231" s="101">
        <f t="shared" si="30"/>
        <v>1316362.9004566565</v>
      </c>
      <c r="R231" s="101">
        <f t="shared" si="31"/>
        <v>0</v>
      </c>
    </row>
    <row r="232" spans="1:18" ht="14.4" customHeight="1">
      <c r="A232" s="63">
        <v>330971</v>
      </c>
      <c r="B232" s="59" t="s">
        <v>254</v>
      </c>
      <c r="C232" s="25" t="s">
        <v>224</v>
      </c>
      <c r="D232" s="25" t="s">
        <v>691</v>
      </c>
      <c r="E232" s="60" t="s">
        <v>708</v>
      </c>
      <c r="F232" s="36">
        <f>VLOOKUP($A232,'CAF BLS Adjustment'!$B:$H,7,FALSE)</f>
        <v>1801877</v>
      </c>
      <c r="G232" s="5">
        <f>SUMIFS('HCLS Adjustment'!$F:$F,'HCLS Adjustment'!$B:$B,Main!$A232)</f>
        <v>1170468</v>
      </c>
      <c r="H232" s="31">
        <f>VLOOKUP(A232,'SVS Adjustment'!$B$3:$E$675,4,FALSE)</f>
        <v>0</v>
      </c>
      <c r="I232" s="31">
        <f t="shared" si="24"/>
        <v>2972345</v>
      </c>
      <c r="J232" s="31">
        <f>IFERROR(VLOOKUP($A232,'NECA 5 year Projections'!$A:$C,3,FALSE),0)</f>
        <v>1897783.3795199699</v>
      </c>
      <c r="K232" s="64">
        <f t="shared" si="25"/>
        <v>0.9963388589590193</v>
      </c>
      <c r="L232" s="31">
        <f t="shared" si="26"/>
        <v>2961462.8257325464</v>
      </c>
      <c r="M232" s="61">
        <v>125316</v>
      </c>
      <c r="N232" s="36">
        <f t="shared" si="27"/>
        <v>124857.20044930847</v>
      </c>
      <c r="O232" s="95">
        <f t="shared" si="28"/>
        <v>3086320.0261818548</v>
      </c>
      <c r="P232" s="36">
        <f t="shared" si="29"/>
        <v>1920137.2746138093</v>
      </c>
      <c r="Q232" s="101">
        <f t="shared" si="30"/>
        <v>1166182.7515680455</v>
      </c>
      <c r="R232" s="101">
        <f t="shared" si="31"/>
        <v>0</v>
      </c>
    </row>
    <row r="233" spans="1:18" ht="14.4" customHeight="1">
      <c r="A233" s="63">
        <v>330974</v>
      </c>
      <c r="B233" s="59" t="s">
        <v>255</v>
      </c>
      <c r="C233" s="25" t="s">
        <v>224</v>
      </c>
      <c r="D233" s="25" t="s">
        <v>691</v>
      </c>
      <c r="E233" s="60" t="s">
        <v>708</v>
      </c>
      <c r="F233" s="36">
        <f>VLOOKUP($A233,'CAF BLS Adjustment'!$B:$H,7,FALSE)</f>
        <v>6349627</v>
      </c>
      <c r="G233" s="5">
        <f>SUMIFS('HCLS Adjustment'!$F:$F,'HCLS Adjustment'!$B:$B,Main!$A233)</f>
        <v>617952</v>
      </c>
      <c r="H233" s="31">
        <f>VLOOKUP(A233,'SVS Adjustment'!$B$3:$E$675,4,FALSE)</f>
        <v>0</v>
      </c>
      <c r="I233" s="31">
        <f t="shared" si="24"/>
        <v>6967579</v>
      </c>
      <c r="J233" s="31">
        <f>IFERROR(VLOOKUP($A233,'NECA 5 year Projections'!$A:$C,3,FALSE),0)</f>
        <v>8074373.2977941995</v>
      </c>
      <c r="K233" s="64">
        <f t="shared" si="25"/>
        <v>0.9963388589590193</v>
      </c>
      <c r="L233" s="31">
        <f t="shared" si="26"/>
        <v>6967579</v>
      </c>
      <c r="M233" s="61">
        <v>-820818</v>
      </c>
      <c r="N233" s="36">
        <f t="shared" si="27"/>
        <v>-820818</v>
      </c>
      <c r="O233" s="95">
        <f t="shared" si="28"/>
        <v>6146761</v>
      </c>
      <c r="P233" s="36">
        <f t="shared" si="29"/>
        <v>5528809</v>
      </c>
      <c r="Q233" s="101">
        <f t="shared" si="30"/>
        <v>617952</v>
      </c>
      <c r="R233" s="101">
        <f t="shared" si="31"/>
        <v>0</v>
      </c>
    </row>
    <row r="234" spans="1:18" ht="14.4" customHeight="1">
      <c r="A234" s="63">
        <v>340978</v>
      </c>
      <c r="B234" s="59" t="s">
        <v>257</v>
      </c>
      <c r="C234" s="25" t="s">
        <v>256</v>
      </c>
      <c r="D234" s="25" t="s">
        <v>691</v>
      </c>
      <c r="E234" s="60" t="s">
        <v>708</v>
      </c>
      <c r="F234" s="36">
        <f>VLOOKUP($A234,'CAF BLS Adjustment'!$B:$H,7,FALSE)</f>
        <v>376687</v>
      </c>
      <c r="G234" s="5">
        <f>SUMIFS('HCLS Adjustment'!$F:$F,'HCLS Adjustment'!$B:$B,Main!$A234)</f>
        <v>433572</v>
      </c>
      <c r="H234" s="31">
        <f>VLOOKUP(A234,'SVS Adjustment'!$B$3:$E$675,4,FALSE)</f>
        <v>0</v>
      </c>
      <c r="I234" s="31">
        <f t="shared" si="24"/>
        <v>810259</v>
      </c>
      <c r="J234" s="31">
        <f>IFERROR(VLOOKUP($A234,'NECA 5 year Projections'!$A:$C,3,FALSE),0)</f>
        <v>434682.344039505</v>
      </c>
      <c r="K234" s="64">
        <f t="shared" si="25"/>
        <v>0.9963388589590193</v>
      </c>
      <c r="L234" s="31">
        <f t="shared" si="26"/>
        <v>807292.52752127603</v>
      </c>
      <c r="M234" s="61">
        <v>4590</v>
      </c>
      <c r="N234" s="36">
        <f t="shared" si="27"/>
        <v>4573.1953626218983</v>
      </c>
      <c r="O234" s="95">
        <f t="shared" si="28"/>
        <v>811865.72288389795</v>
      </c>
      <c r="P234" s="36">
        <f t="shared" si="29"/>
        <v>379881.09112731798</v>
      </c>
      <c r="Q234" s="101">
        <f t="shared" si="30"/>
        <v>431984.63175657991</v>
      </c>
      <c r="R234" s="101">
        <f t="shared" si="31"/>
        <v>0</v>
      </c>
    </row>
    <row r="235" spans="1:18" ht="14.4" customHeight="1">
      <c r="A235" s="63">
        <v>340983</v>
      </c>
      <c r="B235" s="59" t="s">
        <v>258</v>
      </c>
      <c r="C235" s="25" t="s">
        <v>256</v>
      </c>
      <c r="D235" s="25" t="s">
        <v>691</v>
      </c>
      <c r="E235" s="60" t="s">
        <v>708</v>
      </c>
      <c r="F235" s="36">
        <f>VLOOKUP($A235,'CAF BLS Adjustment'!$B:$H,7,FALSE)</f>
        <v>334694</v>
      </c>
      <c r="G235" s="5">
        <f>SUMIFS('HCLS Adjustment'!$F:$F,'HCLS Adjustment'!$B:$B,Main!$A235)</f>
        <v>92292</v>
      </c>
      <c r="H235" s="31">
        <f>VLOOKUP(A235,'SVS Adjustment'!$B$3:$E$675,4,FALSE)</f>
        <v>0</v>
      </c>
      <c r="I235" s="31">
        <f t="shared" si="24"/>
        <v>426986</v>
      </c>
      <c r="J235" s="31">
        <f>IFERROR(VLOOKUP($A235,'NECA 5 year Projections'!$A:$C,3,FALSE),0)</f>
        <v>390154.87873362401</v>
      </c>
      <c r="K235" s="64">
        <f t="shared" si="25"/>
        <v>0.9963388589590193</v>
      </c>
      <c r="L235" s="31">
        <f t="shared" si="26"/>
        <v>425422.7440314758</v>
      </c>
      <c r="M235" s="61">
        <v>-46620</v>
      </c>
      <c r="N235" s="36">
        <f t="shared" si="27"/>
        <v>-46620</v>
      </c>
      <c r="O235" s="95">
        <f t="shared" si="28"/>
        <v>378802.7440314758</v>
      </c>
      <c r="P235" s="36">
        <f t="shared" si="29"/>
        <v>286848.63806043001</v>
      </c>
      <c r="Q235" s="101">
        <f t="shared" si="30"/>
        <v>91954.105971045807</v>
      </c>
      <c r="R235" s="101">
        <f t="shared" si="31"/>
        <v>0</v>
      </c>
    </row>
    <row r="236" spans="1:18" ht="14.4" customHeight="1">
      <c r="A236" s="63">
        <v>340990</v>
      </c>
      <c r="B236" s="59" t="s">
        <v>259</v>
      </c>
      <c r="C236" s="25" t="s">
        <v>256</v>
      </c>
      <c r="D236" s="25" t="s">
        <v>691</v>
      </c>
      <c r="E236" s="60" t="s">
        <v>708</v>
      </c>
      <c r="F236" s="36">
        <f>VLOOKUP($A236,'CAF BLS Adjustment'!$B:$H,7,FALSE)</f>
        <v>77965</v>
      </c>
      <c r="G236" s="5">
        <f>SUMIFS('HCLS Adjustment'!$F:$F,'HCLS Adjustment'!$B:$B,Main!$A236)</f>
        <v>39852</v>
      </c>
      <c r="H236" s="31">
        <f>VLOOKUP(A236,'SVS Adjustment'!$B$3:$E$675,4,FALSE)</f>
        <v>0</v>
      </c>
      <c r="I236" s="31">
        <f t="shared" si="24"/>
        <v>117817</v>
      </c>
      <c r="J236" s="31">
        <f>IFERROR(VLOOKUP($A236,'NECA 5 year Projections'!$A:$C,3,FALSE),0)</f>
        <v>88171.911093759598</v>
      </c>
      <c r="K236" s="64">
        <f t="shared" si="25"/>
        <v>0.9963388589590193</v>
      </c>
      <c r="L236" s="31">
        <f t="shared" si="26"/>
        <v>117385.65534597478</v>
      </c>
      <c r="M236" s="61">
        <v>2250</v>
      </c>
      <c r="N236" s="36">
        <f t="shared" si="27"/>
        <v>2241.7624326577934</v>
      </c>
      <c r="O236" s="95">
        <f t="shared" si="28"/>
        <v>119627.41777863257</v>
      </c>
      <c r="P236" s="36">
        <f t="shared" si="29"/>
        <v>79921.321571397741</v>
      </c>
      <c r="Q236" s="101">
        <f t="shared" si="30"/>
        <v>39706.096207234834</v>
      </c>
      <c r="R236" s="101">
        <f t="shared" si="31"/>
        <v>0</v>
      </c>
    </row>
    <row r="237" spans="1:18" ht="14.4" customHeight="1">
      <c r="A237" s="63">
        <v>341003</v>
      </c>
      <c r="B237" s="59" t="s">
        <v>260</v>
      </c>
      <c r="C237" s="25" t="s">
        <v>256</v>
      </c>
      <c r="D237" s="25" t="s">
        <v>691</v>
      </c>
      <c r="E237" s="60" t="s">
        <v>708</v>
      </c>
      <c r="F237" s="36">
        <f>VLOOKUP($A237,'CAF BLS Adjustment'!$B:$H,7,FALSE)</f>
        <v>761280</v>
      </c>
      <c r="G237" s="5">
        <f>SUMIFS('HCLS Adjustment'!$F:$F,'HCLS Adjustment'!$B:$B,Main!$A237)</f>
        <v>542076</v>
      </c>
      <c r="H237" s="31">
        <f>VLOOKUP(A237,'SVS Adjustment'!$B$3:$E$675,4,FALSE)</f>
        <v>0</v>
      </c>
      <c r="I237" s="31">
        <f t="shared" si="24"/>
        <v>1303356</v>
      </c>
      <c r="J237" s="31">
        <f>IFERROR(VLOOKUP($A237,'NECA 5 year Projections'!$A:$C,3,FALSE),0)</f>
        <v>738929.49414197402</v>
      </c>
      <c r="K237" s="64">
        <f t="shared" si="25"/>
        <v>0.9963388589590193</v>
      </c>
      <c r="L237" s="31">
        <f t="shared" si="26"/>
        <v>1298584.2298573917</v>
      </c>
      <c r="M237" s="61">
        <v>1476</v>
      </c>
      <c r="N237" s="36">
        <f t="shared" si="27"/>
        <v>1470.5961558235124</v>
      </c>
      <c r="O237" s="95">
        <f t="shared" si="28"/>
        <v>1300054.8260132151</v>
      </c>
      <c r="P237" s="36">
        <f t="shared" si="29"/>
        <v>759963.44270414591</v>
      </c>
      <c r="Q237" s="101">
        <f t="shared" si="30"/>
        <v>540091.38330906932</v>
      </c>
      <c r="R237" s="101">
        <f t="shared" si="31"/>
        <v>0</v>
      </c>
    </row>
    <row r="238" spans="1:18" ht="14.4" customHeight="1">
      <c r="A238" s="63">
        <v>341020</v>
      </c>
      <c r="B238" s="59" t="s">
        <v>261</v>
      </c>
      <c r="C238" s="25" t="s">
        <v>256</v>
      </c>
      <c r="D238" s="25" t="s">
        <v>691</v>
      </c>
      <c r="E238" s="60" t="s">
        <v>708</v>
      </c>
      <c r="F238" s="36">
        <f>VLOOKUP($A238,'CAF BLS Adjustment'!$B:$H,7,FALSE)</f>
        <v>173611</v>
      </c>
      <c r="G238" s="5">
        <f>SUMIFS('HCLS Adjustment'!$F:$F,'HCLS Adjustment'!$B:$B,Main!$A238)</f>
        <v>0</v>
      </c>
      <c r="H238" s="31">
        <f>VLOOKUP(A238,'SVS Adjustment'!$B$3:$E$675,4,FALSE)</f>
        <v>0</v>
      </c>
      <c r="I238" s="31">
        <f t="shared" si="24"/>
        <v>173611</v>
      </c>
      <c r="J238" s="31">
        <f>IFERROR(VLOOKUP($A238,'NECA 5 year Projections'!$A:$C,3,FALSE),0)</f>
        <v>184491.988016516</v>
      </c>
      <c r="K238" s="64">
        <f t="shared" si="25"/>
        <v>0.9963388589590193</v>
      </c>
      <c r="L238" s="31">
        <f t="shared" si="26"/>
        <v>173611</v>
      </c>
      <c r="M238" s="61">
        <v>-9930</v>
      </c>
      <c r="N238" s="36">
        <f t="shared" si="27"/>
        <v>-9930</v>
      </c>
      <c r="O238" s="95">
        <f t="shared" si="28"/>
        <v>163681</v>
      </c>
      <c r="P238" s="36">
        <f t="shared" si="29"/>
        <v>163681</v>
      </c>
      <c r="Q238" s="101">
        <f t="shared" si="30"/>
        <v>0</v>
      </c>
      <c r="R238" s="101">
        <f t="shared" si="31"/>
        <v>0</v>
      </c>
    </row>
    <row r="239" spans="1:18" ht="14.4" customHeight="1">
      <c r="A239" s="63">
        <v>341021</v>
      </c>
      <c r="B239" s="59" t="s">
        <v>262</v>
      </c>
      <c r="C239" s="25" t="s">
        <v>256</v>
      </c>
      <c r="D239" s="25" t="s">
        <v>691</v>
      </c>
      <c r="E239" s="60" t="s">
        <v>708</v>
      </c>
      <c r="F239" s="36">
        <f>VLOOKUP($A239,'CAF BLS Adjustment'!$B:$H,7,FALSE)</f>
        <v>29475</v>
      </c>
      <c r="G239" s="5">
        <f>SUMIFS('HCLS Adjustment'!$F:$F,'HCLS Adjustment'!$B:$B,Main!$A239)</f>
        <v>13536</v>
      </c>
      <c r="H239" s="31">
        <f>VLOOKUP(A239,'SVS Adjustment'!$B$3:$E$675,4,FALSE)</f>
        <v>0</v>
      </c>
      <c r="I239" s="31">
        <f t="shared" si="24"/>
        <v>43011</v>
      </c>
      <c r="J239" s="31">
        <f>IFERROR(VLOOKUP($A239,'NECA 5 year Projections'!$A:$C,3,FALSE),0)</f>
        <v>33403.781012244603</v>
      </c>
      <c r="K239" s="64">
        <f t="shared" si="25"/>
        <v>0.9963388589590193</v>
      </c>
      <c r="L239" s="31">
        <f t="shared" si="26"/>
        <v>42853.530662686382</v>
      </c>
      <c r="M239" s="61">
        <v>-186</v>
      </c>
      <c r="N239" s="36">
        <f t="shared" si="27"/>
        <v>-186</v>
      </c>
      <c r="O239" s="95">
        <f t="shared" si="28"/>
        <v>42667.530662686382</v>
      </c>
      <c r="P239" s="36">
        <f t="shared" si="29"/>
        <v>29181.087867817096</v>
      </c>
      <c r="Q239" s="101">
        <f t="shared" si="30"/>
        <v>13486.442794869288</v>
      </c>
      <c r="R239" s="101">
        <f t="shared" si="31"/>
        <v>0</v>
      </c>
    </row>
    <row r="240" spans="1:18" ht="14.4" customHeight="1">
      <c r="A240" s="63">
        <v>341023</v>
      </c>
      <c r="B240" s="59" t="s">
        <v>263</v>
      </c>
      <c r="C240" s="25" t="s">
        <v>256</v>
      </c>
      <c r="D240" s="25" t="s">
        <v>691</v>
      </c>
      <c r="E240" s="60" t="s">
        <v>708</v>
      </c>
      <c r="F240" s="36">
        <f>VLOOKUP($A240,'CAF BLS Adjustment'!$B:$H,7,FALSE)</f>
        <v>505693</v>
      </c>
      <c r="G240" s="5">
        <f>SUMIFS('HCLS Adjustment'!$F:$F,'HCLS Adjustment'!$B:$B,Main!$A240)</f>
        <v>80400</v>
      </c>
      <c r="H240" s="31">
        <f>VLOOKUP(A240,'SVS Adjustment'!$B$3:$E$675,4,FALSE)</f>
        <v>0</v>
      </c>
      <c r="I240" s="31">
        <f t="shared" si="24"/>
        <v>586093</v>
      </c>
      <c r="J240" s="31">
        <f>IFERROR(VLOOKUP($A240,'NECA 5 year Projections'!$A:$C,3,FALSE),0)</f>
        <v>281675.73231572501</v>
      </c>
      <c r="K240" s="64">
        <f t="shared" si="25"/>
        <v>0.9963388589590193</v>
      </c>
      <c r="L240" s="31">
        <f t="shared" si="26"/>
        <v>583947.23086386849</v>
      </c>
      <c r="M240" s="61">
        <v>-25152</v>
      </c>
      <c r="N240" s="36">
        <f t="shared" si="27"/>
        <v>-25152</v>
      </c>
      <c r="O240" s="95">
        <f t="shared" si="28"/>
        <v>558795.23086386849</v>
      </c>
      <c r="P240" s="36">
        <f t="shared" si="29"/>
        <v>478689.58660356334</v>
      </c>
      <c r="Q240" s="101">
        <f t="shared" si="30"/>
        <v>80105.64426030514</v>
      </c>
      <c r="R240" s="101">
        <f t="shared" si="31"/>
        <v>0</v>
      </c>
    </row>
    <row r="241" spans="1:18" ht="14.4" customHeight="1">
      <c r="A241" s="63">
        <v>341025</v>
      </c>
      <c r="B241" s="59" t="s">
        <v>264</v>
      </c>
      <c r="C241" s="25" t="s">
        <v>256</v>
      </c>
      <c r="D241" s="25" t="s">
        <v>691</v>
      </c>
      <c r="E241" s="60" t="s">
        <v>708</v>
      </c>
      <c r="F241" s="36">
        <f>VLOOKUP($A241,'CAF BLS Adjustment'!$B:$H,7,FALSE)</f>
        <v>4284782.181943696</v>
      </c>
      <c r="G241" s="5">
        <f>SUMIFS('HCLS Adjustment'!$F:$F,'HCLS Adjustment'!$B:$B,Main!$A241)</f>
        <v>3629880</v>
      </c>
      <c r="H241" s="31">
        <f>VLOOKUP(A241,'SVS Adjustment'!$B$3:$E$675,4,FALSE)</f>
        <v>0</v>
      </c>
      <c r="I241" s="31">
        <f t="shared" si="24"/>
        <v>7914662.181943696</v>
      </c>
      <c r="J241" s="31">
        <f>IFERROR(VLOOKUP($A241,'NECA 5 year Projections'!$A:$C,3,FALSE),0)</f>
        <v>4423421.8548421497</v>
      </c>
      <c r="K241" s="64">
        <f t="shared" si="25"/>
        <v>0.9963388589590193</v>
      </c>
      <c r="L241" s="31">
        <f t="shared" si="26"/>
        <v>7885685.4874038845</v>
      </c>
      <c r="M241" s="61">
        <v>-328644</v>
      </c>
      <c r="N241" s="36">
        <f t="shared" si="27"/>
        <v>-328644</v>
      </c>
      <c r="O241" s="95">
        <f t="shared" si="28"/>
        <v>7557041.4874038845</v>
      </c>
      <c r="P241" s="36">
        <f t="shared" si="29"/>
        <v>3940450.9900457188</v>
      </c>
      <c r="Q241" s="101">
        <f t="shared" si="30"/>
        <v>3616590.4973581652</v>
      </c>
      <c r="R241" s="101">
        <f t="shared" si="31"/>
        <v>0</v>
      </c>
    </row>
    <row r="242" spans="1:18" ht="14.4" customHeight="1">
      <c r="A242" s="63">
        <v>341026</v>
      </c>
      <c r="B242" s="59" t="s">
        <v>265</v>
      </c>
      <c r="C242" s="25" t="s">
        <v>256</v>
      </c>
      <c r="D242" s="25" t="s">
        <v>691</v>
      </c>
      <c r="E242" s="60" t="s">
        <v>708</v>
      </c>
      <c r="F242" s="36">
        <f>VLOOKUP($A242,'CAF BLS Adjustment'!$B:$H,7,FALSE)</f>
        <v>3352642</v>
      </c>
      <c r="G242" s="5">
        <f>SUMIFS('HCLS Adjustment'!$F:$F,'HCLS Adjustment'!$B:$B,Main!$A242)</f>
        <v>73152</v>
      </c>
      <c r="H242" s="31">
        <f>VLOOKUP(A242,'SVS Adjustment'!$B$3:$E$675,4,FALSE)</f>
        <v>0</v>
      </c>
      <c r="I242" s="31">
        <f t="shared" si="24"/>
        <v>3425794</v>
      </c>
      <c r="J242" s="31">
        <f>IFERROR(VLOOKUP($A242,'NECA 5 year Projections'!$A:$C,3,FALSE),0)</f>
        <v>3897678.48455719</v>
      </c>
      <c r="K242" s="64">
        <f t="shared" si="25"/>
        <v>0.9963388589590193</v>
      </c>
      <c r="L242" s="31">
        <f t="shared" si="26"/>
        <v>3425794</v>
      </c>
      <c r="M242" s="61">
        <v>-322716</v>
      </c>
      <c r="N242" s="36">
        <f t="shared" si="27"/>
        <v>-322716</v>
      </c>
      <c r="O242" s="95">
        <f t="shared" si="28"/>
        <v>3103078</v>
      </c>
      <c r="P242" s="36">
        <f t="shared" si="29"/>
        <v>3029926</v>
      </c>
      <c r="Q242" s="101">
        <f t="shared" si="30"/>
        <v>73152</v>
      </c>
      <c r="R242" s="101">
        <f t="shared" si="31"/>
        <v>0</v>
      </c>
    </row>
    <row r="243" spans="1:18" ht="14.4" customHeight="1">
      <c r="A243" s="63">
        <v>341032</v>
      </c>
      <c r="B243" s="59" t="s">
        <v>266</v>
      </c>
      <c r="C243" s="25" t="s">
        <v>256</v>
      </c>
      <c r="D243" s="25" t="s">
        <v>691</v>
      </c>
      <c r="E243" s="60" t="s">
        <v>708</v>
      </c>
      <c r="F243" s="36">
        <f>VLOOKUP($A243,'CAF BLS Adjustment'!$B:$H,7,FALSE)</f>
        <v>515243</v>
      </c>
      <c r="G243" s="5">
        <f>SUMIFS('HCLS Adjustment'!$F:$F,'HCLS Adjustment'!$B:$B,Main!$A243)</f>
        <v>585420</v>
      </c>
      <c r="H243" s="31">
        <f>VLOOKUP(A243,'SVS Adjustment'!$B$3:$E$675,4,FALSE)</f>
        <v>0</v>
      </c>
      <c r="I243" s="31">
        <f t="shared" si="24"/>
        <v>1100663</v>
      </c>
      <c r="J243" s="31">
        <f>IFERROR(VLOOKUP($A243,'NECA 5 year Projections'!$A:$C,3,FALSE),0)</f>
        <v>624776.46386106405</v>
      </c>
      <c r="K243" s="64">
        <f t="shared" si="25"/>
        <v>0.9963388589590193</v>
      </c>
      <c r="L243" s="31">
        <f t="shared" si="26"/>
        <v>1096633.317518411</v>
      </c>
      <c r="M243" s="61">
        <v>-2784</v>
      </c>
      <c r="N243" s="36">
        <f t="shared" si="27"/>
        <v>-2784</v>
      </c>
      <c r="O243" s="95">
        <f t="shared" si="28"/>
        <v>1093849.317518411</v>
      </c>
      <c r="P243" s="36">
        <f t="shared" si="29"/>
        <v>510572.62270662194</v>
      </c>
      <c r="Q243" s="101">
        <f t="shared" si="30"/>
        <v>583276.69481178897</v>
      </c>
      <c r="R243" s="101">
        <f t="shared" si="31"/>
        <v>0</v>
      </c>
    </row>
    <row r="244" spans="1:18" ht="14.4" customHeight="1">
      <c r="A244" s="63">
        <v>341041</v>
      </c>
      <c r="B244" s="59" t="s">
        <v>267</v>
      </c>
      <c r="C244" s="25" t="s">
        <v>256</v>
      </c>
      <c r="D244" s="25" t="s">
        <v>691</v>
      </c>
      <c r="E244" s="60" t="s">
        <v>708</v>
      </c>
      <c r="F244" s="36">
        <f>VLOOKUP($A244,'CAF BLS Adjustment'!$B:$H,7,FALSE)</f>
        <v>29766</v>
      </c>
      <c r="G244" s="5">
        <f>SUMIFS('HCLS Adjustment'!$F:$F,'HCLS Adjustment'!$B:$B,Main!$A244)</f>
        <v>14388</v>
      </c>
      <c r="H244" s="31">
        <f>VLOOKUP(A244,'SVS Adjustment'!$B$3:$E$675,4,FALSE)</f>
        <v>0</v>
      </c>
      <c r="I244" s="31">
        <f t="shared" si="24"/>
        <v>44154</v>
      </c>
      <c r="J244" s="31">
        <f>IFERROR(VLOOKUP($A244,'NECA 5 year Projections'!$A:$C,3,FALSE),0)</f>
        <v>32454.414621675001</v>
      </c>
      <c r="K244" s="64">
        <f t="shared" si="25"/>
        <v>0.9963388589590193</v>
      </c>
      <c r="L244" s="31">
        <f t="shared" si="26"/>
        <v>43992.345978476536</v>
      </c>
      <c r="M244" s="61">
        <v>1608</v>
      </c>
      <c r="N244" s="36">
        <f t="shared" si="27"/>
        <v>1602.1128852061031</v>
      </c>
      <c r="O244" s="95">
        <f t="shared" si="28"/>
        <v>45594.458863682637</v>
      </c>
      <c r="P244" s="36">
        <f t="shared" si="29"/>
        <v>31259.135360980272</v>
      </c>
      <c r="Q244" s="101">
        <f t="shared" si="30"/>
        <v>14335.323502702367</v>
      </c>
      <c r="R244" s="101">
        <f t="shared" si="31"/>
        <v>0</v>
      </c>
    </row>
    <row r="245" spans="1:18" ht="14.4" customHeight="1">
      <c r="A245" s="63">
        <v>341043</v>
      </c>
      <c r="B245" s="59" t="s">
        <v>268</v>
      </c>
      <c r="C245" s="25" t="s">
        <v>256</v>
      </c>
      <c r="D245" s="25" t="s">
        <v>691</v>
      </c>
      <c r="E245" s="60" t="s">
        <v>708</v>
      </c>
      <c r="F245" s="36">
        <f>VLOOKUP($A245,'CAF BLS Adjustment'!$B:$H,7,FALSE)</f>
        <v>490251</v>
      </c>
      <c r="G245" s="5">
        <f>SUMIFS('HCLS Adjustment'!$F:$F,'HCLS Adjustment'!$B:$B,Main!$A245)</f>
        <v>565116</v>
      </c>
      <c r="H245" s="31">
        <f>VLOOKUP(A245,'SVS Adjustment'!$B$3:$E$675,4,FALSE)</f>
        <v>0</v>
      </c>
      <c r="I245" s="31">
        <f t="shared" si="24"/>
        <v>1055367</v>
      </c>
      <c r="J245" s="31">
        <f>IFERROR(VLOOKUP($A245,'NECA 5 year Projections'!$A:$C,3,FALSE),0)</f>
        <v>510214.17951253499</v>
      </c>
      <c r="K245" s="64">
        <f t="shared" si="25"/>
        <v>0.9963388589590193</v>
      </c>
      <c r="L245" s="31">
        <f t="shared" si="26"/>
        <v>1051503.1525630034</v>
      </c>
      <c r="M245" s="61">
        <v>32118</v>
      </c>
      <c r="N245" s="36">
        <f t="shared" si="27"/>
        <v>32000.411472045784</v>
      </c>
      <c r="O245" s="95">
        <f t="shared" si="28"/>
        <v>1083503.5640350492</v>
      </c>
      <c r="P245" s="36">
        <f t="shared" si="29"/>
        <v>520456.53341556393</v>
      </c>
      <c r="Q245" s="101">
        <f t="shared" si="30"/>
        <v>563047.03061948519</v>
      </c>
      <c r="R245" s="101">
        <f t="shared" si="31"/>
        <v>0</v>
      </c>
    </row>
    <row r="246" spans="1:18" ht="14.4" customHeight="1">
      <c r="A246" s="63">
        <v>341045</v>
      </c>
      <c r="B246" s="59" t="s">
        <v>269</v>
      </c>
      <c r="C246" s="25" t="s">
        <v>256</v>
      </c>
      <c r="D246" s="25" t="s">
        <v>691</v>
      </c>
      <c r="E246" s="60" t="s">
        <v>708</v>
      </c>
      <c r="F246" s="36">
        <f>VLOOKUP($A246,'CAF BLS Adjustment'!$B:$H,7,FALSE)</f>
        <v>398306</v>
      </c>
      <c r="G246" s="5">
        <f>SUMIFS('HCLS Adjustment'!$F:$F,'HCLS Adjustment'!$B:$B,Main!$A246)</f>
        <v>428856</v>
      </c>
      <c r="H246" s="31">
        <f>VLOOKUP(A246,'SVS Adjustment'!$B$3:$E$675,4,FALSE)</f>
        <v>0</v>
      </c>
      <c r="I246" s="31">
        <f t="shared" si="24"/>
        <v>827162</v>
      </c>
      <c r="J246" s="31">
        <f>IFERROR(VLOOKUP($A246,'NECA 5 year Projections'!$A:$C,3,FALSE),0)</f>
        <v>399941.91998012702</v>
      </c>
      <c r="K246" s="64">
        <f t="shared" si="25"/>
        <v>0.9963388589590193</v>
      </c>
      <c r="L246" s="31">
        <f t="shared" si="26"/>
        <v>824133.6432542603</v>
      </c>
      <c r="M246" s="61">
        <v>28139</v>
      </c>
      <c r="N246" s="36">
        <f t="shared" si="27"/>
        <v>28035.979152247844</v>
      </c>
      <c r="O246" s="95">
        <f t="shared" si="28"/>
        <v>852169.62240650819</v>
      </c>
      <c r="P246" s="36">
        <f t="shared" si="29"/>
        <v>424883.72470877896</v>
      </c>
      <c r="Q246" s="101">
        <f t="shared" si="30"/>
        <v>427285.89769772923</v>
      </c>
      <c r="R246" s="101">
        <f t="shared" si="31"/>
        <v>0</v>
      </c>
    </row>
    <row r="247" spans="1:18" ht="14.4" customHeight="1">
      <c r="A247" s="63">
        <v>341046</v>
      </c>
      <c r="B247" s="59" t="s">
        <v>270</v>
      </c>
      <c r="C247" s="25" t="s">
        <v>256</v>
      </c>
      <c r="D247" s="25" t="s">
        <v>691</v>
      </c>
      <c r="E247" s="60" t="s">
        <v>708</v>
      </c>
      <c r="F247" s="36">
        <f>VLOOKUP($A247,'CAF BLS Adjustment'!$B:$H,7,FALSE)</f>
        <v>46525</v>
      </c>
      <c r="G247" s="5">
        <f>SUMIFS('HCLS Adjustment'!$F:$F,'HCLS Adjustment'!$B:$B,Main!$A247)</f>
        <v>24912</v>
      </c>
      <c r="H247" s="31">
        <f>VLOOKUP(A247,'SVS Adjustment'!$B$3:$E$675,4,FALSE)</f>
        <v>0</v>
      </c>
      <c r="I247" s="31">
        <f t="shared" si="24"/>
        <v>71437</v>
      </c>
      <c r="J247" s="31">
        <f>IFERROR(VLOOKUP($A247,'NECA 5 year Projections'!$A:$C,3,FALSE),0)</f>
        <v>51769.284892310003</v>
      </c>
      <c r="K247" s="64">
        <f t="shared" si="25"/>
        <v>0.9963388589590193</v>
      </c>
      <c r="L247" s="31">
        <f t="shared" si="26"/>
        <v>71175.459067455464</v>
      </c>
      <c r="M247" s="61">
        <v>1062</v>
      </c>
      <c r="N247" s="36">
        <f t="shared" si="27"/>
        <v>1058.1118682144786</v>
      </c>
      <c r="O247" s="95">
        <f t="shared" si="28"/>
        <v>72233.570935669937</v>
      </c>
      <c r="P247" s="36">
        <f t="shared" si="29"/>
        <v>47412.777281282848</v>
      </c>
      <c r="Q247" s="101">
        <f t="shared" si="30"/>
        <v>24820.793654387089</v>
      </c>
      <c r="R247" s="101">
        <f t="shared" si="31"/>
        <v>0</v>
      </c>
    </row>
    <row r="248" spans="1:18" ht="14.4" customHeight="1">
      <c r="A248" s="63">
        <v>341047</v>
      </c>
      <c r="B248" s="59" t="s">
        <v>271</v>
      </c>
      <c r="C248" s="25" t="s">
        <v>256</v>
      </c>
      <c r="D248" s="25" t="s">
        <v>691</v>
      </c>
      <c r="E248" s="60" t="s">
        <v>708</v>
      </c>
      <c r="F248" s="36">
        <f>VLOOKUP($A248,'CAF BLS Adjustment'!$B:$H,7,FALSE)</f>
        <v>3009615</v>
      </c>
      <c r="G248" s="5">
        <f>SUMIFS('HCLS Adjustment'!$F:$F,'HCLS Adjustment'!$B:$B,Main!$A248)</f>
        <v>1387656</v>
      </c>
      <c r="H248" s="31">
        <f>VLOOKUP(A248,'SVS Adjustment'!$B$3:$E$675,4,FALSE)</f>
        <v>0</v>
      </c>
      <c r="I248" s="31">
        <f t="shared" si="24"/>
        <v>4397271</v>
      </c>
      <c r="J248" s="31">
        <f>IFERROR(VLOOKUP($A248,'NECA 5 year Projections'!$A:$C,3,FALSE),0)</f>
        <v>2663615.2295726701</v>
      </c>
      <c r="K248" s="64">
        <f t="shared" si="25"/>
        <v>0.9963388589590193</v>
      </c>
      <c r="L248" s="31">
        <f t="shared" si="26"/>
        <v>4381171.9706735853</v>
      </c>
      <c r="M248" s="61">
        <v>156456</v>
      </c>
      <c r="N248" s="36">
        <f t="shared" si="27"/>
        <v>155883.19251729234</v>
      </c>
      <c r="O248" s="95">
        <f t="shared" si="28"/>
        <v>4537055.163190878</v>
      </c>
      <c r="P248" s="36">
        <f t="shared" si="29"/>
        <v>3154479.5675232406</v>
      </c>
      <c r="Q248" s="101">
        <f t="shared" si="30"/>
        <v>1382575.5956676367</v>
      </c>
      <c r="R248" s="101">
        <f t="shared" si="31"/>
        <v>0</v>
      </c>
    </row>
    <row r="249" spans="1:18" ht="14.4" customHeight="1">
      <c r="A249" s="63">
        <v>341049</v>
      </c>
      <c r="B249" s="59" t="s">
        <v>272</v>
      </c>
      <c r="C249" s="25" t="s">
        <v>256</v>
      </c>
      <c r="D249" s="25" t="s">
        <v>691</v>
      </c>
      <c r="E249" s="60" t="s">
        <v>708</v>
      </c>
      <c r="F249" s="36">
        <f>VLOOKUP($A249,'CAF BLS Adjustment'!$B:$H,7,FALSE)</f>
        <v>2562802</v>
      </c>
      <c r="G249" s="5">
        <f>SUMIFS('HCLS Adjustment'!$F:$F,'HCLS Adjustment'!$B:$B,Main!$A249)</f>
        <v>1064556</v>
      </c>
      <c r="H249" s="31">
        <f>VLOOKUP(A249,'SVS Adjustment'!$B$3:$E$675,4,FALSE)</f>
        <v>0</v>
      </c>
      <c r="I249" s="31">
        <f t="shared" si="24"/>
        <v>3627358</v>
      </c>
      <c r="J249" s="31">
        <f>IFERROR(VLOOKUP($A249,'NECA 5 year Projections'!$A:$C,3,FALSE),0)</f>
        <v>1497924.25217415</v>
      </c>
      <c r="K249" s="64">
        <f t="shared" si="25"/>
        <v>0.9963388589590193</v>
      </c>
      <c r="L249" s="31">
        <f t="shared" si="26"/>
        <v>3614077.7307558702</v>
      </c>
      <c r="M249" s="61">
        <v>196404</v>
      </c>
      <c r="N249" s="36">
        <f t="shared" si="27"/>
        <v>195684.93725498722</v>
      </c>
      <c r="O249" s="95">
        <f t="shared" si="28"/>
        <v>3809762.6680108574</v>
      </c>
      <c r="P249" s="36">
        <f t="shared" si="29"/>
        <v>2749104.1576728798</v>
      </c>
      <c r="Q249" s="101">
        <f t="shared" si="30"/>
        <v>1060658.5103379779</v>
      </c>
      <c r="R249" s="101">
        <f t="shared" si="31"/>
        <v>0</v>
      </c>
    </row>
    <row r="250" spans="1:18" ht="14.4" customHeight="1">
      <c r="A250" s="63">
        <v>341050</v>
      </c>
      <c r="B250" s="59" t="s">
        <v>273</v>
      </c>
      <c r="C250" s="25" t="s">
        <v>256</v>
      </c>
      <c r="D250" s="25" t="s">
        <v>691</v>
      </c>
      <c r="E250" s="60" t="s">
        <v>708</v>
      </c>
      <c r="F250" s="36">
        <f>VLOOKUP($A250,'CAF BLS Adjustment'!$B:$H,7,FALSE)</f>
        <v>322367</v>
      </c>
      <c r="G250" s="5">
        <f>SUMIFS('HCLS Adjustment'!$F:$F,'HCLS Adjustment'!$B:$B,Main!$A250)</f>
        <v>0</v>
      </c>
      <c r="H250" s="31">
        <f>VLOOKUP(A250,'SVS Adjustment'!$B$3:$E$675,4,FALSE)</f>
        <v>0</v>
      </c>
      <c r="I250" s="31">
        <f t="shared" si="24"/>
        <v>322367</v>
      </c>
      <c r="J250" s="31">
        <f>IFERROR(VLOOKUP($A250,'NECA 5 year Projections'!$A:$C,3,FALSE),0)</f>
        <v>352077.48816423601</v>
      </c>
      <c r="K250" s="64">
        <f t="shared" si="25"/>
        <v>0.9963388589590193</v>
      </c>
      <c r="L250" s="31">
        <f t="shared" si="26"/>
        <v>322367</v>
      </c>
      <c r="M250" s="61">
        <v>10146</v>
      </c>
      <c r="N250" s="36">
        <f t="shared" si="27"/>
        <v>10108.854062998209</v>
      </c>
      <c r="O250" s="95">
        <f t="shared" si="28"/>
        <v>332475.8540629982</v>
      </c>
      <c r="P250" s="36">
        <f t="shared" si="29"/>
        <v>332475.8540629982</v>
      </c>
      <c r="Q250" s="101">
        <f t="shared" si="30"/>
        <v>0</v>
      </c>
      <c r="R250" s="101">
        <f t="shared" si="31"/>
        <v>0</v>
      </c>
    </row>
    <row r="251" spans="1:18" ht="14.4" customHeight="1">
      <c r="A251" s="63">
        <v>341053</v>
      </c>
      <c r="B251" s="59" t="s">
        <v>274</v>
      </c>
      <c r="C251" s="25" t="s">
        <v>256</v>
      </c>
      <c r="D251" s="25" t="s">
        <v>691</v>
      </c>
      <c r="E251" s="60" t="s">
        <v>708</v>
      </c>
      <c r="F251" s="36">
        <f>VLOOKUP($A251,'CAF BLS Adjustment'!$B:$H,7,FALSE)</f>
        <v>467200</v>
      </c>
      <c r="G251" s="5">
        <f>SUMIFS('HCLS Adjustment'!$F:$F,'HCLS Adjustment'!$B:$B,Main!$A251)</f>
        <v>0</v>
      </c>
      <c r="H251" s="31">
        <f>VLOOKUP(A251,'SVS Adjustment'!$B$3:$E$675,4,FALSE)</f>
        <v>0</v>
      </c>
      <c r="I251" s="31">
        <f t="shared" si="24"/>
        <v>467200</v>
      </c>
      <c r="J251" s="31">
        <f>IFERROR(VLOOKUP($A251,'NECA 5 year Projections'!$A:$C,3,FALSE),0)</f>
        <v>517633.49373550602</v>
      </c>
      <c r="K251" s="64">
        <f t="shared" si="25"/>
        <v>0.9963388589590193</v>
      </c>
      <c r="L251" s="31">
        <f t="shared" si="26"/>
        <v>467200</v>
      </c>
      <c r="M251" s="61">
        <v>14034</v>
      </c>
      <c r="N251" s="36">
        <f t="shared" si="27"/>
        <v>13982.619546630876</v>
      </c>
      <c r="O251" s="95">
        <f t="shared" si="28"/>
        <v>481182.61954663089</v>
      </c>
      <c r="P251" s="36">
        <f t="shared" si="29"/>
        <v>481182.61954663089</v>
      </c>
      <c r="Q251" s="101">
        <f t="shared" si="30"/>
        <v>0</v>
      </c>
      <c r="R251" s="101">
        <f t="shared" si="31"/>
        <v>0</v>
      </c>
    </row>
    <row r="252" spans="1:18" ht="14.4" customHeight="1">
      <c r="A252" s="63">
        <v>341058</v>
      </c>
      <c r="B252" s="59" t="s">
        <v>275</v>
      </c>
      <c r="C252" s="25" t="s">
        <v>256</v>
      </c>
      <c r="D252" s="25" t="s">
        <v>691</v>
      </c>
      <c r="E252" s="60" t="s">
        <v>708</v>
      </c>
      <c r="F252" s="36">
        <f>VLOOKUP($A252,'CAF BLS Adjustment'!$B:$H,7,FALSE)</f>
        <v>363072</v>
      </c>
      <c r="G252" s="5">
        <f>SUMIFS('HCLS Adjustment'!$F:$F,'HCLS Adjustment'!$B:$B,Main!$A252)</f>
        <v>0</v>
      </c>
      <c r="H252" s="31">
        <f>VLOOKUP(A252,'SVS Adjustment'!$B$3:$E$675,4,FALSE)</f>
        <v>0</v>
      </c>
      <c r="I252" s="31">
        <f t="shared" si="24"/>
        <v>363072</v>
      </c>
      <c r="J252" s="31">
        <f>IFERROR(VLOOKUP($A252,'NECA 5 year Projections'!$A:$C,3,FALSE),0)</f>
        <v>211768.46442045399</v>
      </c>
      <c r="K252" s="64">
        <f t="shared" si="25"/>
        <v>0.9963388589590193</v>
      </c>
      <c r="L252" s="31">
        <f t="shared" si="26"/>
        <v>361742.74219996907</v>
      </c>
      <c r="M252" s="61">
        <v>24282</v>
      </c>
      <c r="N252" s="36">
        <f t="shared" si="27"/>
        <v>24193.100173242907</v>
      </c>
      <c r="O252" s="95">
        <f t="shared" si="28"/>
        <v>385935.84237321198</v>
      </c>
      <c r="P252" s="36">
        <f t="shared" si="29"/>
        <v>385935.84237321198</v>
      </c>
      <c r="Q252" s="101">
        <f t="shared" si="30"/>
        <v>0</v>
      </c>
      <c r="R252" s="101">
        <f t="shared" si="31"/>
        <v>0</v>
      </c>
    </row>
    <row r="253" spans="1:18" ht="14.4" customHeight="1">
      <c r="A253" s="63">
        <v>341060</v>
      </c>
      <c r="B253" s="59" t="s">
        <v>276</v>
      </c>
      <c r="C253" s="25" t="s">
        <v>256</v>
      </c>
      <c r="D253" s="25" t="s">
        <v>691</v>
      </c>
      <c r="E253" s="60" t="s">
        <v>708</v>
      </c>
      <c r="F253" s="36">
        <f>VLOOKUP($A253,'CAF BLS Adjustment'!$B:$H,7,FALSE)</f>
        <v>1247667.9811594067</v>
      </c>
      <c r="G253" s="5">
        <f>SUMIFS('HCLS Adjustment'!$F:$F,'HCLS Adjustment'!$B:$B,Main!$A253)</f>
        <v>204852</v>
      </c>
      <c r="H253" s="31">
        <f>VLOOKUP(A253,'SVS Adjustment'!$B$3:$E$675,4,FALSE)</f>
        <v>0</v>
      </c>
      <c r="I253" s="31">
        <f t="shared" si="24"/>
        <v>1452519.9811594067</v>
      </c>
      <c r="J253" s="31">
        <f>IFERROR(VLOOKUP($A253,'NECA 5 year Projections'!$A:$C,3,FALSE),0)</f>
        <v>651437.13266406697</v>
      </c>
      <c r="K253" s="64">
        <f t="shared" si="25"/>
        <v>0.9963388589590193</v>
      </c>
      <c r="L253" s="31">
        <f t="shared" si="26"/>
        <v>1447202.1006435396</v>
      </c>
      <c r="M253" s="61">
        <v>37356</v>
      </c>
      <c r="N253" s="36">
        <f t="shared" si="27"/>
        <v>37219.234415273124</v>
      </c>
      <c r="O253" s="95">
        <f t="shared" si="28"/>
        <v>1484421.3350588128</v>
      </c>
      <c r="P253" s="36">
        <f t="shared" si="29"/>
        <v>1280319.3271233398</v>
      </c>
      <c r="Q253" s="101">
        <f t="shared" si="30"/>
        <v>204102.00793547303</v>
      </c>
      <c r="R253" s="101">
        <f t="shared" si="31"/>
        <v>0</v>
      </c>
    </row>
    <row r="254" spans="1:18" ht="14.4" customHeight="1">
      <c r="A254" s="63">
        <v>341062</v>
      </c>
      <c r="B254" s="59" t="s">
        <v>277</v>
      </c>
      <c r="C254" s="25" t="s">
        <v>256</v>
      </c>
      <c r="D254" s="25" t="s">
        <v>691</v>
      </c>
      <c r="E254" s="60" t="s">
        <v>708</v>
      </c>
      <c r="F254" s="36">
        <f>VLOOKUP($A254,'CAF BLS Adjustment'!$B:$H,7,FALSE)</f>
        <v>121588</v>
      </c>
      <c r="G254" s="5">
        <f>SUMIFS('HCLS Adjustment'!$F:$F,'HCLS Adjustment'!$B:$B,Main!$A254)</f>
        <v>44256</v>
      </c>
      <c r="H254" s="31">
        <f>VLOOKUP(A254,'SVS Adjustment'!$B$3:$E$675,4,FALSE)</f>
        <v>0</v>
      </c>
      <c r="I254" s="31">
        <f t="shared" si="24"/>
        <v>165844</v>
      </c>
      <c r="J254" s="31">
        <f>IFERROR(VLOOKUP($A254,'NECA 5 year Projections'!$A:$C,3,FALSE),0)</f>
        <v>134511.986206881</v>
      </c>
      <c r="K254" s="64">
        <f t="shared" si="25"/>
        <v>0.9963388589590193</v>
      </c>
      <c r="L254" s="31">
        <f t="shared" si="26"/>
        <v>165236.82172519961</v>
      </c>
      <c r="M254" s="61">
        <v>6900</v>
      </c>
      <c r="N254" s="36">
        <f t="shared" si="27"/>
        <v>6874.738126817233</v>
      </c>
      <c r="O254" s="95">
        <f t="shared" si="28"/>
        <v>172111.55985201686</v>
      </c>
      <c r="P254" s="36">
        <f t="shared" si="29"/>
        <v>128017.58730992649</v>
      </c>
      <c r="Q254" s="101">
        <f t="shared" si="30"/>
        <v>44093.972542090363</v>
      </c>
      <c r="R254" s="101">
        <f t="shared" si="31"/>
        <v>0</v>
      </c>
    </row>
    <row r="255" spans="1:18" ht="14.4" customHeight="1">
      <c r="A255" s="63">
        <v>341066</v>
      </c>
      <c r="B255" s="59" t="s">
        <v>278</v>
      </c>
      <c r="C255" s="25" t="s">
        <v>256</v>
      </c>
      <c r="D255" s="25" t="s">
        <v>691</v>
      </c>
      <c r="E255" s="60" t="s">
        <v>708</v>
      </c>
      <c r="F255" s="36">
        <f>VLOOKUP($A255,'CAF BLS Adjustment'!$B:$H,7,FALSE)</f>
        <v>226389</v>
      </c>
      <c r="G255" s="5">
        <f>SUMIFS('HCLS Adjustment'!$F:$F,'HCLS Adjustment'!$B:$B,Main!$A255)</f>
        <v>261060</v>
      </c>
      <c r="H255" s="31">
        <f>VLOOKUP(A255,'SVS Adjustment'!$B$3:$E$675,4,FALSE)</f>
        <v>0</v>
      </c>
      <c r="I255" s="31">
        <f t="shared" si="24"/>
        <v>487449</v>
      </c>
      <c r="J255" s="31">
        <f>IFERROR(VLOOKUP($A255,'NECA 5 year Projections'!$A:$C,3,FALSE),0)</f>
        <v>236142.77617208799</v>
      </c>
      <c r="K255" s="64">
        <f t="shared" si="25"/>
        <v>0.9963388589590193</v>
      </c>
      <c r="L255" s="31">
        <f t="shared" si="26"/>
        <v>485664.38046071498</v>
      </c>
      <c r="M255" s="61">
        <v>18234</v>
      </c>
      <c r="N255" s="36">
        <f t="shared" si="27"/>
        <v>18167.242754258757</v>
      </c>
      <c r="O255" s="95">
        <f t="shared" si="28"/>
        <v>503831.62321497372</v>
      </c>
      <c r="P255" s="36">
        <f t="shared" si="29"/>
        <v>243727.40069513218</v>
      </c>
      <c r="Q255" s="101">
        <f t="shared" si="30"/>
        <v>260104.22251984157</v>
      </c>
      <c r="R255" s="101">
        <f t="shared" si="31"/>
        <v>0</v>
      </c>
    </row>
    <row r="256" spans="1:18" ht="14.4" customHeight="1">
      <c r="A256" s="63">
        <v>341087</v>
      </c>
      <c r="B256" s="59" t="s">
        <v>279</v>
      </c>
      <c r="C256" s="25" t="s">
        <v>256</v>
      </c>
      <c r="D256" s="25" t="s">
        <v>691</v>
      </c>
      <c r="E256" s="60" t="s">
        <v>708</v>
      </c>
      <c r="F256" s="36">
        <f>VLOOKUP($A256,'CAF BLS Adjustment'!$B:$H,7,FALSE)</f>
        <v>231357</v>
      </c>
      <c r="G256" s="5">
        <f>SUMIFS('HCLS Adjustment'!$F:$F,'HCLS Adjustment'!$B:$B,Main!$A256)</f>
        <v>39348</v>
      </c>
      <c r="H256" s="31">
        <f>VLOOKUP(A256,'SVS Adjustment'!$B$3:$E$675,4,FALSE)</f>
        <v>0</v>
      </c>
      <c r="I256" s="31">
        <f t="shared" si="24"/>
        <v>270705</v>
      </c>
      <c r="J256" s="31">
        <f>IFERROR(VLOOKUP($A256,'NECA 5 year Projections'!$A:$C,3,FALSE),0)</f>
        <v>151750.333518723</v>
      </c>
      <c r="K256" s="64">
        <f t="shared" si="25"/>
        <v>0.9963388589590193</v>
      </c>
      <c r="L256" s="31">
        <f t="shared" si="26"/>
        <v>269713.91081450135</v>
      </c>
      <c r="M256" s="61">
        <v>8628</v>
      </c>
      <c r="N256" s="36">
        <f t="shared" si="27"/>
        <v>8596.4116750984194</v>
      </c>
      <c r="O256" s="95">
        <f t="shared" si="28"/>
        <v>278310.32248959976</v>
      </c>
      <c r="P256" s="36">
        <f t="shared" si="29"/>
        <v>239106.38106728025</v>
      </c>
      <c r="Q256" s="101">
        <f t="shared" si="30"/>
        <v>39203.941422319491</v>
      </c>
      <c r="R256" s="101">
        <f t="shared" si="31"/>
        <v>0</v>
      </c>
    </row>
    <row r="257" spans="1:18" ht="14.4" customHeight="1">
      <c r="A257" s="63">
        <v>341088</v>
      </c>
      <c r="B257" s="59" t="s">
        <v>280</v>
      </c>
      <c r="C257" s="25" t="s">
        <v>256</v>
      </c>
      <c r="D257" s="25" t="s">
        <v>691</v>
      </c>
      <c r="E257" s="60" t="s">
        <v>708</v>
      </c>
      <c r="F257" s="36">
        <f>VLOOKUP($A257,'CAF BLS Adjustment'!$B:$H,7,FALSE)</f>
        <v>3547988</v>
      </c>
      <c r="G257" s="5">
        <f>SUMIFS('HCLS Adjustment'!$F:$F,'HCLS Adjustment'!$B:$B,Main!$A257)</f>
        <v>3680472</v>
      </c>
      <c r="H257" s="31">
        <f>VLOOKUP(A257,'SVS Adjustment'!$B$3:$E$675,4,FALSE)</f>
        <v>0</v>
      </c>
      <c r="I257" s="31">
        <f t="shared" si="24"/>
        <v>7228460</v>
      </c>
      <c r="J257" s="31">
        <f>IFERROR(VLOOKUP($A257,'NECA 5 year Projections'!$A:$C,3,FALSE),0)</f>
        <v>2860771.4479831401</v>
      </c>
      <c r="K257" s="64">
        <f t="shared" si="25"/>
        <v>0.9963388589590193</v>
      </c>
      <c r="L257" s="31">
        <f t="shared" si="26"/>
        <v>7201995.5884309122</v>
      </c>
      <c r="M257" s="61">
        <v>619410</v>
      </c>
      <c r="N257" s="36">
        <f t="shared" si="27"/>
        <v>617142.25262780616</v>
      </c>
      <c r="O257" s="95">
        <f t="shared" si="28"/>
        <v>7819137.841058718</v>
      </c>
      <c r="P257" s="36">
        <f t="shared" si="29"/>
        <v>4152140.5681480989</v>
      </c>
      <c r="Q257" s="101">
        <f t="shared" si="30"/>
        <v>3666997.2729106196</v>
      </c>
      <c r="R257" s="101">
        <f t="shared" si="31"/>
        <v>0</v>
      </c>
    </row>
    <row r="258" spans="1:18" ht="14.4" customHeight="1">
      <c r="A258" s="63">
        <v>341091</v>
      </c>
      <c r="B258" s="59" t="s">
        <v>281</v>
      </c>
      <c r="C258" s="25" t="s">
        <v>256</v>
      </c>
      <c r="D258" s="25" t="s">
        <v>691</v>
      </c>
      <c r="E258" s="60" t="s">
        <v>708</v>
      </c>
      <c r="F258" s="36">
        <f>VLOOKUP($A258,'CAF BLS Adjustment'!$B:$H,7,FALSE)</f>
        <v>184316</v>
      </c>
      <c r="G258" s="5">
        <f>SUMIFS('HCLS Adjustment'!$F:$F,'HCLS Adjustment'!$B:$B,Main!$A258)</f>
        <v>168648</v>
      </c>
      <c r="H258" s="31">
        <f>VLOOKUP(A258,'SVS Adjustment'!$B$3:$E$675,4,FALSE)</f>
        <v>0</v>
      </c>
      <c r="I258" s="31">
        <f t="shared" si="24"/>
        <v>352964</v>
      </c>
      <c r="J258" s="31">
        <f>IFERROR(VLOOKUP($A258,'NECA 5 year Projections'!$A:$C,3,FALSE),0)</f>
        <v>235922.31005942999</v>
      </c>
      <c r="K258" s="64">
        <f t="shared" si="25"/>
        <v>0.9963388589590193</v>
      </c>
      <c r="L258" s="31">
        <f t="shared" si="26"/>
        <v>351671.74901361129</v>
      </c>
      <c r="M258" s="61">
        <v>17850</v>
      </c>
      <c r="N258" s="36">
        <f t="shared" si="27"/>
        <v>17784.648632418495</v>
      </c>
      <c r="O258" s="95">
        <f t="shared" si="28"/>
        <v>369456.39764602977</v>
      </c>
      <c r="P258" s="36">
        <f t="shared" si="29"/>
        <v>201425.84176030912</v>
      </c>
      <c r="Q258" s="101">
        <f t="shared" si="30"/>
        <v>168030.55588572068</v>
      </c>
      <c r="R258" s="101">
        <f t="shared" si="31"/>
        <v>0</v>
      </c>
    </row>
    <row r="259" spans="1:18" ht="14.4" customHeight="1">
      <c r="A259" s="63">
        <v>350739</v>
      </c>
      <c r="B259" s="59" t="s">
        <v>283</v>
      </c>
      <c r="C259" s="25" t="s">
        <v>282</v>
      </c>
      <c r="D259" s="25" t="s">
        <v>691</v>
      </c>
      <c r="E259" s="60" t="s">
        <v>708</v>
      </c>
      <c r="F259" s="36">
        <f>VLOOKUP($A259,'CAF BLS Adjustment'!$B:$H,7,FALSE)</f>
        <v>72700</v>
      </c>
      <c r="G259" s="5">
        <f>SUMIFS('HCLS Adjustment'!$F:$F,'HCLS Adjustment'!$B:$B,Main!$A259)</f>
        <v>4608</v>
      </c>
      <c r="H259" s="31">
        <f>VLOOKUP(A259,'SVS Adjustment'!$B$3:$E$675,4,FALSE)</f>
        <v>0</v>
      </c>
      <c r="I259" s="31">
        <f t="shared" si="24"/>
        <v>77308</v>
      </c>
      <c r="J259" s="31">
        <f>IFERROR(VLOOKUP($A259,'NECA 5 year Projections'!$A:$C,3,FALSE),0)</f>
        <v>78174.321438057799</v>
      </c>
      <c r="K259" s="64">
        <f t="shared" si="25"/>
        <v>0.9963388589590193</v>
      </c>
      <c r="L259" s="31">
        <f t="shared" si="26"/>
        <v>77308</v>
      </c>
      <c r="M259" s="61">
        <v>3798</v>
      </c>
      <c r="N259" s="36">
        <f t="shared" si="27"/>
        <v>3784.0949863263554</v>
      </c>
      <c r="O259" s="95">
        <f t="shared" si="28"/>
        <v>81092.094986326352</v>
      </c>
      <c r="P259" s="36">
        <f t="shared" si="29"/>
        <v>76484.094986326352</v>
      </c>
      <c r="Q259" s="101">
        <f t="shared" si="30"/>
        <v>4608</v>
      </c>
      <c r="R259" s="101">
        <f t="shared" si="31"/>
        <v>0</v>
      </c>
    </row>
    <row r="260" spans="1:18" ht="14.4" customHeight="1">
      <c r="A260" s="63">
        <v>351098</v>
      </c>
      <c r="B260" s="59" t="s">
        <v>162</v>
      </c>
      <c r="C260" s="25" t="s">
        <v>282</v>
      </c>
      <c r="D260" s="25" t="s">
        <v>691</v>
      </c>
      <c r="E260" s="60" t="s">
        <v>708</v>
      </c>
      <c r="F260" s="36">
        <f>VLOOKUP($A260,'CAF BLS Adjustment'!$B:$H,7,FALSE)</f>
        <v>86437</v>
      </c>
      <c r="G260" s="5">
        <f>SUMIFS('HCLS Adjustment'!$F:$F,'HCLS Adjustment'!$B:$B,Main!$A260)</f>
        <v>42876</v>
      </c>
      <c r="H260" s="31">
        <f>VLOOKUP(A260,'SVS Adjustment'!$B$3:$E$675,4,FALSE)</f>
        <v>0</v>
      </c>
      <c r="I260" s="31">
        <f t="shared" si="24"/>
        <v>129313</v>
      </c>
      <c r="J260" s="31">
        <f>IFERROR(VLOOKUP($A260,'NECA 5 year Projections'!$A:$C,3,FALSE),0)</f>
        <v>99291.005818720296</v>
      </c>
      <c r="K260" s="64">
        <f t="shared" si="25"/>
        <v>0.9963388589590193</v>
      </c>
      <c r="L260" s="31">
        <f t="shared" si="26"/>
        <v>128839.56686856766</v>
      </c>
      <c r="M260" s="61">
        <v>2460</v>
      </c>
      <c r="N260" s="36">
        <f t="shared" si="27"/>
        <v>2450.9935930391875</v>
      </c>
      <c r="O260" s="95">
        <f t="shared" si="28"/>
        <v>131290.56046160686</v>
      </c>
      <c r="P260" s="36">
        <f t="shared" si="29"/>
        <v>88571.535544879938</v>
      </c>
      <c r="Q260" s="101">
        <f t="shared" si="30"/>
        <v>42719.024916726914</v>
      </c>
      <c r="R260" s="101">
        <f t="shared" si="31"/>
        <v>0</v>
      </c>
    </row>
    <row r="261" spans="1:18" ht="14.4" customHeight="1">
      <c r="A261" s="63">
        <v>351101</v>
      </c>
      <c r="B261" s="59" t="s">
        <v>284</v>
      </c>
      <c r="C261" s="25" t="s">
        <v>282</v>
      </c>
      <c r="D261" s="25" t="s">
        <v>691</v>
      </c>
      <c r="E261" s="60" t="s">
        <v>708</v>
      </c>
      <c r="F261" s="36">
        <f>VLOOKUP($A261,'CAF BLS Adjustment'!$B:$H,7,FALSE)</f>
        <v>364100</v>
      </c>
      <c r="G261" s="5">
        <f>SUMIFS('HCLS Adjustment'!$F:$F,'HCLS Adjustment'!$B:$B,Main!$A261)</f>
        <v>2400</v>
      </c>
      <c r="H261" s="31">
        <f>VLOOKUP(A261,'SVS Adjustment'!$B$3:$E$675,4,FALSE)</f>
        <v>0</v>
      </c>
      <c r="I261" s="31">
        <f t="shared" ref="I261:I324" si="32">SUM(F261:H261)</f>
        <v>366500</v>
      </c>
      <c r="J261" s="31">
        <f>IFERROR(VLOOKUP($A261,'NECA 5 year Projections'!$A:$C,3,FALSE),0)</f>
        <v>226855.04342993701</v>
      </c>
      <c r="K261" s="64">
        <f t="shared" ref="K261:K324" si="33">G$663</f>
        <v>0.9963388589590193</v>
      </c>
      <c r="L261" s="31">
        <f t="shared" ref="L261:L324" si="34">IF(I261&lt;J261,I261,MAX(I261*K261,J261))</f>
        <v>365158.19180848059</v>
      </c>
      <c r="M261" s="61">
        <v>10260</v>
      </c>
      <c r="N261" s="36">
        <f t="shared" ref="N261:N324" si="35">IF(M261&lt;0,M261,M261*K261)</f>
        <v>10222.436692919538</v>
      </c>
      <c r="O261" s="95">
        <f t="shared" ref="O261:O324" si="36">IF(M261&lt;0,L261+M261,L261+M261*K261)</f>
        <v>375380.62850140012</v>
      </c>
      <c r="P261" s="36">
        <f t="shared" ref="P261:P324" si="37">(F261/I261)*L261+N261</f>
        <v>372989.41523989849</v>
      </c>
      <c r="Q261" s="101">
        <f t="shared" ref="Q261:Q324" si="38">((G261)/I261)*L261</f>
        <v>2391.2132615016462</v>
      </c>
      <c r="R261" s="101">
        <f t="shared" ref="R261:R324" si="39">((H261)/I261)*L261</f>
        <v>0</v>
      </c>
    </row>
    <row r="262" spans="1:18" ht="14.4" customHeight="1">
      <c r="A262" s="63">
        <v>351106</v>
      </c>
      <c r="B262" s="59" t="s">
        <v>285</v>
      </c>
      <c r="C262" s="25" t="s">
        <v>282</v>
      </c>
      <c r="D262" s="25" t="s">
        <v>691</v>
      </c>
      <c r="E262" s="60" t="s">
        <v>708</v>
      </c>
      <c r="F262" s="36">
        <f>VLOOKUP($A262,'CAF BLS Adjustment'!$B:$H,7,FALSE)</f>
        <v>1107808</v>
      </c>
      <c r="G262" s="5">
        <f>SUMIFS('HCLS Adjustment'!$F:$F,'HCLS Adjustment'!$B:$B,Main!$A262)</f>
        <v>0</v>
      </c>
      <c r="H262" s="31">
        <f>VLOOKUP(A262,'SVS Adjustment'!$B$3:$E$675,4,FALSE)</f>
        <v>0</v>
      </c>
      <c r="I262" s="31">
        <f t="shared" si="32"/>
        <v>1107808</v>
      </c>
      <c r="J262" s="31">
        <f>IFERROR(VLOOKUP($A262,'NECA 5 year Projections'!$A:$C,3,FALSE),0)</f>
        <v>790696.56708760501</v>
      </c>
      <c r="K262" s="64">
        <f t="shared" si="33"/>
        <v>0.9963388589590193</v>
      </c>
      <c r="L262" s="31">
        <f t="shared" si="34"/>
        <v>1103752.1586656733</v>
      </c>
      <c r="M262" s="61">
        <v>-75186</v>
      </c>
      <c r="N262" s="36">
        <f t="shared" si="35"/>
        <v>-75186</v>
      </c>
      <c r="O262" s="95">
        <f t="shared" si="36"/>
        <v>1028566.1586656733</v>
      </c>
      <c r="P262" s="36">
        <f t="shared" si="37"/>
        <v>1028566.1586656733</v>
      </c>
      <c r="Q262" s="101">
        <f t="shared" si="38"/>
        <v>0</v>
      </c>
      <c r="R262" s="101">
        <f t="shared" si="39"/>
        <v>0</v>
      </c>
    </row>
    <row r="263" spans="1:18" ht="14.4" customHeight="1">
      <c r="A263" s="63">
        <v>351107</v>
      </c>
      <c r="B263" s="59" t="s">
        <v>286</v>
      </c>
      <c r="C263" s="25" t="s">
        <v>282</v>
      </c>
      <c r="D263" s="25" t="s">
        <v>691</v>
      </c>
      <c r="E263" s="60" t="s">
        <v>708</v>
      </c>
      <c r="F263" s="36">
        <f>VLOOKUP($A263,'CAF BLS Adjustment'!$B:$H,7,FALSE)</f>
        <v>121026</v>
      </c>
      <c r="G263" s="5">
        <f>SUMIFS('HCLS Adjustment'!$F:$F,'HCLS Adjustment'!$B:$B,Main!$A263)</f>
        <v>40800</v>
      </c>
      <c r="H263" s="31">
        <f>VLOOKUP(A263,'SVS Adjustment'!$B$3:$E$675,4,FALSE)</f>
        <v>0</v>
      </c>
      <c r="I263" s="31">
        <f t="shared" si="32"/>
        <v>161826</v>
      </c>
      <c r="J263" s="31">
        <f>IFERROR(VLOOKUP($A263,'NECA 5 year Projections'!$A:$C,3,FALSE),0)</f>
        <v>96517.802779374397</v>
      </c>
      <c r="K263" s="64">
        <f t="shared" si="33"/>
        <v>0.9963388589590193</v>
      </c>
      <c r="L263" s="31">
        <f t="shared" si="34"/>
        <v>161233.53218990227</v>
      </c>
      <c r="M263" s="61">
        <v>3618</v>
      </c>
      <c r="N263" s="36">
        <f t="shared" si="35"/>
        <v>3604.7539917137319</v>
      </c>
      <c r="O263" s="95">
        <f t="shared" si="36"/>
        <v>164838.28618161599</v>
      </c>
      <c r="P263" s="36">
        <f t="shared" si="37"/>
        <v>124187.660736088</v>
      </c>
      <c r="Q263" s="101">
        <f t="shared" si="38"/>
        <v>40650.625445527992</v>
      </c>
      <c r="R263" s="101">
        <f t="shared" si="39"/>
        <v>0</v>
      </c>
    </row>
    <row r="264" spans="1:18" ht="14.4" customHeight="1">
      <c r="A264" s="63">
        <v>351110</v>
      </c>
      <c r="B264" s="59" t="s">
        <v>287</v>
      </c>
      <c r="C264" s="25" t="s">
        <v>282</v>
      </c>
      <c r="D264" s="25" t="s">
        <v>691</v>
      </c>
      <c r="E264" s="60" t="s">
        <v>708</v>
      </c>
      <c r="F264" s="36">
        <f>VLOOKUP($A264,'CAF BLS Adjustment'!$B:$H,7,FALSE)</f>
        <v>389370</v>
      </c>
      <c r="G264" s="5">
        <f>SUMIFS('HCLS Adjustment'!$F:$F,'HCLS Adjustment'!$B:$B,Main!$A264)</f>
        <v>432600</v>
      </c>
      <c r="H264" s="31">
        <f>VLOOKUP(A264,'SVS Adjustment'!$B$3:$E$675,4,FALSE)</f>
        <v>0</v>
      </c>
      <c r="I264" s="31">
        <f t="shared" si="32"/>
        <v>821970</v>
      </c>
      <c r="J264" s="31">
        <f>IFERROR(VLOOKUP($A264,'NECA 5 year Projections'!$A:$C,3,FALSE),0)</f>
        <v>458760.50674142101</v>
      </c>
      <c r="K264" s="64">
        <f t="shared" si="33"/>
        <v>0.9963388589590193</v>
      </c>
      <c r="L264" s="31">
        <f t="shared" si="34"/>
        <v>818960.6518985451</v>
      </c>
      <c r="M264" s="61">
        <v>61716</v>
      </c>
      <c r="N264" s="36">
        <f t="shared" si="35"/>
        <v>61490.049019514838</v>
      </c>
      <c r="O264" s="95">
        <f t="shared" si="36"/>
        <v>880450.70091805991</v>
      </c>
      <c r="P264" s="36">
        <f t="shared" si="37"/>
        <v>449434.51053238811</v>
      </c>
      <c r="Q264" s="101">
        <f t="shared" si="38"/>
        <v>431016.1903856718</v>
      </c>
      <c r="R264" s="101">
        <f t="shared" si="39"/>
        <v>0</v>
      </c>
    </row>
    <row r="265" spans="1:18" ht="14.4" customHeight="1">
      <c r="A265" s="63">
        <v>351113</v>
      </c>
      <c r="B265" s="59" t="s">
        <v>288</v>
      </c>
      <c r="C265" s="25" t="s">
        <v>282</v>
      </c>
      <c r="D265" s="25" t="s">
        <v>691</v>
      </c>
      <c r="E265" s="60" t="s">
        <v>708</v>
      </c>
      <c r="F265" s="36">
        <f>VLOOKUP($A265,'CAF BLS Adjustment'!$B:$H,7,FALSE)</f>
        <v>279898</v>
      </c>
      <c r="G265" s="5">
        <f>SUMIFS('HCLS Adjustment'!$F:$F,'HCLS Adjustment'!$B:$B,Main!$A265)</f>
        <v>0</v>
      </c>
      <c r="H265" s="31">
        <f>VLOOKUP(A265,'SVS Adjustment'!$B$3:$E$675,4,FALSE)</f>
        <v>0</v>
      </c>
      <c r="I265" s="31">
        <f t="shared" si="32"/>
        <v>279898</v>
      </c>
      <c r="J265" s="31">
        <f>IFERROR(VLOOKUP($A265,'NECA 5 year Projections'!$A:$C,3,FALSE),0)</f>
        <v>273451.49393032998</v>
      </c>
      <c r="K265" s="64">
        <f t="shared" si="33"/>
        <v>0.9963388589590193</v>
      </c>
      <c r="L265" s="31">
        <f t="shared" si="34"/>
        <v>278873.25394491159</v>
      </c>
      <c r="M265" s="61">
        <v>18132</v>
      </c>
      <c r="N265" s="36">
        <f t="shared" si="35"/>
        <v>18065.616190644938</v>
      </c>
      <c r="O265" s="95">
        <f t="shared" si="36"/>
        <v>296938.8701355565</v>
      </c>
      <c r="P265" s="36">
        <f t="shared" si="37"/>
        <v>296938.8701355565</v>
      </c>
      <c r="Q265" s="101">
        <f t="shared" si="38"/>
        <v>0</v>
      </c>
      <c r="R265" s="101">
        <f t="shared" si="39"/>
        <v>0</v>
      </c>
    </row>
    <row r="266" spans="1:18">
      <c r="A266" s="63">
        <v>351118</v>
      </c>
      <c r="B266" s="59" t="s">
        <v>289</v>
      </c>
      <c r="C266" s="25" t="s">
        <v>282</v>
      </c>
      <c r="D266" s="25" t="s">
        <v>691</v>
      </c>
      <c r="E266" s="60" t="s">
        <v>708</v>
      </c>
      <c r="F266" s="36">
        <f>VLOOKUP($A266,'CAF BLS Adjustment'!$B:$H,7,FALSE)</f>
        <v>891196</v>
      </c>
      <c r="G266" s="5">
        <f>SUMIFS('HCLS Adjustment'!$F:$F,'HCLS Adjustment'!$B:$B,Main!$A266)</f>
        <v>483192</v>
      </c>
      <c r="H266" s="31">
        <f>VLOOKUP(A266,'SVS Adjustment'!$B$3:$E$675,4,FALSE)</f>
        <v>0</v>
      </c>
      <c r="I266" s="31">
        <f t="shared" si="32"/>
        <v>1374388</v>
      </c>
      <c r="J266" s="31">
        <f>IFERROR(VLOOKUP($A266,'NECA 5 year Projections'!$A:$C,3,FALSE),0)</f>
        <v>587416.12285043194</v>
      </c>
      <c r="K266" s="64">
        <f t="shared" si="33"/>
        <v>0.9963388589590193</v>
      </c>
      <c r="L266" s="31">
        <f t="shared" si="34"/>
        <v>1369356.1716869685</v>
      </c>
      <c r="M266" s="61">
        <v>108576</v>
      </c>
      <c r="N266" s="36">
        <f t="shared" si="35"/>
        <v>108178.48795033449</v>
      </c>
      <c r="O266" s="95">
        <f t="shared" si="36"/>
        <v>1477534.6596373031</v>
      </c>
      <c r="P266" s="36">
        <f t="shared" si="37"/>
        <v>996111.69369917654</v>
      </c>
      <c r="Q266" s="101">
        <f t="shared" si="38"/>
        <v>481422.96593812644</v>
      </c>
      <c r="R266" s="101">
        <f t="shared" si="39"/>
        <v>0</v>
      </c>
    </row>
    <row r="267" spans="1:18" ht="14.4" customHeight="1">
      <c r="A267" s="63">
        <v>351129</v>
      </c>
      <c r="B267" s="59" t="s">
        <v>290</v>
      </c>
      <c r="C267" s="25" t="s">
        <v>282</v>
      </c>
      <c r="D267" s="25" t="s">
        <v>691</v>
      </c>
      <c r="E267" s="60" t="s">
        <v>708</v>
      </c>
      <c r="F267" s="36">
        <f>VLOOKUP($A267,'CAF BLS Adjustment'!$B:$H,7,FALSE)</f>
        <v>1081913</v>
      </c>
      <c r="G267" s="5">
        <f>SUMIFS('HCLS Adjustment'!$F:$F,'HCLS Adjustment'!$B:$B,Main!$A267)</f>
        <v>667272</v>
      </c>
      <c r="H267" s="31">
        <f>VLOOKUP(A267,'SVS Adjustment'!$B$3:$E$675,4,FALSE)</f>
        <v>0</v>
      </c>
      <c r="I267" s="31">
        <f t="shared" si="32"/>
        <v>1749185</v>
      </c>
      <c r="J267" s="31">
        <f>IFERROR(VLOOKUP($A267,'NECA 5 year Projections'!$A:$C,3,FALSE),0)</f>
        <v>796849.76570862997</v>
      </c>
      <c r="K267" s="64">
        <f t="shared" si="33"/>
        <v>0.9963388589590193</v>
      </c>
      <c r="L267" s="31">
        <f t="shared" si="34"/>
        <v>1742780.9870082322</v>
      </c>
      <c r="M267" s="61">
        <v>90198</v>
      </c>
      <c r="N267" s="36">
        <f t="shared" si="35"/>
        <v>89867.772400385627</v>
      </c>
      <c r="O267" s="95">
        <f t="shared" si="36"/>
        <v>1832648.7594086179</v>
      </c>
      <c r="P267" s="36">
        <f t="shared" si="37"/>
        <v>1167819.7363133151</v>
      </c>
      <c r="Q267" s="101">
        <f t="shared" si="38"/>
        <v>664829.02309530263</v>
      </c>
      <c r="R267" s="101">
        <f t="shared" si="39"/>
        <v>0</v>
      </c>
    </row>
    <row r="268" spans="1:18" ht="14.4" customHeight="1">
      <c r="A268" s="63">
        <v>351130</v>
      </c>
      <c r="B268" s="59" t="s">
        <v>291</v>
      </c>
      <c r="C268" s="25" t="s">
        <v>282</v>
      </c>
      <c r="D268" s="25" t="s">
        <v>691</v>
      </c>
      <c r="E268" s="60" t="s">
        <v>708</v>
      </c>
      <c r="F268" s="36">
        <f>VLOOKUP($A268,'CAF BLS Adjustment'!$B:$H,7,FALSE)</f>
        <v>200524</v>
      </c>
      <c r="G268" s="5">
        <f>SUMIFS('HCLS Adjustment'!$F:$F,'HCLS Adjustment'!$B:$B,Main!$A268)</f>
        <v>22188</v>
      </c>
      <c r="H268" s="31">
        <f>VLOOKUP(A268,'SVS Adjustment'!$B$3:$E$675,4,FALSE)</f>
        <v>0</v>
      </c>
      <c r="I268" s="31">
        <f t="shared" si="32"/>
        <v>222712</v>
      </c>
      <c r="J268" s="31">
        <f>IFERROR(VLOOKUP($A268,'NECA 5 year Projections'!$A:$C,3,FALSE),0)</f>
        <v>174012.904147858</v>
      </c>
      <c r="K268" s="64">
        <f t="shared" si="33"/>
        <v>0.9963388589590193</v>
      </c>
      <c r="L268" s="31">
        <f t="shared" si="34"/>
        <v>221896.6199564811</v>
      </c>
      <c r="M268" s="61">
        <v>-3480</v>
      </c>
      <c r="N268" s="36">
        <f t="shared" si="35"/>
        <v>-3480</v>
      </c>
      <c r="O268" s="95">
        <f t="shared" si="36"/>
        <v>218416.6199564811</v>
      </c>
      <c r="P268" s="36">
        <f t="shared" si="37"/>
        <v>196309.85335389836</v>
      </c>
      <c r="Q268" s="101">
        <f t="shared" si="38"/>
        <v>22106.76660258272</v>
      </c>
      <c r="R268" s="101">
        <f t="shared" si="39"/>
        <v>0</v>
      </c>
    </row>
    <row r="269" spans="1:18" ht="14.4" customHeight="1">
      <c r="A269" s="63">
        <v>351132</v>
      </c>
      <c r="B269" s="59" t="s">
        <v>292</v>
      </c>
      <c r="C269" s="25" t="s">
        <v>282</v>
      </c>
      <c r="D269" s="25" t="s">
        <v>691</v>
      </c>
      <c r="E269" s="60" t="s">
        <v>708</v>
      </c>
      <c r="F269" s="36">
        <f>VLOOKUP($A269,'CAF BLS Adjustment'!$B:$H,7,FALSE)</f>
        <v>2370099</v>
      </c>
      <c r="G269" s="5">
        <f>SUMIFS('HCLS Adjustment'!$F:$F,'HCLS Adjustment'!$B:$B,Main!$A269)</f>
        <v>734436</v>
      </c>
      <c r="H269" s="31">
        <f>VLOOKUP(A269,'SVS Adjustment'!$B$3:$E$675,4,FALSE)</f>
        <v>0</v>
      </c>
      <c r="I269" s="31">
        <f t="shared" si="32"/>
        <v>3104535</v>
      </c>
      <c r="J269" s="31">
        <f>IFERROR(VLOOKUP($A269,'NECA 5 year Projections'!$A:$C,3,FALSE),0)</f>
        <v>1988934.07949945</v>
      </c>
      <c r="K269" s="64">
        <f t="shared" si="33"/>
        <v>0.9963388589590193</v>
      </c>
      <c r="L269" s="31">
        <f t="shared" si="34"/>
        <v>3093168.8594983388</v>
      </c>
      <c r="M269" s="61">
        <v>-52254</v>
      </c>
      <c r="N269" s="36">
        <f t="shared" si="35"/>
        <v>-52254</v>
      </c>
      <c r="O269" s="95">
        <f t="shared" si="36"/>
        <v>3040914.8594983388</v>
      </c>
      <c r="P269" s="36">
        <f t="shared" si="37"/>
        <v>2309167.7332799123</v>
      </c>
      <c r="Q269" s="101">
        <f t="shared" si="38"/>
        <v>731747.12621842616</v>
      </c>
      <c r="R269" s="101">
        <f t="shared" si="39"/>
        <v>0</v>
      </c>
    </row>
    <row r="270" spans="1:18" ht="14.4" customHeight="1">
      <c r="A270" s="63">
        <v>351133</v>
      </c>
      <c r="B270" s="59" t="s">
        <v>293</v>
      </c>
      <c r="C270" s="25" t="s">
        <v>282</v>
      </c>
      <c r="D270" s="25" t="s">
        <v>691</v>
      </c>
      <c r="E270" s="60" t="s">
        <v>708</v>
      </c>
      <c r="F270" s="36">
        <f>VLOOKUP($A270,'CAF BLS Adjustment'!$B:$H,7,FALSE)</f>
        <v>248041</v>
      </c>
      <c r="G270" s="5">
        <f>SUMIFS('HCLS Adjustment'!$F:$F,'HCLS Adjustment'!$B:$B,Main!$A270)</f>
        <v>131772</v>
      </c>
      <c r="H270" s="31">
        <f>VLOOKUP(A270,'SVS Adjustment'!$B$3:$E$675,4,FALSE)</f>
        <v>0</v>
      </c>
      <c r="I270" s="31">
        <f t="shared" si="32"/>
        <v>379813</v>
      </c>
      <c r="J270" s="31">
        <f>IFERROR(VLOOKUP($A270,'NECA 5 year Projections'!$A:$C,3,FALSE),0)</f>
        <v>277212.71015529201</v>
      </c>
      <c r="K270" s="64">
        <f t="shared" si="33"/>
        <v>0.9963388589590193</v>
      </c>
      <c r="L270" s="31">
        <f t="shared" si="34"/>
        <v>378422.45103780198</v>
      </c>
      <c r="M270" s="61">
        <v>9576</v>
      </c>
      <c r="N270" s="36">
        <f t="shared" si="35"/>
        <v>9540.9409133915688</v>
      </c>
      <c r="O270" s="95">
        <f t="shared" si="36"/>
        <v>387963.39195119357</v>
      </c>
      <c r="P270" s="36">
        <f t="shared" si="37"/>
        <v>256673.82782844565</v>
      </c>
      <c r="Q270" s="101">
        <f t="shared" si="38"/>
        <v>131289.56412274789</v>
      </c>
      <c r="R270" s="101">
        <f t="shared" si="39"/>
        <v>0</v>
      </c>
    </row>
    <row r="271" spans="1:18" ht="14.4" customHeight="1">
      <c r="A271" s="63">
        <v>351134</v>
      </c>
      <c r="B271" s="59" t="s">
        <v>294</v>
      </c>
      <c r="C271" s="25" t="s">
        <v>282</v>
      </c>
      <c r="D271" s="25" t="s">
        <v>691</v>
      </c>
      <c r="E271" s="60" t="s">
        <v>708</v>
      </c>
      <c r="F271" s="36">
        <f>VLOOKUP($A271,'CAF BLS Adjustment'!$B:$H,7,FALSE)</f>
        <v>299622</v>
      </c>
      <c r="G271" s="5">
        <f>SUMIFS('HCLS Adjustment'!$F:$F,'HCLS Adjustment'!$B:$B,Main!$A271)</f>
        <v>241680</v>
      </c>
      <c r="H271" s="31">
        <f>VLOOKUP(A271,'SVS Adjustment'!$B$3:$E$675,4,FALSE)</f>
        <v>0</v>
      </c>
      <c r="I271" s="31">
        <f t="shared" si="32"/>
        <v>541302</v>
      </c>
      <c r="J271" s="31">
        <f>IFERROR(VLOOKUP($A271,'NECA 5 year Projections'!$A:$C,3,FALSE),0)</f>
        <v>258222.18374954601</v>
      </c>
      <c r="K271" s="64">
        <f t="shared" si="33"/>
        <v>0.9963388589590193</v>
      </c>
      <c r="L271" s="31">
        <f t="shared" si="34"/>
        <v>539320.21703223512</v>
      </c>
      <c r="M271" s="61">
        <v>13374</v>
      </c>
      <c r="N271" s="36">
        <f t="shared" si="35"/>
        <v>13325.035899717925</v>
      </c>
      <c r="O271" s="95">
        <f t="shared" si="36"/>
        <v>552645.25293195306</v>
      </c>
      <c r="P271" s="36">
        <f t="shared" si="37"/>
        <v>311850.07749873726</v>
      </c>
      <c r="Q271" s="101">
        <f t="shared" si="38"/>
        <v>240795.17543321583</v>
      </c>
      <c r="R271" s="101">
        <f t="shared" si="39"/>
        <v>0</v>
      </c>
    </row>
    <row r="272" spans="1:18" ht="14.4" customHeight="1">
      <c r="A272" s="63">
        <v>351141</v>
      </c>
      <c r="B272" s="59" t="s">
        <v>295</v>
      </c>
      <c r="C272" s="25" t="s">
        <v>282</v>
      </c>
      <c r="D272" s="25" t="s">
        <v>691</v>
      </c>
      <c r="E272" s="60" t="s">
        <v>708</v>
      </c>
      <c r="F272" s="36">
        <f>VLOOKUP($A272,'CAF BLS Adjustment'!$B:$H,7,FALSE)</f>
        <v>195566</v>
      </c>
      <c r="G272" s="5">
        <f>SUMIFS('HCLS Adjustment'!$F:$F,'HCLS Adjustment'!$B:$B,Main!$A272)</f>
        <v>27132</v>
      </c>
      <c r="H272" s="31">
        <f>VLOOKUP(A272,'SVS Adjustment'!$B$3:$E$675,4,FALSE)</f>
        <v>0</v>
      </c>
      <c r="I272" s="31">
        <f t="shared" si="32"/>
        <v>222698</v>
      </c>
      <c r="J272" s="31">
        <f>IFERROR(VLOOKUP($A272,'NECA 5 year Projections'!$A:$C,3,FALSE),0)</f>
        <v>172596.07692475501</v>
      </c>
      <c r="K272" s="64">
        <f t="shared" si="33"/>
        <v>0.9963388589590193</v>
      </c>
      <c r="L272" s="31">
        <f t="shared" si="34"/>
        <v>221882.67121245569</v>
      </c>
      <c r="M272" s="61">
        <v>6462</v>
      </c>
      <c r="N272" s="36">
        <f t="shared" si="35"/>
        <v>6438.3417065931826</v>
      </c>
      <c r="O272" s="95">
        <f t="shared" si="36"/>
        <v>228321.01291904887</v>
      </c>
      <c r="P272" s="36">
        <f t="shared" si="37"/>
        <v>201288.34699777275</v>
      </c>
      <c r="Q272" s="101">
        <f t="shared" si="38"/>
        <v>27032.665921276115</v>
      </c>
      <c r="R272" s="101">
        <f t="shared" si="39"/>
        <v>0</v>
      </c>
    </row>
    <row r="273" spans="1:18" ht="14.4" customHeight="1">
      <c r="A273" s="63">
        <v>351152</v>
      </c>
      <c r="B273" s="59" t="s">
        <v>296</v>
      </c>
      <c r="C273" s="25" t="s">
        <v>282</v>
      </c>
      <c r="D273" s="25" t="s">
        <v>691</v>
      </c>
      <c r="E273" s="60" t="s">
        <v>708</v>
      </c>
      <c r="F273" s="36">
        <f>VLOOKUP($A273,'CAF BLS Adjustment'!$B:$H,7,FALSE)</f>
        <v>439412</v>
      </c>
      <c r="G273" s="5">
        <f>SUMIFS('HCLS Adjustment'!$F:$F,'HCLS Adjustment'!$B:$B,Main!$A273)</f>
        <v>299868</v>
      </c>
      <c r="H273" s="31">
        <f>VLOOKUP(A273,'SVS Adjustment'!$B$3:$E$675,4,FALSE)</f>
        <v>0</v>
      </c>
      <c r="I273" s="31">
        <f t="shared" si="32"/>
        <v>739280</v>
      </c>
      <c r="J273" s="31">
        <f>IFERROR(VLOOKUP($A273,'NECA 5 year Projections'!$A:$C,3,FALSE),0)</f>
        <v>494770.43113772903</v>
      </c>
      <c r="K273" s="64">
        <f t="shared" si="33"/>
        <v>0.9963388589590193</v>
      </c>
      <c r="L273" s="31">
        <f t="shared" si="34"/>
        <v>736573.39165122376</v>
      </c>
      <c r="M273" s="61">
        <v>4650</v>
      </c>
      <c r="N273" s="36">
        <f t="shared" si="35"/>
        <v>4632.9756941594396</v>
      </c>
      <c r="O273" s="95">
        <f t="shared" si="36"/>
        <v>741206.36734538316</v>
      </c>
      <c r="P273" s="36">
        <f t="shared" si="37"/>
        <v>442436.22638706001</v>
      </c>
      <c r="Q273" s="101">
        <f t="shared" si="38"/>
        <v>298770.1409583232</v>
      </c>
      <c r="R273" s="101">
        <f t="shared" si="39"/>
        <v>0</v>
      </c>
    </row>
    <row r="274" spans="1:18" ht="14.4" customHeight="1">
      <c r="A274" s="63">
        <v>351153</v>
      </c>
      <c r="B274" s="59" t="s">
        <v>297</v>
      </c>
      <c r="C274" s="25" t="s">
        <v>282</v>
      </c>
      <c r="D274" s="25" t="s">
        <v>691</v>
      </c>
      <c r="E274" s="60" t="s">
        <v>708</v>
      </c>
      <c r="F274" s="36">
        <f>VLOOKUP($A274,'CAF BLS Adjustment'!$B:$H,7,FALSE)</f>
        <v>246516</v>
      </c>
      <c r="G274" s="5">
        <f>SUMIFS('HCLS Adjustment'!$F:$F,'HCLS Adjustment'!$B:$B,Main!$A274)</f>
        <v>32928</v>
      </c>
      <c r="H274" s="31">
        <f>VLOOKUP(A274,'SVS Adjustment'!$B$3:$E$675,4,FALSE)</f>
        <v>0</v>
      </c>
      <c r="I274" s="31">
        <f t="shared" si="32"/>
        <v>279444</v>
      </c>
      <c r="J274" s="31">
        <f>IFERROR(VLOOKUP($A274,'NECA 5 year Projections'!$A:$C,3,FALSE),0)</f>
        <v>192456.01953977501</v>
      </c>
      <c r="K274" s="64">
        <f t="shared" si="33"/>
        <v>0.9963388589590193</v>
      </c>
      <c r="L274" s="31">
        <f t="shared" si="34"/>
        <v>278420.91610294417</v>
      </c>
      <c r="M274" s="61">
        <v>-2778</v>
      </c>
      <c r="N274" s="36">
        <f t="shared" si="35"/>
        <v>-2778</v>
      </c>
      <c r="O274" s="95">
        <f t="shared" si="36"/>
        <v>275642.91610294417</v>
      </c>
      <c r="P274" s="36">
        <f t="shared" si="37"/>
        <v>242835.47015514158</v>
      </c>
      <c r="Q274" s="101">
        <f t="shared" si="38"/>
        <v>32807.445947802582</v>
      </c>
      <c r="R274" s="101">
        <f t="shared" si="39"/>
        <v>0</v>
      </c>
    </row>
    <row r="275" spans="1:18" ht="14.4" customHeight="1">
      <c r="A275" s="63">
        <v>351157</v>
      </c>
      <c r="B275" s="59" t="s">
        <v>298</v>
      </c>
      <c r="C275" s="25" t="s">
        <v>282</v>
      </c>
      <c r="D275" s="25" t="s">
        <v>691</v>
      </c>
      <c r="E275" s="60" t="s">
        <v>708</v>
      </c>
      <c r="F275" s="36">
        <f>VLOOKUP($A275,'CAF BLS Adjustment'!$B:$H,7,FALSE)</f>
        <v>280628</v>
      </c>
      <c r="G275" s="5">
        <f>SUMIFS('HCLS Adjustment'!$F:$F,'HCLS Adjustment'!$B:$B,Main!$A275)</f>
        <v>91212</v>
      </c>
      <c r="H275" s="31">
        <f>VLOOKUP(A275,'SVS Adjustment'!$B$3:$E$675,4,FALSE)</f>
        <v>0</v>
      </c>
      <c r="I275" s="31">
        <f t="shared" si="32"/>
        <v>371840</v>
      </c>
      <c r="J275" s="31">
        <f>IFERROR(VLOOKUP($A275,'NECA 5 year Projections'!$A:$C,3,FALSE),0)</f>
        <v>323405.80524151301</v>
      </c>
      <c r="K275" s="64">
        <f t="shared" si="33"/>
        <v>0.9963388589590193</v>
      </c>
      <c r="L275" s="31">
        <f t="shared" si="34"/>
        <v>370478.64131532173</v>
      </c>
      <c r="M275" s="61">
        <v>20292</v>
      </c>
      <c r="N275" s="36">
        <f t="shared" si="35"/>
        <v>20217.708125996418</v>
      </c>
      <c r="O275" s="95">
        <f t="shared" si="36"/>
        <v>390696.34944131813</v>
      </c>
      <c r="P275" s="36">
        <f t="shared" si="37"/>
        <v>299818.28943794803</v>
      </c>
      <c r="Q275" s="101">
        <f t="shared" si="38"/>
        <v>90878.060003370061</v>
      </c>
      <c r="R275" s="101">
        <f t="shared" si="39"/>
        <v>0</v>
      </c>
    </row>
    <row r="276" spans="1:18" ht="14.4" customHeight="1">
      <c r="A276" s="63">
        <v>351158</v>
      </c>
      <c r="B276" s="59" t="s">
        <v>299</v>
      </c>
      <c r="C276" s="25" t="s">
        <v>282</v>
      </c>
      <c r="D276" s="25" t="s">
        <v>691</v>
      </c>
      <c r="E276" s="60" t="s">
        <v>708</v>
      </c>
      <c r="F276" s="36">
        <f>VLOOKUP($A276,'CAF BLS Adjustment'!$B:$H,7,FALSE)</f>
        <v>584276</v>
      </c>
      <c r="G276" s="5">
        <f>SUMIFS('HCLS Adjustment'!$F:$F,'HCLS Adjustment'!$B:$B,Main!$A276)</f>
        <v>379104</v>
      </c>
      <c r="H276" s="31">
        <f>VLOOKUP(A276,'SVS Adjustment'!$B$3:$E$675,4,FALSE)</f>
        <v>0</v>
      </c>
      <c r="I276" s="31">
        <f t="shared" si="32"/>
        <v>963380</v>
      </c>
      <c r="J276" s="31">
        <f>IFERROR(VLOOKUP($A276,'NECA 5 year Projections'!$A:$C,3,FALSE),0)</f>
        <v>376612.10893357103</v>
      </c>
      <c r="K276" s="64">
        <f t="shared" si="33"/>
        <v>0.9963388589590193</v>
      </c>
      <c r="L276" s="31">
        <f t="shared" si="34"/>
        <v>959852.92994394002</v>
      </c>
      <c r="M276" s="61">
        <v>50016</v>
      </c>
      <c r="N276" s="36">
        <f t="shared" si="35"/>
        <v>49832.884369694308</v>
      </c>
      <c r="O276" s="95">
        <f t="shared" si="36"/>
        <v>1009685.8143136343</v>
      </c>
      <c r="P276" s="36">
        <f t="shared" si="37"/>
        <v>631969.76752683427</v>
      </c>
      <c r="Q276" s="101">
        <f t="shared" si="38"/>
        <v>377716.04678680003</v>
      </c>
      <c r="R276" s="101">
        <f t="shared" si="39"/>
        <v>0</v>
      </c>
    </row>
    <row r="277" spans="1:18" s="46" customFormat="1">
      <c r="A277" s="63">
        <v>351160</v>
      </c>
      <c r="B277" s="59" t="s">
        <v>300</v>
      </c>
      <c r="C277" s="25" t="s">
        <v>282</v>
      </c>
      <c r="D277" s="25" t="s">
        <v>691</v>
      </c>
      <c r="E277" s="60" t="s">
        <v>708</v>
      </c>
      <c r="F277" s="36">
        <f>VLOOKUP($A277,'CAF BLS Adjustment'!$B:$H,7,FALSE)</f>
        <v>458097</v>
      </c>
      <c r="G277" s="5">
        <f>SUMIFS('HCLS Adjustment'!$F:$F,'HCLS Adjustment'!$B:$B,Main!$A277)</f>
        <v>174480</v>
      </c>
      <c r="H277" s="31">
        <f>VLOOKUP(A277,'SVS Adjustment'!$B$3:$E$675,4,FALSE)</f>
        <v>0</v>
      </c>
      <c r="I277" s="31">
        <f t="shared" si="32"/>
        <v>632577</v>
      </c>
      <c r="J277" s="31">
        <f>IFERROR(VLOOKUP($A277,'NECA 5 year Projections'!$A:$C,3,FALSE),0)</f>
        <v>729046.27872909606</v>
      </c>
      <c r="K277" s="64">
        <f t="shared" si="33"/>
        <v>0.9963388589590193</v>
      </c>
      <c r="L277" s="31">
        <f t="shared" si="34"/>
        <v>632577</v>
      </c>
      <c r="M277" s="61">
        <v>-113808</v>
      </c>
      <c r="N277" s="36">
        <f t="shared" si="35"/>
        <v>-113808</v>
      </c>
      <c r="O277" s="95">
        <f t="shared" si="36"/>
        <v>518769</v>
      </c>
      <c r="P277" s="36">
        <f t="shared" si="37"/>
        <v>344289</v>
      </c>
      <c r="Q277" s="101">
        <f t="shared" si="38"/>
        <v>174480</v>
      </c>
      <c r="R277" s="101">
        <f t="shared" si="39"/>
        <v>0</v>
      </c>
    </row>
    <row r="278" spans="1:18" ht="14.4" customHeight="1">
      <c r="A278" s="63">
        <v>351162</v>
      </c>
      <c r="B278" s="59" t="s">
        <v>301</v>
      </c>
      <c r="C278" s="25" t="s">
        <v>282</v>
      </c>
      <c r="D278" s="25" t="s">
        <v>691</v>
      </c>
      <c r="E278" s="60" t="s">
        <v>708</v>
      </c>
      <c r="F278" s="36">
        <f>VLOOKUP($A278,'CAF BLS Adjustment'!$B:$H,7,FALSE)</f>
        <v>370987</v>
      </c>
      <c r="G278" s="5">
        <f>SUMIFS('HCLS Adjustment'!$F:$F,'HCLS Adjustment'!$B:$B,Main!$A278)</f>
        <v>87252</v>
      </c>
      <c r="H278" s="31">
        <f>VLOOKUP(A278,'SVS Adjustment'!$B$3:$E$675,4,FALSE)</f>
        <v>0</v>
      </c>
      <c r="I278" s="31">
        <f t="shared" si="32"/>
        <v>458239</v>
      </c>
      <c r="J278" s="31">
        <f>IFERROR(VLOOKUP($A278,'NECA 5 year Projections'!$A:$C,3,FALSE),0)</f>
        <v>293552.40166730201</v>
      </c>
      <c r="K278" s="64">
        <f t="shared" si="33"/>
        <v>0.9963388589590193</v>
      </c>
      <c r="L278" s="31">
        <f t="shared" si="34"/>
        <v>456561.32239052205</v>
      </c>
      <c r="M278" s="61">
        <v>14226</v>
      </c>
      <c r="N278" s="36">
        <f t="shared" si="35"/>
        <v>14173.916607551009</v>
      </c>
      <c r="O278" s="95">
        <f t="shared" si="36"/>
        <v>470735.23899807304</v>
      </c>
      <c r="P278" s="36">
        <f t="shared" si="37"/>
        <v>383802.6808761807</v>
      </c>
      <c r="Q278" s="101">
        <f t="shared" si="38"/>
        <v>86932.558121892347</v>
      </c>
      <c r="R278" s="101">
        <f t="shared" si="39"/>
        <v>0</v>
      </c>
    </row>
    <row r="279" spans="1:18" ht="14.4" customHeight="1">
      <c r="A279" s="63">
        <v>351166</v>
      </c>
      <c r="B279" s="59" t="s">
        <v>302</v>
      </c>
      <c r="C279" s="25" t="s">
        <v>282</v>
      </c>
      <c r="D279" s="25" t="s">
        <v>691</v>
      </c>
      <c r="E279" s="60" t="s">
        <v>708</v>
      </c>
      <c r="F279" s="36">
        <f>VLOOKUP($A279,'CAF BLS Adjustment'!$B:$H,7,FALSE)</f>
        <v>176037</v>
      </c>
      <c r="G279" s="5">
        <f>SUMIFS('HCLS Adjustment'!$F:$F,'HCLS Adjustment'!$B:$B,Main!$A279)</f>
        <v>40560</v>
      </c>
      <c r="H279" s="31">
        <f>VLOOKUP(A279,'SVS Adjustment'!$B$3:$E$675,4,FALSE)</f>
        <v>0</v>
      </c>
      <c r="I279" s="31">
        <f t="shared" si="32"/>
        <v>216597</v>
      </c>
      <c r="J279" s="31">
        <f>IFERROR(VLOOKUP($A279,'NECA 5 year Projections'!$A:$C,3,FALSE),0)</f>
        <v>161690.997493017</v>
      </c>
      <c r="K279" s="64">
        <f t="shared" si="33"/>
        <v>0.9963388589590193</v>
      </c>
      <c r="L279" s="31">
        <f t="shared" si="34"/>
        <v>215804.0078339467</v>
      </c>
      <c r="M279" s="61">
        <v>7758</v>
      </c>
      <c r="N279" s="36">
        <f t="shared" si="35"/>
        <v>7729.5968678040717</v>
      </c>
      <c r="O279" s="95">
        <f t="shared" si="36"/>
        <v>223533.60470175077</v>
      </c>
      <c r="P279" s="36">
        <f t="shared" si="37"/>
        <v>183122.10058237295</v>
      </c>
      <c r="Q279" s="101">
        <f t="shared" si="38"/>
        <v>40411.504119377823</v>
      </c>
      <c r="R279" s="101">
        <f t="shared" si="39"/>
        <v>0</v>
      </c>
    </row>
    <row r="280" spans="1:18" ht="14.4" customHeight="1">
      <c r="A280" s="63">
        <v>351169</v>
      </c>
      <c r="B280" s="59" t="s">
        <v>303</v>
      </c>
      <c r="C280" s="25" t="s">
        <v>282</v>
      </c>
      <c r="D280" s="25" t="s">
        <v>691</v>
      </c>
      <c r="E280" s="60" t="s">
        <v>708</v>
      </c>
      <c r="F280" s="36">
        <f>VLOOKUP($A280,'CAF BLS Adjustment'!$B:$H,7,FALSE)</f>
        <v>122957</v>
      </c>
      <c r="G280" s="5">
        <f>SUMIFS('HCLS Adjustment'!$F:$F,'HCLS Adjustment'!$B:$B,Main!$A280)</f>
        <v>86844</v>
      </c>
      <c r="H280" s="31">
        <f>VLOOKUP(A280,'SVS Adjustment'!$B$3:$E$675,4,FALSE)</f>
        <v>0</v>
      </c>
      <c r="I280" s="31">
        <f t="shared" si="32"/>
        <v>209801</v>
      </c>
      <c r="J280" s="31">
        <f>IFERROR(VLOOKUP($A280,'NECA 5 year Projections'!$A:$C,3,FALSE),0)</f>
        <v>131455.806935612</v>
      </c>
      <c r="K280" s="64">
        <f t="shared" si="33"/>
        <v>0.9963388589590193</v>
      </c>
      <c r="L280" s="31">
        <f t="shared" si="34"/>
        <v>209032.88894846122</v>
      </c>
      <c r="M280" s="61">
        <v>6798</v>
      </c>
      <c r="N280" s="36">
        <f t="shared" si="35"/>
        <v>6773.1115632034134</v>
      </c>
      <c r="O280" s="95">
        <f t="shared" si="36"/>
        <v>215806.00051166464</v>
      </c>
      <c r="P280" s="36">
        <f t="shared" si="37"/>
        <v>129279.94864422755</v>
      </c>
      <c r="Q280" s="101">
        <f t="shared" si="38"/>
        <v>86526.051867437069</v>
      </c>
      <c r="R280" s="101">
        <f t="shared" si="39"/>
        <v>0</v>
      </c>
    </row>
    <row r="281" spans="1:18" ht="14.4" customHeight="1">
      <c r="A281" s="63">
        <v>351172</v>
      </c>
      <c r="B281" s="59" t="s">
        <v>172</v>
      </c>
      <c r="C281" s="25" t="s">
        <v>282</v>
      </c>
      <c r="D281" s="25" t="s">
        <v>691</v>
      </c>
      <c r="E281" s="60" t="s">
        <v>708</v>
      </c>
      <c r="F281" s="36">
        <f>VLOOKUP($A281,'CAF BLS Adjustment'!$B:$H,7,FALSE)</f>
        <v>1043314</v>
      </c>
      <c r="G281" s="5">
        <f>SUMIFS('HCLS Adjustment'!$F:$F,'HCLS Adjustment'!$B:$B,Main!$A281)</f>
        <v>1039368</v>
      </c>
      <c r="H281" s="31">
        <f>VLOOKUP(A281,'SVS Adjustment'!$B$3:$E$675,4,FALSE)</f>
        <v>0</v>
      </c>
      <c r="I281" s="31">
        <f t="shared" si="32"/>
        <v>2082682</v>
      </c>
      <c r="J281" s="31">
        <f>IFERROR(VLOOKUP($A281,'NECA 5 year Projections'!$A:$C,3,FALSE),0)</f>
        <v>1072706.47896816</v>
      </c>
      <c r="K281" s="64">
        <f t="shared" si="33"/>
        <v>0.9963388589590193</v>
      </c>
      <c r="L281" s="31">
        <f t="shared" si="34"/>
        <v>2075057.0074544882</v>
      </c>
      <c r="M281" s="61">
        <v>-174402</v>
      </c>
      <c r="N281" s="36">
        <f t="shared" si="35"/>
        <v>-174402</v>
      </c>
      <c r="O281" s="95">
        <f t="shared" si="36"/>
        <v>1900655.0074544882</v>
      </c>
      <c r="P281" s="36">
        <f t="shared" si="37"/>
        <v>865092.28029597027</v>
      </c>
      <c r="Q281" s="101">
        <f t="shared" si="38"/>
        <v>1035562.7271585179</v>
      </c>
      <c r="R281" s="101">
        <f t="shared" si="39"/>
        <v>0</v>
      </c>
    </row>
    <row r="282" spans="1:18" ht="14.4" customHeight="1">
      <c r="A282" s="63">
        <v>351173</v>
      </c>
      <c r="B282" s="59" t="s">
        <v>303</v>
      </c>
      <c r="C282" s="25" t="s">
        <v>282</v>
      </c>
      <c r="D282" s="25" t="s">
        <v>691</v>
      </c>
      <c r="E282" s="60" t="s">
        <v>708</v>
      </c>
      <c r="F282" s="36">
        <f>VLOOKUP($A282,'CAF BLS Adjustment'!$B:$H,7,FALSE)</f>
        <v>848836</v>
      </c>
      <c r="G282" s="5">
        <f>SUMIFS('HCLS Adjustment'!$F:$F,'HCLS Adjustment'!$B:$B,Main!$A282)</f>
        <v>548340</v>
      </c>
      <c r="H282" s="31">
        <f>VLOOKUP(A282,'SVS Adjustment'!$B$3:$E$675,4,FALSE)</f>
        <v>0</v>
      </c>
      <c r="I282" s="31">
        <f t="shared" si="32"/>
        <v>1397176</v>
      </c>
      <c r="J282" s="31">
        <f>IFERROR(VLOOKUP($A282,'NECA 5 year Projections'!$A:$C,3,FALSE),0)</f>
        <v>676757.02760345803</v>
      </c>
      <c r="K282" s="64">
        <f t="shared" si="33"/>
        <v>0.9963388589590193</v>
      </c>
      <c r="L282" s="31">
        <f t="shared" si="34"/>
        <v>1392060.7416049268</v>
      </c>
      <c r="M282" s="61">
        <v>137784</v>
      </c>
      <c r="N282" s="36">
        <f t="shared" si="35"/>
        <v>137279.55334280952</v>
      </c>
      <c r="O282" s="95">
        <f t="shared" si="36"/>
        <v>1529340.2949477362</v>
      </c>
      <c r="P282" s="36">
        <f t="shared" si="37"/>
        <v>983007.84502614767</v>
      </c>
      <c r="Q282" s="101">
        <f t="shared" si="38"/>
        <v>546332.44992158865</v>
      </c>
      <c r="R282" s="101">
        <f t="shared" si="39"/>
        <v>0</v>
      </c>
    </row>
    <row r="283" spans="1:18" ht="14.4" customHeight="1">
      <c r="A283" s="63">
        <v>351174</v>
      </c>
      <c r="B283" s="59" t="s">
        <v>172</v>
      </c>
      <c r="C283" s="25" t="s">
        <v>282</v>
      </c>
      <c r="D283" s="25" t="s">
        <v>691</v>
      </c>
      <c r="E283" s="60" t="s">
        <v>708</v>
      </c>
      <c r="F283" s="36">
        <f>VLOOKUP($A283,'CAF BLS Adjustment'!$B:$H,7,FALSE)</f>
        <v>1499325.6082179919</v>
      </c>
      <c r="G283" s="5">
        <f>SUMIFS('HCLS Adjustment'!$F:$F,'HCLS Adjustment'!$B:$B,Main!$A283)</f>
        <v>862908</v>
      </c>
      <c r="H283" s="31">
        <f>VLOOKUP(A283,'SVS Adjustment'!$B$3:$E$675,4,FALSE)</f>
        <v>0</v>
      </c>
      <c r="I283" s="31">
        <f t="shared" si="32"/>
        <v>2362233.6082179919</v>
      </c>
      <c r="J283" s="31">
        <f>IFERROR(VLOOKUP($A283,'NECA 5 year Projections'!$A:$C,3,FALSE),0)</f>
        <v>848065.71999415802</v>
      </c>
      <c r="K283" s="64">
        <f t="shared" si="33"/>
        <v>0.9963388589590193</v>
      </c>
      <c r="L283" s="31">
        <f t="shared" si="34"/>
        <v>2353585.1378065613</v>
      </c>
      <c r="M283" s="61">
        <v>67308</v>
      </c>
      <c r="N283" s="36">
        <f t="shared" si="35"/>
        <v>67061.575918813673</v>
      </c>
      <c r="O283" s="95">
        <f t="shared" si="36"/>
        <v>2420646.713725375</v>
      </c>
      <c r="P283" s="36">
        <f t="shared" si="37"/>
        <v>1560897.9416187655</v>
      </c>
      <c r="Q283" s="101">
        <f t="shared" si="38"/>
        <v>859748.77210660954</v>
      </c>
      <c r="R283" s="101">
        <f t="shared" si="39"/>
        <v>0</v>
      </c>
    </row>
    <row r="284" spans="1:18" ht="14.4" customHeight="1">
      <c r="A284" s="63">
        <v>351175</v>
      </c>
      <c r="B284" s="59" t="s">
        <v>304</v>
      </c>
      <c r="C284" s="25" t="s">
        <v>282</v>
      </c>
      <c r="D284" s="25" t="s">
        <v>691</v>
      </c>
      <c r="E284" s="60" t="s">
        <v>708</v>
      </c>
      <c r="F284" s="36">
        <f>VLOOKUP($A284,'CAF BLS Adjustment'!$B:$H,7,FALSE)</f>
        <v>244738</v>
      </c>
      <c r="G284" s="5">
        <f>SUMIFS('HCLS Adjustment'!$F:$F,'HCLS Adjustment'!$B:$B,Main!$A284)</f>
        <v>43272</v>
      </c>
      <c r="H284" s="31">
        <f>VLOOKUP(A284,'SVS Adjustment'!$B$3:$E$675,4,FALSE)</f>
        <v>0</v>
      </c>
      <c r="I284" s="31">
        <f t="shared" si="32"/>
        <v>288010</v>
      </c>
      <c r="J284" s="31">
        <f>IFERROR(VLOOKUP($A284,'NECA 5 year Projections'!$A:$C,3,FALSE),0)</f>
        <v>180235.650058272</v>
      </c>
      <c r="K284" s="64">
        <f t="shared" si="33"/>
        <v>0.9963388589590193</v>
      </c>
      <c r="L284" s="31">
        <f t="shared" si="34"/>
        <v>286955.55476878717</v>
      </c>
      <c r="M284" s="61">
        <v>4530</v>
      </c>
      <c r="N284" s="36">
        <f t="shared" si="35"/>
        <v>4513.415031084357</v>
      </c>
      <c r="O284" s="95">
        <f t="shared" si="36"/>
        <v>291468.96979987156</v>
      </c>
      <c r="P284" s="36">
        <f t="shared" si="37"/>
        <v>248355.39469499685</v>
      </c>
      <c r="Q284" s="101">
        <f t="shared" si="38"/>
        <v>43113.57510487469</v>
      </c>
      <c r="R284" s="101">
        <f t="shared" si="39"/>
        <v>0</v>
      </c>
    </row>
    <row r="285" spans="1:18" ht="14.4" customHeight="1">
      <c r="A285" s="63">
        <v>351177</v>
      </c>
      <c r="B285" s="59" t="s">
        <v>305</v>
      </c>
      <c r="C285" s="25" t="s">
        <v>282</v>
      </c>
      <c r="D285" s="25" t="s">
        <v>691</v>
      </c>
      <c r="E285" s="60" t="s">
        <v>708</v>
      </c>
      <c r="F285" s="36">
        <f>VLOOKUP($A285,'CAF BLS Adjustment'!$B:$H,7,FALSE)</f>
        <v>520706</v>
      </c>
      <c r="G285" s="5">
        <f>SUMIFS('HCLS Adjustment'!$F:$F,'HCLS Adjustment'!$B:$B,Main!$A285)</f>
        <v>214140</v>
      </c>
      <c r="H285" s="31">
        <f>VLOOKUP(A285,'SVS Adjustment'!$B$3:$E$675,4,FALSE)</f>
        <v>0</v>
      </c>
      <c r="I285" s="31">
        <f t="shared" si="32"/>
        <v>734846</v>
      </c>
      <c r="J285" s="31">
        <f>IFERROR(VLOOKUP($A285,'NECA 5 year Projections'!$A:$C,3,FALSE),0)</f>
        <v>525466.52266604104</v>
      </c>
      <c r="K285" s="64">
        <f t="shared" si="33"/>
        <v>0.9963388589590193</v>
      </c>
      <c r="L285" s="31">
        <f t="shared" si="34"/>
        <v>732155.62515059952</v>
      </c>
      <c r="M285" s="61">
        <v>3150</v>
      </c>
      <c r="N285" s="36">
        <f t="shared" si="35"/>
        <v>3138.4674057209108</v>
      </c>
      <c r="O285" s="95">
        <f t="shared" si="36"/>
        <v>735294.09255632048</v>
      </c>
      <c r="P285" s="36">
        <f t="shared" si="37"/>
        <v>521938.08929883601</v>
      </c>
      <c r="Q285" s="101">
        <f t="shared" si="38"/>
        <v>213356.00325748441</v>
      </c>
      <c r="R285" s="101">
        <f t="shared" si="39"/>
        <v>0</v>
      </c>
    </row>
    <row r="286" spans="1:18" ht="14.4" customHeight="1">
      <c r="A286" s="63">
        <v>351188</v>
      </c>
      <c r="B286" s="59" t="s">
        <v>306</v>
      </c>
      <c r="C286" s="25" t="s">
        <v>282</v>
      </c>
      <c r="D286" s="25" t="s">
        <v>691</v>
      </c>
      <c r="E286" s="60" t="s">
        <v>708</v>
      </c>
      <c r="F286" s="36">
        <f>VLOOKUP($A286,'CAF BLS Adjustment'!$B:$H,7,FALSE)</f>
        <v>182522</v>
      </c>
      <c r="G286" s="5">
        <f>SUMIFS('HCLS Adjustment'!$F:$F,'HCLS Adjustment'!$B:$B,Main!$A286)</f>
        <v>44040</v>
      </c>
      <c r="H286" s="31">
        <f>VLOOKUP(A286,'SVS Adjustment'!$B$3:$E$675,4,FALSE)</f>
        <v>0</v>
      </c>
      <c r="I286" s="31">
        <f t="shared" si="32"/>
        <v>226562</v>
      </c>
      <c r="J286" s="31">
        <f>IFERROR(VLOOKUP($A286,'NECA 5 year Projections'!$A:$C,3,FALSE),0)</f>
        <v>193550.26338823</v>
      </c>
      <c r="K286" s="64">
        <f t="shared" si="33"/>
        <v>0.9963388589590193</v>
      </c>
      <c r="L286" s="31">
        <f t="shared" si="34"/>
        <v>225732.52456347333</v>
      </c>
      <c r="M286" s="61">
        <v>20310</v>
      </c>
      <c r="N286" s="36">
        <f t="shared" si="35"/>
        <v>20235.642225457683</v>
      </c>
      <c r="O286" s="95">
        <f t="shared" si="36"/>
        <v>245968.166788931</v>
      </c>
      <c r="P286" s="36">
        <f t="shared" si="37"/>
        <v>202089.40344037578</v>
      </c>
      <c r="Q286" s="101">
        <f t="shared" si="38"/>
        <v>43878.763348555207</v>
      </c>
      <c r="R286" s="101">
        <f t="shared" si="39"/>
        <v>0</v>
      </c>
    </row>
    <row r="287" spans="1:18" ht="14.4" customHeight="1">
      <c r="A287" s="63">
        <v>351189</v>
      </c>
      <c r="B287" s="59" t="s">
        <v>307</v>
      </c>
      <c r="C287" s="25" t="s">
        <v>282</v>
      </c>
      <c r="D287" s="25" t="s">
        <v>691</v>
      </c>
      <c r="E287" s="60" t="s">
        <v>708</v>
      </c>
      <c r="F287" s="36">
        <f>VLOOKUP($A287,'CAF BLS Adjustment'!$B:$H,7,FALSE)</f>
        <v>216206</v>
      </c>
      <c r="G287" s="5">
        <f>SUMIFS('HCLS Adjustment'!$F:$F,'HCLS Adjustment'!$B:$B,Main!$A287)</f>
        <v>92280</v>
      </c>
      <c r="H287" s="31">
        <f>VLOOKUP(A287,'SVS Adjustment'!$B$3:$E$675,4,FALSE)</f>
        <v>0</v>
      </c>
      <c r="I287" s="31">
        <f t="shared" si="32"/>
        <v>308486</v>
      </c>
      <c r="J287" s="31">
        <f>IFERROR(VLOOKUP($A287,'NECA 5 year Projections'!$A:$C,3,FALSE),0)</f>
        <v>301600.41694319498</v>
      </c>
      <c r="K287" s="64">
        <f t="shared" si="33"/>
        <v>0.9963388589590193</v>
      </c>
      <c r="L287" s="31">
        <f t="shared" si="34"/>
        <v>307356.58924483205</v>
      </c>
      <c r="M287" s="61">
        <v>50154</v>
      </c>
      <c r="N287" s="36">
        <f t="shared" si="35"/>
        <v>49970.379132230657</v>
      </c>
      <c r="O287" s="95">
        <f t="shared" si="36"/>
        <v>357326.9683770627</v>
      </c>
      <c r="P287" s="36">
        <f t="shared" si="37"/>
        <v>265384.8184723244</v>
      </c>
      <c r="Q287" s="101">
        <f t="shared" si="38"/>
        <v>91942.149904738311</v>
      </c>
      <c r="R287" s="101">
        <f t="shared" si="39"/>
        <v>0</v>
      </c>
    </row>
    <row r="288" spans="1:18" ht="14.4" customHeight="1">
      <c r="A288" s="63">
        <v>351191</v>
      </c>
      <c r="B288" s="59" t="s">
        <v>308</v>
      </c>
      <c r="C288" s="25" t="s">
        <v>282</v>
      </c>
      <c r="D288" s="25" t="s">
        <v>691</v>
      </c>
      <c r="E288" s="60" t="s">
        <v>708</v>
      </c>
      <c r="F288" s="36">
        <f>VLOOKUP($A288,'CAF BLS Adjustment'!$B:$H,7,FALSE)</f>
        <v>181257</v>
      </c>
      <c r="G288" s="5">
        <f>SUMIFS('HCLS Adjustment'!$F:$F,'HCLS Adjustment'!$B:$B,Main!$A288)</f>
        <v>44424</v>
      </c>
      <c r="H288" s="31">
        <f>VLOOKUP(A288,'SVS Adjustment'!$B$3:$E$675,4,FALSE)</f>
        <v>0</v>
      </c>
      <c r="I288" s="31">
        <f t="shared" si="32"/>
        <v>225681</v>
      </c>
      <c r="J288" s="31">
        <f>IFERROR(VLOOKUP($A288,'NECA 5 year Projections'!$A:$C,3,FALSE),0)</f>
        <v>157692.35163903801</v>
      </c>
      <c r="K288" s="64">
        <f t="shared" si="33"/>
        <v>0.9963388589590193</v>
      </c>
      <c r="L288" s="31">
        <f t="shared" si="34"/>
        <v>224854.75002873043</v>
      </c>
      <c r="M288" s="61">
        <v>3144</v>
      </c>
      <c r="N288" s="36">
        <f t="shared" si="35"/>
        <v>3132.4893725671568</v>
      </c>
      <c r="O288" s="95">
        <f t="shared" si="36"/>
        <v>227987.23940129759</v>
      </c>
      <c r="P288" s="36">
        <f t="shared" si="37"/>
        <v>183725.88193090211</v>
      </c>
      <c r="Q288" s="101">
        <f t="shared" si="38"/>
        <v>44261.357470395473</v>
      </c>
      <c r="R288" s="101">
        <f t="shared" si="39"/>
        <v>0</v>
      </c>
    </row>
    <row r="289" spans="1:18" ht="14.4" customHeight="1">
      <c r="A289" s="63">
        <v>351195</v>
      </c>
      <c r="B289" s="59" t="s">
        <v>309</v>
      </c>
      <c r="C289" s="25" t="s">
        <v>282</v>
      </c>
      <c r="D289" s="25" t="s">
        <v>691</v>
      </c>
      <c r="E289" s="60" t="s">
        <v>708</v>
      </c>
      <c r="F289" s="36">
        <f>VLOOKUP($A289,'CAF BLS Adjustment'!$B:$H,7,FALSE)</f>
        <v>924743</v>
      </c>
      <c r="G289" s="5">
        <f>SUMIFS('HCLS Adjustment'!$F:$F,'HCLS Adjustment'!$B:$B,Main!$A289)</f>
        <v>782160</v>
      </c>
      <c r="H289" s="31">
        <f>VLOOKUP(A289,'SVS Adjustment'!$B$3:$E$675,4,FALSE)</f>
        <v>0</v>
      </c>
      <c r="I289" s="31">
        <f t="shared" si="32"/>
        <v>1706903</v>
      </c>
      <c r="J289" s="31">
        <f>IFERROR(VLOOKUP($A289,'NECA 5 year Projections'!$A:$C,3,FALSE),0)</f>
        <v>722749.83117603802</v>
      </c>
      <c r="K289" s="64">
        <f t="shared" si="33"/>
        <v>0.9963388589590193</v>
      </c>
      <c r="L289" s="31">
        <f t="shared" si="34"/>
        <v>1700653.787373727</v>
      </c>
      <c r="M289" s="61">
        <v>53964</v>
      </c>
      <c r="N289" s="36">
        <f t="shared" si="35"/>
        <v>53766.430184864519</v>
      </c>
      <c r="O289" s="95">
        <f t="shared" si="36"/>
        <v>1754420.2175585914</v>
      </c>
      <c r="P289" s="36">
        <f t="shared" si="37"/>
        <v>975123.81563520501</v>
      </c>
      <c r="Q289" s="101">
        <f t="shared" si="38"/>
        <v>779296.40192338661</v>
      </c>
      <c r="R289" s="101">
        <f t="shared" si="39"/>
        <v>0</v>
      </c>
    </row>
    <row r="290" spans="1:18" ht="14.4" customHeight="1">
      <c r="A290" s="63">
        <v>351199</v>
      </c>
      <c r="B290" s="59" t="s">
        <v>310</v>
      </c>
      <c r="C290" s="25" t="s">
        <v>282</v>
      </c>
      <c r="D290" s="25" t="s">
        <v>691</v>
      </c>
      <c r="E290" s="60" t="s">
        <v>708</v>
      </c>
      <c r="F290" s="36">
        <f>VLOOKUP($A290,'CAF BLS Adjustment'!$B:$H,7,FALSE)</f>
        <v>113168</v>
      </c>
      <c r="G290" s="5">
        <f>SUMIFS('HCLS Adjustment'!$F:$F,'HCLS Adjustment'!$B:$B,Main!$A290)</f>
        <v>46152</v>
      </c>
      <c r="H290" s="31">
        <f>VLOOKUP(A290,'SVS Adjustment'!$B$3:$E$675,4,FALSE)</f>
        <v>0</v>
      </c>
      <c r="I290" s="31">
        <f t="shared" si="32"/>
        <v>159320</v>
      </c>
      <c r="J290" s="31">
        <f>IFERROR(VLOOKUP($A290,'NECA 5 year Projections'!$A:$C,3,FALSE),0)</f>
        <v>121915.655711393</v>
      </c>
      <c r="K290" s="64">
        <f t="shared" si="33"/>
        <v>0.9963388589590193</v>
      </c>
      <c r="L290" s="31">
        <f t="shared" si="34"/>
        <v>158736.70700935097</v>
      </c>
      <c r="M290" s="61">
        <v>-5070</v>
      </c>
      <c r="N290" s="36">
        <f t="shared" si="35"/>
        <v>-5070</v>
      </c>
      <c r="O290" s="95">
        <f t="shared" si="36"/>
        <v>153666.70700935097</v>
      </c>
      <c r="P290" s="36">
        <f t="shared" si="37"/>
        <v>107683.67599067431</v>
      </c>
      <c r="Q290" s="101">
        <f t="shared" si="38"/>
        <v>45983.031018676666</v>
      </c>
      <c r="R290" s="101">
        <f t="shared" si="39"/>
        <v>0</v>
      </c>
    </row>
    <row r="291" spans="1:18" ht="14.4" customHeight="1">
      <c r="A291" s="63">
        <v>351202</v>
      </c>
      <c r="B291" s="59" t="s">
        <v>311</v>
      </c>
      <c r="C291" s="25" t="s">
        <v>282</v>
      </c>
      <c r="D291" s="25" t="s">
        <v>691</v>
      </c>
      <c r="E291" s="60" t="s">
        <v>708</v>
      </c>
      <c r="F291" s="36">
        <f>VLOOKUP($A291,'CAF BLS Adjustment'!$B:$H,7,FALSE)</f>
        <v>208901</v>
      </c>
      <c r="G291" s="5">
        <f>SUMIFS('HCLS Adjustment'!$F:$F,'HCLS Adjustment'!$B:$B,Main!$A291)</f>
        <v>38472</v>
      </c>
      <c r="H291" s="31">
        <f>VLOOKUP(A291,'SVS Adjustment'!$B$3:$E$675,4,FALSE)</f>
        <v>0</v>
      </c>
      <c r="I291" s="31">
        <f t="shared" si="32"/>
        <v>247373</v>
      </c>
      <c r="J291" s="31">
        <f>IFERROR(VLOOKUP($A291,'NECA 5 year Projections'!$A:$C,3,FALSE),0)</f>
        <v>181999.068838657</v>
      </c>
      <c r="K291" s="64">
        <f t="shared" si="33"/>
        <v>0.9963388589590193</v>
      </c>
      <c r="L291" s="31">
        <f t="shared" si="34"/>
        <v>246467.33255726949</v>
      </c>
      <c r="M291" s="61">
        <v>21456</v>
      </c>
      <c r="N291" s="36">
        <f t="shared" si="35"/>
        <v>21377.446557824718</v>
      </c>
      <c r="O291" s="95">
        <f t="shared" si="36"/>
        <v>267844.77911509422</v>
      </c>
      <c r="P291" s="36">
        <f t="shared" si="37"/>
        <v>229513.63053322281</v>
      </c>
      <c r="Q291" s="101">
        <f t="shared" si="38"/>
        <v>38331.148581871392</v>
      </c>
      <c r="R291" s="101">
        <f t="shared" si="39"/>
        <v>0</v>
      </c>
    </row>
    <row r="292" spans="1:18" ht="14.4" customHeight="1">
      <c r="A292" s="63">
        <v>351203</v>
      </c>
      <c r="B292" s="59" t="s">
        <v>312</v>
      </c>
      <c r="C292" s="25" t="s">
        <v>282</v>
      </c>
      <c r="D292" s="25" t="s">
        <v>691</v>
      </c>
      <c r="E292" s="60" t="s">
        <v>708</v>
      </c>
      <c r="F292" s="36">
        <f>VLOOKUP($A292,'CAF BLS Adjustment'!$B:$H,7,FALSE)</f>
        <v>456133</v>
      </c>
      <c r="G292" s="5">
        <f>SUMIFS('HCLS Adjustment'!$F:$F,'HCLS Adjustment'!$B:$B,Main!$A292)</f>
        <v>304356</v>
      </c>
      <c r="H292" s="31">
        <f>VLOOKUP(A292,'SVS Adjustment'!$B$3:$E$675,4,FALSE)</f>
        <v>0</v>
      </c>
      <c r="I292" s="31">
        <f t="shared" si="32"/>
        <v>760489</v>
      </c>
      <c r="J292" s="31">
        <f>IFERROR(VLOOKUP($A292,'NECA 5 year Projections'!$A:$C,3,FALSE),0)</f>
        <v>288946.96816222701</v>
      </c>
      <c r="K292" s="64">
        <f t="shared" si="33"/>
        <v>0.9963388589590193</v>
      </c>
      <c r="L292" s="31">
        <f t="shared" si="34"/>
        <v>757704.74251088558</v>
      </c>
      <c r="M292" s="61">
        <v>92994</v>
      </c>
      <c r="N292" s="36">
        <f t="shared" si="35"/>
        <v>92653.535850035041</v>
      </c>
      <c r="O292" s="95">
        <f t="shared" si="36"/>
        <v>850358.27836092061</v>
      </c>
      <c r="P292" s="36">
        <f t="shared" si="37"/>
        <v>547116.56860358932</v>
      </c>
      <c r="Q292" s="101">
        <f t="shared" si="38"/>
        <v>303241.70975733129</v>
      </c>
      <c r="R292" s="101">
        <f t="shared" si="39"/>
        <v>0</v>
      </c>
    </row>
    <row r="293" spans="1:18" ht="14.4" customHeight="1">
      <c r="A293" s="63">
        <v>351205</v>
      </c>
      <c r="B293" s="59" t="s">
        <v>313</v>
      </c>
      <c r="C293" s="25" t="s">
        <v>282</v>
      </c>
      <c r="D293" s="25" t="s">
        <v>691</v>
      </c>
      <c r="E293" s="60" t="s">
        <v>708</v>
      </c>
      <c r="F293" s="36">
        <f>VLOOKUP($A293,'CAF BLS Adjustment'!$B:$H,7,FALSE)</f>
        <v>656793</v>
      </c>
      <c r="G293" s="5">
        <f>SUMIFS('HCLS Adjustment'!$F:$F,'HCLS Adjustment'!$B:$B,Main!$A293)</f>
        <v>70596</v>
      </c>
      <c r="H293" s="31">
        <f>VLOOKUP(A293,'SVS Adjustment'!$B$3:$E$675,4,FALSE)</f>
        <v>0</v>
      </c>
      <c r="I293" s="31">
        <f t="shared" si="32"/>
        <v>727389</v>
      </c>
      <c r="J293" s="31">
        <f>IFERROR(VLOOKUP($A293,'NECA 5 year Projections'!$A:$C,3,FALSE),0)</f>
        <v>601595.61868156202</v>
      </c>
      <c r="K293" s="64">
        <f t="shared" si="33"/>
        <v>0.9963388589590193</v>
      </c>
      <c r="L293" s="31">
        <f t="shared" si="34"/>
        <v>724725.92627934203</v>
      </c>
      <c r="M293" s="61">
        <v>-65190</v>
      </c>
      <c r="N293" s="36">
        <f t="shared" si="35"/>
        <v>-65190</v>
      </c>
      <c r="O293" s="95">
        <f t="shared" si="36"/>
        <v>659535.92627934203</v>
      </c>
      <c r="P293" s="36">
        <f t="shared" si="37"/>
        <v>589198.38819227112</v>
      </c>
      <c r="Q293" s="101">
        <f t="shared" si="38"/>
        <v>70337.53808707092</v>
      </c>
      <c r="R293" s="101">
        <f t="shared" si="39"/>
        <v>0</v>
      </c>
    </row>
    <row r="294" spans="1:18" ht="14.4" customHeight="1">
      <c r="A294" s="63">
        <v>351206</v>
      </c>
      <c r="B294" s="59" t="s">
        <v>314</v>
      </c>
      <c r="C294" s="25" t="s">
        <v>282</v>
      </c>
      <c r="D294" s="25" t="s">
        <v>691</v>
      </c>
      <c r="E294" s="60" t="s">
        <v>708</v>
      </c>
      <c r="F294" s="36">
        <f>VLOOKUP($A294,'CAF BLS Adjustment'!$B:$H,7,FALSE)</f>
        <v>242446</v>
      </c>
      <c r="G294" s="5">
        <f>SUMIFS('HCLS Adjustment'!$F:$F,'HCLS Adjustment'!$B:$B,Main!$A294)</f>
        <v>363792</v>
      </c>
      <c r="H294" s="31">
        <f>VLOOKUP(A294,'SVS Adjustment'!$B$3:$E$675,4,FALSE)</f>
        <v>0</v>
      </c>
      <c r="I294" s="31">
        <f t="shared" si="32"/>
        <v>606238</v>
      </c>
      <c r="J294" s="31">
        <f>IFERROR(VLOOKUP($A294,'NECA 5 year Projections'!$A:$C,3,FALSE),0)</f>
        <v>351861.93418556103</v>
      </c>
      <c r="K294" s="64">
        <f t="shared" si="33"/>
        <v>0.9963388589590193</v>
      </c>
      <c r="L294" s="31">
        <f t="shared" si="34"/>
        <v>604018.47717759793</v>
      </c>
      <c r="M294" s="61">
        <v>69978</v>
      </c>
      <c r="N294" s="36">
        <f t="shared" si="35"/>
        <v>69721.800672234254</v>
      </c>
      <c r="O294" s="95">
        <f t="shared" si="36"/>
        <v>673740.2778498322</v>
      </c>
      <c r="P294" s="36">
        <f t="shared" si="37"/>
        <v>311280.17167141265</v>
      </c>
      <c r="Q294" s="101">
        <f t="shared" si="38"/>
        <v>362460.10617841955</v>
      </c>
      <c r="R294" s="101">
        <f t="shared" si="39"/>
        <v>0</v>
      </c>
    </row>
    <row r="295" spans="1:18" ht="14.4" customHeight="1">
      <c r="A295" s="63">
        <v>351209</v>
      </c>
      <c r="B295" s="59" t="s">
        <v>714</v>
      </c>
      <c r="C295" s="25" t="s">
        <v>282</v>
      </c>
      <c r="D295" s="25" t="s">
        <v>691</v>
      </c>
      <c r="E295" s="60" t="s">
        <v>708</v>
      </c>
      <c r="F295" s="36">
        <f>VLOOKUP($A295,'CAF BLS Adjustment'!$B:$H,7,FALSE)</f>
        <v>540070</v>
      </c>
      <c r="G295" s="5">
        <f>SUMIFS('HCLS Adjustment'!$F:$F,'HCLS Adjustment'!$B:$B,Main!$A295)</f>
        <v>599280</v>
      </c>
      <c r="H295" s="31">
        <f>VLOOKUP(A295,'SVS Adjustment'!$B$3:$E$675,4,FALSE)</f>
        <v>0</v>
      </c>
      <c r="I295" s="31">
        <f t="shared" si="32"/>
        <v>1139350</v>
      </c>
      <c r="J295" s="31">
        <f>IFERROR(VLOOKUP($A295,'NECA 5 year Projections'!$A:$C,3,FALSE),0)</f>
        <v>637953.99259295396</v>
      </c>
      <c r="K295" s="64">
        <f t="shared" si="33"/>
        <v>0.9963388589590193</v>
      </c>
      <c r="L295" s="31">
        <f t="shared" si="34"/>
        <v>1135178.6789549587</v>
      </c>
      <c r="M295" s="61">
        <v>69330</v>
      </c>
      <c r="N295" s="36">
        <f t="shared" si="35"/>
        <v>69076.173091628807</v>
      </c>
      <c r="O295" s="95">
        <f t="shared" si="36"/>
        <v>1204254.8520465875</v>
      </c>
      <c r="P295" s="36">
        <f t="shared" si="37"/>
        <v>607168.90064962639</v>
      </c>
      <c r="Q295" s="101">
        <f t="shared" si="38"/>
        <v>597085.95139696111</v>
      </c>
      <c r="R295" s="101">
        <f t="shared" si="39"/>
        <v>0</v>
      </c>
    </row>
    <row r="296" spans="1:18" ht="14.4" customHeight="1">
      <c r="A296" s="63">
        <v>351214</v>
      </c>
      <c r="B296" s="59" t="s">
        <v>315</v>
      </c>
      <c r="C296" s="25" t="s">
        <v>282</v>
      </c>
      <c r="D296" s="25" t="s">
        <v>691</v>
      </c>
      <c r="E296" s="60" t="s">
        <v>708</v>
      </c>
      <c r="F296" s="36">
        <f>VLOOKUP($A296,'CAF BLS Adjustment'!$B:$H,7,FALSE)</f>
        <v>844171</v>
      </c>
      <c r="G296" s="5">
        <f>SUMIFS('HCLS Adjustment'!$F:$F,'HCLS Adjustment'!$B:$B,Main!$A296)</f>
        <v>517212</v>
      </c>
      <c r="H296" s="31">
        <f>VLOOKUP(A296,'SVS Adjustment'!$B$3:$E$675,4,FALSE)</f>
        <v>0</v>
      </c>
      <c r="I296" s="31">
        <f t="shared" si="32"/>
        <v>1361383</v>
      </c>
      <c r="J296" s="31">
        <f>IFERROR(VLOOKUP($A296,'NECA 5 year Projections'!$A:$C,3,FALSE),0)</f>
        <v>888869.79454791301</v>
      </c>
      <c r="K296" s="64">
        <f t="shared" si="33"/>
        <v>0.9963388589590193</v>
      </c>
      <c r="L296" s="31">
        <f t="shared" si="34"/>
        <v>1356398.7848262065</v>
      </c>
      <c r="M296" s="61">
        <v>33462</v>
      </c>
      <c r="N296" s="36">
        <f t="shared" si="35"/>
        <v>33339.490898486707</v>
      </c>
      <c r="O296" s="95">
        <f t="shared" si="36"/>
        <v>1389738.2757246932</v>
      </c>
      <c r="P296" s="36">
        <f t="shared" si="37"/>
        <v>874419.8618047809</v>
      </c>
      <c r="Q296" s="101">
        <f t="shared" si="38"/>
        <v>515318.41391991224</v>
      </c>
      <c r="R296" s="101">
        <f t="shared" si="39"/>
        <v>0</v>
      </c>
    </row>
    <row r="297" spans="1:18" ht="14.4" customHeight="1">
      <c r="A297" s="63">
        <v>351217</v>
      </c>
      <c r="B297" s="59" t="s">
        <v>316</v>
      </c>
      <c r="C297" s="25" t="s">
        <v>282</v>
      </c>
      <c r="D297" s="25" t="s">
        <v>691</v>
      </c>
      <c r="E297" s="60" t="s">
        <v>708</v>
      </c>
      <c r="F297" s="36">
        <f>VLOOKUP($A297,'CAF BLS Adjustment'!$B:$H,7,FALSE)</f>
        <v>331820</v>
      </c>
      <c r="G297" s="5">
        <f>SUMIFS('HCLS Adjustment'!$F:$F,'HCLS Adjustment'!$B:$B,Main!$A297)</f>
        <v>439788</v>
      </c>
      <c r="H297" s="31">
        <f>VLOOKUP(A297,'SVS Adjustment'!$B$3:$E$675,4,FALSE)</f>
        <v>0</v>
      </c>
      <c r="I297" s="31">
        <f t="shared" si="32"/>
        <v>771608</v>
      </c>
      <c r="J297" s="31">
        <f>IFERROR(VLOOKUP($A297,'NECA 5 year Projections'!$A:$C,3,FALSE),0)</f>
        <v>381515.98517110199</v>
      </c>
      <c r="K297" s="64">
        <f t="shared" si="33"/>
        <v>0.9963388589590193</v>
      </c>
      <c r="L297" s="31">
        <f t="shared" si="34"/>
        <v>768783.03428365092</v>
      </c>
      <c r="M297" s="61">
        <v>-5826</v>
      </c>
      <c r="N297" s="36">
        <f t="shared" si="35"/>
        <v>-5826</v>
      </c>
      <c r="O297" s="95">
        <f t="shared" si="36"/>
        <v>762957.03428365092</v>
      </c>
      <c r="P297" s="36">
        <f t="shared" si="37"/>
        <v>324779.16017978173</v>
      </c>
      <c r="Q297" s="101">
        <f t="shared" si="38"/>
        <v>438177.8741038692</v>
      </c>
      <c r="R297" s="101">
        <f t="shared" si="39"/>
        <v>0</v>
      </c>
    </row>
    <row r="298" spans="1:18" ht="14.4" customHeight="1">
      <c r="A298" s="63">
        <v>351220</v>
      </c>
      <c r="B298" s="59" t="s">
        <v>317</v>
      </c>
      <c r="C298" s="25" t="s">
        <v>282</v>
      </c>
      <c r="D298" s="25" t="s">
        <v>691</v>
      </c>
      <c r="E298" s="60" t="s">
        <v>708</v>
      </c>
      <c r="F298" s="36">
        <f>VLOOKUP($A298,'CAF BLS Adjustment'!$B:$H,7,FALSE)</f>
        <v>455095</v>
      </c>
      <c r="G298" s="5">
        <f>SUMIFS('HCLS Adjustment'!$F:$F,'HCLS Adjustment'!$B:$B,Main!$A298)</f>
        <v>528780</v>
      </c>
      <c r="H298" s="31">
        <f>VLOOKUP(A298,'SVS Adjustment'!$B$3:$E$675,4,FALSE)</f>
        <v>0</v>
      </c>
      <c r="I298" s="31">
        <f t="shared" si="32"/>
        <v>983875</v>
      </c>
      <c r="J298" s="31">
        <f>IFERROR(VLOOKUP($A298,'NECA 5 year Projections'!$A:$C,3,FALSE),0)</f>
        <v>575403.39225741697</v>
      </c>
      <c r="K298" s="64">
        <f t="shared" si="33"/>
        <v>0.9963388589590193</v>
      </c>
      <c r="L298" s="31">
        <f t="shared" si="34"/>
        <v>980272.89485830511</v>
      </c>
      <c r="M298" s="61">
        <v>51744</v>
      </c>
      <c r="N298" s="36">
        <f t="shared" si="35"/>
        <v>51554.557917975493</v>
      </c>
      <c r="O298" s="95">
        <f t="shared" si="36"/>
        <v>1031827.4527762806</v>
      </c>
      <c r="P298" s="36">
        <f t="shared" si="37"/>
        <v>504983.39093593037</v>
      </c>
      <c r="Q298" s="101">
        <f t="shared" si="38"/>
        <v>526844.06184035016</v>
      </c>
      <c r="R298" s="101">
        <f t="shared" si="39"/>
        <v>0</v>
      </c>
    </row>
    <row r="299" spans="1:18" ht="14.4" customHeight="1">
      <c r="A299" s="63">
        <v>351225</v>
      </c>
      <c r="B299" s="59" t="s">
        <v>318</v>
      </c>
      <c r="C299" s="25" t="s">
        <v>282</v>
      </c>
      <c r="D299" s="25" t="s">
        <v>691</v>
      </c>
      <c r="E299" s="60" t="s">
        <v>708</v>
      </c>
      <c r="F299" s="36">
        <f>VLOOKUP($A299,'CAF BLS Adjustment'!$B:$H,7,FALSE)</f>
        <v>548020</v>
      </c>
      <c r="G299" s="5">
        <f>SUMIFS('HCLS Adjustment'!$F:$F,'HCLS Adjustment'!$B:$B,Main!$A299)</f>
        <v>377460</v>
      </c>
      <c r="H299" s="31">
        <f>VLOOKUP(A299,'SVS Adjustment'!$B$3:$E$675,4,FALSE)</f>
        <v>0</v>
      </c>
      <c r="I299" s="31">
        <f t="shared" si="32"/>
        <v>925480</v>
      </c>
      <c r="J299" s="31">
        <f>IFERROR(VLOOKUP($A299,'NECA 5 year Projections'!$A:$C,3,FALSE),0)</f>
        <v>506281.40604701999</v>
      </c>
      <c r="K299" s="64">
        <f t="shared" si="33"/>
        <v>0.9963388589590193</v>
      </c>
      <c r="L299" s="31">
        <f t="shared" si="34"/>
        <v>922091.68718939321</v>
      </c>
      <c r="M299" s="61">
        <v>51426</v>
      </c>
      <c r="N299" s="36">
        <f t="shared" si="35"/>
        <v>51237.722160826524</v>
      </c>
      <c r="O299" s="95">
        <f t="shared" si="36"/>
        <v>973329.40935021976</v>
      </c>
      <c r="P299" s="36">
        <f t="shared" si="37"/>
        <v>597251.34364754835</v>
      </c>
      <c r="Q299" s="101">
        <f t="shared" si="38"/>
        <v>376078.06570267148</v>
      </c>
      <c r="R299" s="101">
        <f t="shared" si="39"/>
        <v>0</v>
      </c>
    </row>
    <row r="300" spans="1:18" ht="14.4" customHeight="1">
      <c r="A300" s="63">
        <v>351229</v>
      </c>
      <c r="B300" s="59" t="s">
        <v>319</v>
      </c>
      <c r="C300" s="25" t="s">
        <v>282</v>
      </c>
      <c r="D300" s="25" t="s">
        <v>691</v>
      </c>
      <c r="E300" s="60" t="s">
        <v>708</v>
      </c>
      <c r="F300" s="36">
        <f>VLOOKUP($A300,'CAF BLS Adjustment'!$B:$H,7,FALSE)</f>
        <v>293712</v>
      </c>
      <c r="G300" s="5">
        <f>SUMIFS('HCLS Adjustment'!$F:$F,'HCLS Adjustment'!$B:$B,Main!$A300)</f>
        <v>200088</v>
      </c>
      <c r="H300" s="31">
        <f>VLOOKUP(A300,'SVS Adjustment'!$B$3:$E$675,4,FALSE)</f>
        <v>0</v>
      </c>
      <c r="I300" s="31">
        <f t="shared" si="32"/>
        <v>493800</v>
      </c>
      <c r="J300" s="31">
        <f>IFERROR(VLOOKUP($A300,'NECA 5 year Projections'!$A:$C,3,FALSE),0)</f>
        <v>414417.11951740499</v>
      </c>
      <c r="K300" s="64">
        <f t="shared" si="33"/>
        <v>0.9963388589590193</v>
      </c>
      <c r="L300" s="31">
        <f t="shared" si="34"/>
        <v>491992.12855396373</v>
      </c>
      <c r="M300" s="61">
        <v>14274</v>
      </c>
      <c r="N300" s="36">
        <f t="shared" si="35"/>
        <v>14221.740872781042</v>
      </c>
      <c r="O300" s="95">
        <f t="shared" si="36"/>
        <v>506213.86942674476</v>
      </c>
      <c r="P300" s="36">
        <f t="shared" si="37"/>
        <v>306858.41981535254</v>
      </c>
      <c r="Q300" s="101">
        <f t="shared" si="38"/>
        <v>199355.44961139225</v>
      </c>
      <c r="R300" s="101">
        <f t="shared" si="39"/>
        <v>0</v>
      </c>
    </row>
    <row r="301" spans="1:18" ht="14.4" customHeight="1">
      <c r="A301" s="63">
        <v>351232</v>
      </c>
      <c r="B301" s="59" t="s">
        <v>320</v>
      </c>
      <c r="C301" s="25" t="s">
        <v>282</v>
      </c>
      <c r="D301" s="25" t="s">
        <v>691</v>
      </c>
      <c r="E301" s="60" t="s">
        <v>708</v>
      </c>
      <c r="F301" s="36">
        <f>VLOOKUP($A301,'CAF BLS Adjustment'!$B:$H,7,FALSE)</f>
        <v>188659</v>
      </c>
      <c r="G301" s="5">
        <f>SUMIFS('HCLS Adjustment'!$F:$F,'HCLS Adjustment'!$B:$B,Main!$A301)</f>
        <v>42108</v>
      </c>
      <c r="H301" s="31">
        <f>VLOOKUP(A301,'SVS Adjustment'!$B$3:$E$675,4,FALSE)</f>
        <v>0</v>
      </c>
      <c r="I301" s="31">
        <f t="shared" si="32"/>
        <v>230767</v>
      </c>
      <c r="J301" s="31">
        <f>IFERROR(VLOOKUP($A301,'NECA 5 year Projections'!$A:$C,3,FALSE),0)</f>
        <v>194182.42969012301</v>
      </c>
      <c r="K301" s="64">
        <f t="shared" si="33"/>
        <v>0.9963388589590193</v>
      </c>
      <c r="L301" s="31">
        <f t="shared" si="34"/>
        <v>229922.12946539602</v>
      </c>
      <c r="M301" s="61">
        <v>7602</v>
      </c>
      <c r="N301" s="36">
        <f t="shared" si="35"/>
        <v>7574.1680058064649</v>
      </c>
      <c r="O301" s="95">
        <f t="shared" si="36"/>
        <v>237496.29747120247</v>
      </c>
      <c r="P301" s="36">
        <f t="shared" si="37"/>
        <v>195542.4607981561</v>
      </c>
      <c r="Q301" s="101">
        <f t="shared" si="38"/>
        <v>41953.836673046389</v>
      </c>
      <c r="R301" s="101">
        <f t="shared" si="39"/>
        <v>0</v>
      </c>
    </row>
    <row r="302" spans="1:18" ht="14.4" customHeight="1">
      <c r="A302" s="63">
        <v>351237</v>
      </c>
      <c r="B302" s="59" t="s">
        <v>321</v>
      </c>
      <c r="C302" s="25" t="s">
        <v>282</v>
      </c>
      <c r="D302" s="25" t="s">
        <v>691</v>
      </c>
      <c r="E302" s="60" t="s">
        <v>708</v>
      </c>
      <c r="F302" s="36">
        <f>VLOOKUP($A302,'CAF BLS Adjustment'!$B:$H,7,FALSE)</f>
        <v>657259</v>
      </c>
      <c r="G302" s="5">
        <f>SUMIFS('HCLS Adjustment'!$F:$F,'HCLS Adjustment'!$B:$B,Main!$A302)</f>
        <v>396168</v>
      </c>
      <c r="H302" s="31">
        <f>VLOOKUP(A302,'SVS Adjustment'!$B$3:$E$675,4,FALSE)</f>
        <v>0</v>
      </c>
      <c r="I302" s="31">
        <f t="shared" si="32"/>
        <v>1053427</v>
      </c>
      <c r="J302" s="31">
        <f>IFERROR(VLOOKUP($A302,'NECA 5 year Projections'!$A:$C,3,FALSE),0)</f>
        <v>534802.17566638498</v>
      </c>
      <c r="K302" s="64">
        <f t="shared" si="33"/>
        <v>0.9963388589590193</v>
      </c>
      <c r="L302" s="31">
        <f t="shared" si="34"/>
        <v>1049570.2551766229</v>
      </c>
      <c r="M302" s="61">
        <v>36342</v>
      </c>
      <c r="N302" s="36">
        <f t="shared" si="35"/>
        <v>36208.946812288683</v>
      </c>
      <c r="O302" s="95">
        <f t="shared" si="36"/>
        <v>1085779.2019889115</v>
      </c>
      <c r="P302" s="36">
        <f t="shared" si="37"/>
        <v>691061.6289128348</v>
      </c>
      <c r="Q302" s="101">
        <f t="shared" si="38"/>
        <v>394717.57307607675</v>
      </c>
      <c r="R302" s="101">
        <f t="shared" si="39"/>
        <v>0</v>
      </c>
    </row>
    <row r="303" spans="1:18" ht="14.4" customHeight="1">
      <c r="A303" s="63">
        <v>351242</v>
      </c>
      <c r="B303" s="59" t="s">
        <v>322</v>
      </c>
      <c r="C303" s="25" t="s">
        <v>282</v>
      </c>
      <c r="D303" s="25" t="s">
        <v>691</v>
      </c>
      <c r="E303" s="60" t="s">
        <v>708</v>
      </c>
      <c r="F303" s="36">
        <f>VLOOKUP($A303,'CAF BLS Adjustment'!$B:$H,7,FALSE)</f>
        <v>248133</v>
      </c>
      <c r="G303" s="5">
        <f>SUMIFS('HCLS Adjustment'!$F:$F,'HCLS Adjustment'!$B:$B,Main!$A303)</f>
        <v>46068</v>
      </c>
      <c r="H303" s="31">
        <f>VLOOKUP(A303,'SVS Adjustment'!$B$3:$E$675,4,FALSE)</f>
        <v>0</v>
      </c>
      <c r="I303" s="31">
        <f t="shared" si="32"/>
        <v>294201</v>
      </c>
      <c r="J303" s="31">
        <f>IFERROR(VLOOKUP($A303,'NECA 5 year Projections'!$A:$C,3,FALSE),0)</f>
        <v>244390.79549790901</v>
      </c>
      <c r="K303" s="64">
        <f t="shared" si="33"/>
        <v>0.9963388589590193</v>
      </c>
      <c r="L303" s="31">
        <f t="shared" si="34"/>
        <v>293123.88864460244</v>
      </c>
      <c r="M303" s="61">
        <v>-18432</v>
      </c>
      <c r="N303" s="36">
        <f t="shared" si="35"/>
        <v>-18432</v>
      </c>
      <c r="O303" s="95">
        <f t="shared" si="36"/>
        <v>274691.88864460244</v>
      </c>
      <c r="P303" s="36">
        <f t="shared" si="37"/>
        <v>228792.55009007832</v>
      </c>
      <c r="Q303" s="101">
        <f t="shared" si="38"/>
        <v>45899.338554524096</v>
      </c>
      <c r="R303" s="101">
        <f t="shared" si="39"/>
        <v>0</v>
      </c>
    </row>
    <row r="304" spans="1:18" ht="14.4" customHeight="1">
      <c r="A304" s="63">
        <v>351245</v>
      </c>
      <c r="B304" s="59" t="s">
        <v>323</v>
      </c>
      <c r="C304" s="25" t="s">
        <v>282</v>
      </c>
      <c r="D304" s="25" t="s">
        <v>691</v>
      </c>
      <c r="E304" s="60" t="s">
        <v>708</v>
      </c>
      <c r="F304" s="36">
        <f>VLOOKUP($A304,'CAF BLS Adjustment'!$B:$H,7,FALSE)</f>
        <v>310054</v>
      </c>
      <c r="G304" s="5">
        <f>SUMIFS('HCLS Adjustment'!$F:$F,'HCLS Adjustment'!$B:$B,Main!$A304)</f>
        <v>267396</v>
      </c>
      <c r="H304" s="31">
        <f>VLOOKUP(A304,'SVS Adjustment'!$B$3:$E$675,4,FALSE)</f>
        <v>0</v>
      </c>
      <c r="I304" s="31">
        <f t="shared" si="32"/>
        <v>577450</v>
      </c>
      <c r="J304" s="31">
        <f>IFERROR(VLOOKUP($A304,'NECA 5 year Projections'!$A:$C,3,FALSE),0)</f>
        <v>177696.28738704501</v>
      </c>
      <c r="K304" s="64">
        <f t="shared" si="33"/>
        <v>0.9963388589590193</v>
      </c>
      <c r="L304" s="31">
        <f t="shared" si="34"/>
        <v>575335.87410588574</v>
      </c>
      <c r="M304" s="61">
        <v>8226</v>
      </c>
      <c r="N304" s="36">
        <f t="shared" si="35"/>
        <v>8195.8834537968924</v>
      </c>
      <c r="O304" s="95">
        <f t="shared" si="36"/>
        <v>583531.75755968259</v>
      </c>
      <c r="P304" s="36">
        <f t="shared" si="37"/>
        <v>317114.73202947673</v>
      </c>
      <c r="Q304" s="101">
        <f t="shared" si="38"/>
        <v>266417.02553020592</v>
      </c>
      <c r="R304" s="101">
        <f t="shared" si="39"/>
        <v>0</v>
      </c>
    </row>
    <row r="305" spans="1:18" ht="14.4" customHeight="1">
      <c r="A305" s="63">
        <v>351246</v>
      </c>
      <c r="B305" s="59" t="s">
        <v>324</v>
      </c>
      <c r="C305" s="25" t="s">
        <v>282</v>
      </c>
      <c r="D305" s="25" t="s">
        <v>691</v>
      </c>
      <c r="E305" s="60" t="s">
        <v>708</v>
      </c>
      <c r="F305" s="36">
        <f>VLOOKUP($A305,'CAF BLS Adjustment'!$B:$H,7,FALSE)</f>
        <v>265885</v>
      </c>
      <c r="G305" s="5">
        <f>SUMIFS('HCLS Adjustment'!$F:$F,'HCLS Adjustment'!$B:$B,Main!$A305)</f>
        <v>88392</v>
      </c>
      <c r="H305" s="31">
        <f>VLOOKUP(A305,'SVS Adjustment'!$B$3:$E$675,4,FALSE)</f>
        <v>0</v>
      </c>
      <c r="I305" s="31">
        <f t="shared" si="32"/>
        <v>354277</v>
      </c>
      <c r="J305" s="31">
        <f>IFERROR(VLOOKUP($A305,'NECA 5 year Projections'!$A:$C,3,FALSE),0)</f>
        <v>218933.502893183</v>
      </c>
      <c r="K305" s="64">
        <f t="shared" si="33"/>
        <v>0.9963388589590193</v>
      </c>
      <c r="L305" s="31">
        <f t="shared" si="34"/>
        <v>352979.94193542446</v>
      </c>
      <c r="M305" s="61">
        <v>8496</v>
      </c>
      <c r="N305" s="36">
        <f t="shared" si="35"/>
        <v>8464.8949457158287</v>
      </c>
      <c r="O305" s="95">
        <f t="shared" si="36"/>
        <v>361444.83688114031</v>
      </c>
      <c r="P305" s="36">
        <f t="shared" si="37"/>
        <v>273376.45246003469</v>
      </c>
      <c r="Q305" s="101">
        <f t="shared" si="38"/>
        <v>88068.384421105628</v>
      </c>
      <c r="R305" s="101">
        <f t="shared" si="39"/>
        <v>0</v>
      </c>
    </row>
    <row r="306" spans="1:18" ht="14.4" customHeight="1">
      <c r="A306" s="63">
        <v>351251</v>
      </c>
      <c r="B306" s="59" t="s">
        <v>326</v>
      </c>
      <c r="C306" s="25" t="s">
        <v>282</v>
      </c>
      <c r="D306" s="25" t="s">
        <v>691</v>
      </c>
      <c r="E306" s="60" t="s">
        <v>708</v>
      </c>
      <c r="F306" s="36">
        <f>VLOOKUP($A306,'CAF BLS Adjustment'!$B:$H,7,FALSE)</f>
        <v>749148</v>
      </c>
      <c r="G306" s="5">
        <f>SUMIFS('HCLS Adjustment'!$F:$F,'HCLS Adjustment'!$B:$B,Main!$A306)</f>
        <v>474216</v>
      </c>
      <c r="H306" s="31">
        <f>VLOOKUP(A306,'SVS Adjustment'!$B$3:$E$675,4,FALSE)</f>
        <v>0</v>
      </c>
      <c r="I306" s="31">
        <f t="shared" si="32"/>
        <v>1223364</v>
      </c>
      <c r="J306" s="31">
        <f>IFERROR(VLOOKUP($A306,'NECA 5 year Projections'!$A:$C,3,FALSE),0)</f>
        <v>767862.712939683</v>
      </c>
      <c r="K306" s="64">
        <f t="shared" si="33"/>
        <v>0.9963388589590193</v>
      </c>
      <c r="L306" s="31">
        <f t="shared" si="34"/>
        <v>1218885.0918515418</v>
      </c>
      <c r="M306" s="61">
        <v>48648</v>
      </c>
      <c r="N306" s="36">
        <f t="shared" si="35"/>
        <v>48469.892810638368</v>
      </c>
      <c r="O306" s="95">
        <f t="shared" si="36"/>
        <v>1267354.9846621801</v>
      </c>
      <c r="P306" s="36">
        <f t="shared" si="37"/>
        <v>794875.15632206982</v>
      </c>
      <c r="Q306" s="101">
        <f t="shared" si="38"/>
        <v>472479.82834011037</v>
      </c>
      <c r="R306" s="101">
        <f t="shared" si="39"/>
        <v>0</v>
      </c>
    </row>
    <row r="307" spans="1:18" ht="14.4" customHeight="1">
      <c r="A307" s="63">
        <v>351252</v>
      </c>
      <c r="B307" s="59" t="s">
        <v>325</v>
      </c>
      <c r="C307" s="25" t="s">
        <v>282</v>
      </c>
      <c r="D307" s="25" t="s">
        <v>691</v>
      </c>
      <c r="E307" s="60" t="s">
        <v>708</v>
      </c>
      <c r="F307" s="36">
        <f>VLOOKUP($A307,'CAF BLS Adjustment'!$B:$H,7,FALSE)</f>
        <v>1076770</v>
      </c>
      <c r="G307" s="5">
        <f>SUMIFS('HCLS Adjustment'!$F:$F,'HCLS Adjustment'!$B:$B,Main!$A307)</f>
        <v>140292</v>
      </c>
      <c r="H307" s="31">
        <f>VLOOKUP(A307,'SVS Adjustment'!$B$3:$E$675,4,FALSE)</f>
        <v>0</v>
      </c>
      <c r="I307" s="31">
        <f t="shared" si="32"/>
        <v>1217062</v>
      </c>
      <c r="J307" s="31">
        <f>IFERROR(VLOOKUP($A307,'NECA 5 year Projections'!$A:$C,3,FALSE),0)</f>
        <v>830442.13817129901</v>
      </c>
      <c r="K307" s="64">
        <f t="shared" si="33"/>
        <v>0.9963388589590193</v>
      </c>
      <c r="L307" s="31">
        <f t="shared" si="34"/>
        <v>1212606.1643623819</v>
      </c>
      <c r="M307" s="61">
        <v>124770</v>
      </c>
      <c r="N307" s="36">
        <f t="shared" si="35"/>
        <v>124313.19943231683</v>
      </c>
      <c r="O307" s="95">
        <f t="shared" si="36"/>
        <v>1336919.3637946988</v>
      </c>
      <c r="P307" s="36">
        <f t="shared" si="37"/>
        <v>1197140.9925936202</v>
      </c>
      <c r="Q307" s="101">
        <f t="shared" si="38"/>
        <v>139778.37120107873</v>
      </c>
      <c r="R307" s="101">
        <f t="shared" si="39"/>
        <v>0</v>
      </c>
    </row>
    <row r="308" spans="1:18" ht="14.4" customHeight="1">
      <c r="A308" s="63">
        <v>351259</v>
      </c>
      <c r="B308" s="59" t="s">
        <v>327</v>
      </c>
      <c r="C308" s="25" t="s">
        <v>282</v>
      </c>
      <c r="D308" s="25" t="s">
        <v>691</v>
      </c>
      <c r="E308" s="60" t="s">
        <v>708</v>
      </c>
      <c r="F308" s="36">
        <f>VLOOKUP($A308,'CAF BLS Adjustment'!$B:$H,7,FALSE)</f>
        <v>1269110</v>
      </c>
      <c r="G308" s="5">
        <f>SUMIFS('HCLS Adjustment'!$F:$F,'HCLS Adjustment'!$B:$B,Main!$A308)</f>
        <v>992736</v>
      </c>
      <c r="H308" s="31">
        <f>VLOOKUP(A308,'SVS Adjustment'!$B$3:$E$675,4,FALSE)</f>
        <v>0</v>
      </c>
      <c r="I308" s="31">
        <f t="shared" si="32"/>
        <v>2261846</v>
      </c>
      <c r="J308" s="31">
        <f>IFERROR(VLOOKUP($A308,'NECA 5 year Projections'!$A:$C,3,FALSE),0)</f>
        <v>998348.20249131403</v>
      </c>
      <c r="K308" s="64">
        <f t="shared" si="33"/>
        <v>0.9963388589590193</v>
      </c>
      <c r="L308" s="31">
        <f t="shared" si="34"/>
        <v>2253565.0627810219</v>
      </c>
      <c r="M308" s="61">
        <v>14748</v>
      </c>
      <c r="N308" s="36">
        <f t="shared" si="35"/>
        <v>14694.005491927617</v>
      </c>
      <c r="O308" s="95">
        <f t="shared" si="36"/>
        <v>2268259.0682729497</v>
      </c>
      <c r="P308" s="36">
        <f t="shared" si="37"/>
        <v>1279157.6147854086</v>
      </c>
      <c r="Q308" s="101">
        <f t="shared" si="38"/>
        <v>989101.45348754094</v>
      </c>
      <c r="R308" s="101">
        <f t="shared" si="39"/>
        <v>0</v>
      </c>
    </row>
    <row r="309" spans="1:18" ht="14.4" customHeight="1">
      <c r="A309" s="63">
        <v>351262</v>
      </c>
      <c r="B309" s="59" t="s">
        <v>328</v>
      </c>
      <c r="C309" s="25" t="s">
        <v>282</v>
      </c>
      <c r="D309" s="25" t="s">
        <v>691</v>
      </c>
      <c r="E309" s="60" t="s">
        <v>708</v>
      </c>
      <c r="F309" s="36">
        <f>VLOOKUP($A309,'CAF BLS Adjustment'!$B:$H,7,FALSE)</f>
        <v>328503</v>
      </c>
      <c r="G309" s="5">
        <f>SUMIFS('HCLS Adjustment'!$F:$F,'HCLS Adjustment'!$B:$B,Main!$A309)</f>
        <v>113208</v>
      </c>
      <c r="H309" s="31">
        <f>VLOOKUP(A309,'SVS Adjustment'!$B$3:$E$675,4,FALSE)</f>
        <v>0</v>
      </c>
      <c r="I309" s="31">
        <f t="shared" si="32"/>
        <v>441711</v>
      </c>
      <c r="J309" s="31">
        <f>IFERROR(VLOOKUP($A309,'NECA 5 year Projections'!$A:$C,3,FALSE),0)</f>
        <v>422948.073130631</v>
      </c>
      <c r="K309" s="64">
        <f t="shared" si="33"/>
        <v>0.9963388589590193</v>
      </c>
      <c r="L309" s="31">
        <f t="shared" si="34"/>
        <v>440093.83372964739</v>
      </c>
      <c r="M309" s="61">
        <v>36534</v>
      </c>
      <c r="N309" s="36">
        <f t="shared" si="35"/>
        <v>36400.243873208812</v>
      </c>
      <c r="O309" s="95">
        <f t="shared" si="36"/>
        <v>476494.07760285621</v>
      </c>
      <c r="P309" s="36">
        <f t="shared" si="37"/>
        <v>363700.54805782356</v>
      </c>
      <c r="Q309" s="101">
        <f t="shared" si="38"/>
        <v>112793.52954503267</v>
      </c>
      <c r="R309" s="101">
        <f t="shared" si="39"/>
        <v>0</v>
      </c>
    </row>
    <row r="310" spans="1:18" ht="14.4" customHeight="1">
      <c r="A310" s="63">
        <v>351263</v>
      </c>
      <c r="B310" s="59" t="s">
        <v>329</v>
      </c>
      <c r="C310" s="25" t="s">
        <v>282</v>
      </c>
      <c r="D310" s="25" t="s">
        <v>691</v>
      </c>
      <c r="E310" s="60" t="s">
        <v>708</v>
      </c>
      <c r="F310" s="36">
        <f>VLOOKUP($A310,'CAF BLS Adjustment'!$B:$H,7,FALSE)</f>
        <v>494086</v>
      </c>
      <c r="G310" s="5">
        <f>SUMIFS('HCLS Adjustment'!$F:$F,'HCLS Adjustment'!$B:$B,Main!$A310)</f>
        <v>465276</v>
      </c>
      <c r="H310" s="31">
        <f>VLOOKUP(A310,'SVS Adjustment'!$B$3:$E$675,4,FALSE)</f>
        <v>0</v>
      </c>
      <c r="I310" s="31">
        <f t="shared" si="32"/>
        <v>959362</v>
      </c>
      <c r="J310" s="31">
        <f>IFERROR(VLOOKUP($A310,'NECA 5 year Projections'!$A:$C,3,FALSE),0)</f>
        <v>596042.40215467999</v>
      </c>
      <c r="K310" s="64">
        <f t="shared" si="33"/>
        <v>0.9963388589590193</v>
      </c>
      <c r="L310" s="31">
        <f t="shared" si="34"/>
        <v>955849.64040864271</v>
      </c>
      <c r="M310" s="61">
        <v>-40722</v>
      </c>
      <c r="N310" s="36">
        <f t="shared" si="35"/>
        <v>-40722</v>
      </c>
      <c r="O310" s="95">
        <f t="shared" si="36"/>
        <v>915127.64040864271</v>
      </c>
      <c r="P310" s="36">
        <f t="shared" si="37"/>
        <v>451555.08146762598</v>
      </c>
      <c r="Q310" s="101">
        <f t="shared" si="38"/>
        <v>463572.55894101667</v>
      </c>
      <c r="R310" s="101">
        <f t="shared" si="39"/>
        <v>0</v>
      </c>
    </row>
    <row r="311" spans="1:18" ht="14.4" customHeight="1">
      <c r="A311" s="63">
        <v>351269</v>
      </c>
      <c r="B311" s="59" t="s">
        <v>330</v>
      </c>
      <c r="C311" s="25" t="s">
        <v>282</v>
      </c>
      <c r="D311" s="25" t="s">
        <v>691</v>
      </c>
      <c r="E311" s="60" t="s">
        <v>708</v>
      </c>
      <c r="F311" s="36">
        <f>VLOOKUP($A311,'CAF BLS Adjustment'!$B:$H,7,FALSE)</f>
        <v>121957</v>
      </c>
      <c r="G311" s="5">
        <f>SUMIFS('HCLS Adjustment'!$F:$F,'HCLS Adjustment'!$B:$B,Main!$A311)</f>
        <v>41976</v>
      </c>
      <c r="H311" s="31">
        <f>VLOOKUP(A311,'SVS Adjustment'!$B$3:$E$675,4,FALSE)</f>
        <v>0</v>
      </c>
      <c r="I311" s="31">
        <f t="shared" si="32"/>
        <v>163933</v>
      </c>
      <c r="J311" s="31">
        <f>IFERROR(VLOOKUP($A311,'NECA 5 year Projections'!$A:$C,3,FALSE),0)</f>
        <v>184200.23559041799</v>
      </c>
      <c r="K311" s="64">
        <f t="shared" si="33"/>
        <v>0.9963388589590193</v>
      </c>
      <c r="L311" s="31">
        <f t="shared" si="34"/>
        <v>163933</v>
      </c>
      <c r="M311" s="61">
        <v>6120</v>
      </c>
      <c r="N311" s="36">
        <f t="shared" si="35"/>
        <v>6097.5938168291977</v>
      </c>
      <c r="O311" s="95">
        <f t="shared" si="36"/>
        <v>170030.59381682921</v>
      </c>
      <c r="P311" s="36">
        <f t="shared" si="37"/>
        <v>128054.59381682921</v>
      </c>
      <c r="Q311" s="101">
        <f t="shared" si="38"/>
        <v>41975.999999999993</v>
      </c>
      <c r="R311" s="101">
        <f t="shared" si="39"/>
        <v>0</v>
      </c>
    </row>
    <row r="312" spans="1:18" ht="14.4" customHeight="1">
      <c r="A312" s="63">
        <v>351270</v>
      </c>
      <c r="B312" s="59" t="s">
        <v>331</v>
      </c>
      <c r="C312" s="25" t="s">
        <v>282</v>
      </c>
      <c r="D312" s="25" t="s">
        <v>691</v>
      </c>
      <c r="E312" s="60" t="s">
        <v>708</v>
      </c>
      <c r="F312" s="36">
        <f>VLOOKUP($A312,'CAF BLS Adjustment'!$B:$H,7,FALSE)</f>
        <v>81690</v>
      </c>
      <c r="G312" s="5">
        <f>SUMIFS('HCLS Adjustment'!$F:$F,'HCLS Adjustment'!$B:$B,Main!$A312)</f>
        <v>39624</v>
      </c>
      <c r="H312" s="31">
        <f>VLOOKUP(A312,'SVS Adjustment'!$B$3:$E$675,4,FALSE)</f>
        <v>0</v>
      </c>
      <c r="I312" s="31">
        <f t="shared" si="32"/>
        <v>121314</v>
      </c>
      <c r="J312" s="31">
        <f>IFERROR(VLOOKUP($A312,'NECA 5 year Projections'!$A:$C,3,FALSE),0)</f>
        <v>92784.090654514701</v>
      </c>
      <c r="K312" s="64">
        <f t="shared" si="33"/>
        <v>0.9963388589590193</v>
      </c>
      <c r="L312" s="31">
        <f t="shared" si="34"/>
        <v>120869.85233575446</v>
      </c>
      <c r="M312" s="61">
        <v>2946</v>
      </c>
      <c r="N312" s="36">
        <f t="shared" si="35"/>
        <v>2935.2142784932707</v>
      </c>
      <c r="O312" s="95">
        <f t="shared" si="36"/>
        <v>123805.06661424773</v>
      </c>
      <c r="P312" s="36">
        <f t="shared" si="37"/>
        <v>84326.135666855538</v>
      </c>
      <c r="Q312" s="101">
        <f t="shared" si="38"/>
        <v>39478.930947392175</v>
      </c>
      <c r="R312" s="101">
        <f t="shared" si="39"/>
        <v>0</v>
      </c>
    </row>
    <row r="313" spans="1:18" ht="14.4" customHeight="1">
      <c r="A313" s="63">
        <v>351271</v>
      </c>
      <c r="B313" s="59" t="s">
        <v>332</v>
      </c>
      <c r="C313" s="25" t="s">
        <v>282</v>
      </c>
      <c r="D313" s="25" t="s">
        <v>691</v>
      </c>
      <c r="E313" s="60" t="s">
        <v>708</v>
      </c>
      <c r="F313" s="36">
        <f>VLOOKUP($A313,'CAF BLS Adjustment'!$B:$H,7,FALSE)</f>
        <v>577382</v>
      </c>
      <c r="G313" s="5">
        <f>SUMIFS('HCLS Adjustment'!$F:$F,'HCLS Adjustment'!$B:$B,Main!$A313)</f>
        <v>178548</v>
      </c>
      <c r="H313" s="31">
        <f>VLOOKUP(A313,'SVS Adjustment'!$B$3:$E$675,4,FALSE)</f>
        <v>45420</v>
      </c>
      <c r="I313" s="31">
        <f t="shared" si="32"/>
        <v>801350</v>
      </c>
      <c r="J313" s="31">
        <f>IFERROR(VLOOKUP($A313,'NECA 5 year Projections'!$A:$C,3,FALSE),0)</f>
        <v>528608.10908626497</v>
      </c>
      <c r="K313" s="64">
        <f t="shared" si="33"/>
        <v>0.9963388589590193</v>
      </c>
      <c r="L313" s="31">
        <f t="shared" si="34"/>
        <v>798416.1446268101</v>
      </c>
      <c r="M313" s="61">
        <v>19008</v>
      </c>
      <c r="N313" s="36">
        <f t="shared" si="35"/>
        <v>18938.409031093041</v>
      </c>
      <c r="O313" s="95">
        <f t="shared" si="36"/>
        <v>817354.5536579031</v>
      </c>
      <c r="P313" s="36">
        <f t="shared" si="37"/>
        <v>594206.53209456941</v>
      </c>
      <c r="Q313" s="101">
        <f t="shared" si="38"/>
        <v>177894.31058941496</v>
      </c>
      <c r="R313" s="101">
        <f t="shared" si="39"/>
        <v>45253.710973918656</v>
      </c>
    </row>
    <row r="314" spans="1:18" ht="14.4" customHeight="1">
      <c r="A314" s="63">
        <v>351275</v>
      </c>
      <c r="B314" s="59" t="s">
        <v>333</v>
      </c>
      <c r="C314" s="25" t="s">
        <v>282</v>
      </c>
      <c r="D314" s="25" t="s">
        <v>691</v>
      </c>
      <c r="E314" s="60" t="s">
        <v>708</v>
      </c>
      <c r="F314" s="36">
        <f>VLOOKUP($A314,'CAF BLS Adjustment'!$B:$H,7,FALSE)</f>
        <v>83599</v>
      </c>
      <c r="G314" s="5">
        <f>SUMIFS('HCLS Adjustment'!$F:$F,'HCLS Adjustment'!$B:$B,Main!$A314)</f>
        <v>29532</v>
      </c>
      <c r="H314" s="31">
        <f>VLOOKUP(A314,'SVS Adjustment'!$B$3:$E$675,4,FALSE)</f>
        <v>0</v>
      </c>
      <c r="I314" s="31">
        <f t="shared" si="32"/>
        <v>113131</v>
      </c>
      <c r="J314" s="31">
        <f>IFERROR(VLOOKUP($A314,'NECA 5 year Projections'!$A:$C,3,FALSE),0)</f>
        <v>59985.822467521299</v>
      </c>
      <c r="K314" s="64">
        <f t="shared" si="33"/>
        <v>0.9963388589590193</v>
      </c>
      <c r="L314" s="31">
        <f t="shared" si="34"/>
        <v>112716.81145289281</v>
      </c>
      <c r="M314" s="61">
        <v>2886</v>
      </c>
      <c r="N314" s="36">
        <f t="shared" si="35"/>
        <v>2875.4339469557299</v>
      </c>
      <c r="O314" s="95">
        <f t="shared" si="36"/>
        <v>115592.24539984854</v>
      </c>
      <c r="P314" s="36">
        <f t="shared" si="37"/>
        <v>86168.366217070783</v>
      </c>
      <c r="Q314" s="101">
        <f t="shared" si="38"/>
        <v>29423.879182777757</v>
      </c>
      <c r="R314" s="101">
        <f t="shared" si="39"/>
        <v>0</v>
      </c>
    </row>
    <row r="315" spans="1:18" ht="14.4" customHeight="1">
      <c r="A315" s="63">
        <v>351276</v>
      </c>
      <c r="B315" s="59" t="s">
        <v>334</v>
      </c>
      <c r="C315" s="25" t="s">
        <v>282</v>
      </c>
      <c r="D315" s="25" t="s">
        <v>691</v>
      </c>
      <c r="E315" s="60" t="s">
        <v>708</v>
      </c>
      <c r="F315" s="36">
        <f>VLOOKUP($A315,'CAF BLS Adjustment'!$B:$H,7,FALSE)</f>
        <v>661865</v>
      </c>
      <c r="G315" s="5">
        <f>SUMIFS('HCLS Adjustment'!$F:$F,'HCLS Adjustment'!$B:$B,Main!$A315)</f>
        <v>744156</v>
      </c>
      <c r="H315" s="31">
        <f>VLOOKUP(A315,'SVS Adjustment'!$B$3:$E$675,4,FALSE)</f>
        <v>0</v>
      </c>
      <c r="I315" s="31">
        <f t="shared" si="32"/>
        <v>1406021</v>
      </c>
      <c r="J315" s="31">
        <f>IFERROR(VLOOKUP($A315,'NECA 5 year Projections'!$A:$C,3,FALSE),0)</f>
        <v>604147.56074316194</v>
      </c>
      <c r="K315" s="64">
        <f t="shared" si="33"/>
        <v>0.9963388589590193</v>
      </c>
      <c r="L315" s="31">
        <f t="shared" si="34"/>
        <v>1400873.3588124192</v>
      </c>
      <c r="M315" s="61">
        <v>36600</v>
      </c>
      <c r="N315" s="36">
        <f t="shared" si="35"/>
        <v>36466.002237900109</v>
      </c>
      <c r="O315" s="95">
        <f t="shared" si="36"/>
        <v>1437339.3610503194</v>
      </c>
      <c r="P315" s="36">
        <f t="shared" si="37"/>
        <v>695907.82112281141</v>
      </c>
      <c r="Q315" s="101">
        <f t="shared" si="38"/>
        <v>741431.53992750798</v>
      </c>
      <c r="R315" s="101">
        <f t="shared" si="39"/>
        <v>0</v>
      </c>
    </row>
    <row r="316" spans="1:18" ht="14.4" customHeight="1">
      <c r="A316" s="63">
        <v>351277</v>
      </c>
      <c r="B316" s="59" t="s">
        <v>335</v>
      </c>
      <c r="C316" s="25" t="s">
        <v>282</v>
      </c>
      <c r="D316" s="25" t="s">
        <v>691</v>
      </c>
      <c r="E316" s="60" t="s">
        <v>708</v>
      </c>
      <c r="F316" s="36">
        <f>VLOOKUP($A316,'CAF BLS Adjustment'!$B:$H,7,FALSE)</f>
        <v>161133</v>
      </c>
      <c r="G316" s="5">
        <f>SUMIFS('HCLS Adjustment'!$F:$F,'HCLS Adjustment'!$B:$B,Main!$A316)</f>
        <v>117384</v>
      </c>
      <c r="H316" s="31">
        <f>VLOOKUP(A316,'SVS Adjustment'!$B$3:$E$675,4,FALSE)</f>
        <v>0</v>
      </c>
      <c r="I316" s="31">
        <f t="shared" si="32"/>
        <v>278517</v>
      </c>
      <c r="J316" s="31">
        <f>IFERROR(VLOOKUP($A316,'NECA 5 year Projections'!$A:$C,3,FALSE),0)</f>
        <v>154628.753746189</v>
      </c>
      <c r="K316" s="64">
        <f t="shared" si="33"/>
        <v>0.9963388589590193</v>
      </c>
      <c r="L316" s="31">
        <f t="shared" si="34"/>
        <v>277497.3099806892</v>
      </c>
      <c r="M316" s="61">
        <v>24558</v>
      </c>
      <c r="N316" s="36">
        <f t="shared" si="35"/>
        <v>24468.089698315594</v>
      </c>
      <c r="O316" s="95">
        <f t="shared" si="36"/>
        <v>301965.3996790048</v>
      </c>
      <c r="P316" s="36">
        <f t="shared" si="37"/>
        <v>185011.15905895925</v>
      </c>
      <c r="Q316" s="101">
        <f t="shared" si="38"/>
        <v>116954.24062004553</v>
      </c>
      <c r="R316" s="101">
        <f t="shared" si="39"/>
        <v>0</v>
      </c>
    </row>
    <row r="317" spans="1:18" ht="14.4" customHeight="1">
      <c r="A317" s="63">
        <v>351278</v>
      </c>
      <c r="B317" s="59" t="s">
        <v>336</v>
      </c>
      <c r="C317" s="25" t="s">
        <v>282</v>
      </c>
      <c r="D317" s="25" t="s">
        <v>691</v>
      </c>
      <c r="E317" s="60" t="s">
        <v>708</v>
      </c>
      <c r="F317" s="36">
        <f>VLOOKUP($A317,'CAF BLS Adjustment'!$B:$H,7,FALSE)</f>
        <v>242540</v>
      </c>
      <c r="G317" s="5">
        <f>SUMIFS('HCLS Adjustment'!$F:$F,'HCLS Adjustment'!$B:$B,Main!$A317)</f>
        <v>28104</v>
      </c>
      <c r="H317" s="31">
        <f>VLOOKUP(A317,'SVS Adjustment'!$B$3:$E$675,4,FALSE)</f>
        <v>0</v>
      </c>
      <c r="I317" s="31">
        <f t="shared" si="32"/>
        <v>270644</v>
      </c>
      <c r="J317" s="31">
        <f>IFERROR(VLOOKUP($A317,'NECA 5 year Projections'!$A:$C,3,FALSE),0)</f>
        <v>198139.98385890201</v>
      </c>
      <c r="K317" s="64">
        <f t="shared" si="33"/>
        <v>0.9963388589590193</v>
      </c>
      <c r="L317" s="31">
        <f t="shared" si="34"/>
        <v>269653.13414410484</v>
      </c>
      <c r="M317" s="61">
        <v>7692</v>
      </c>
      <c r="N317" s="36">
        <f t="shared" si="35"/>
        <v>7663.8385031127764</v>
      </c>
      <c r="O317" s="95">
        <f t="shared" si="36"/>
        <v>277316.97264721763</v>
      </c>
      <c r="P317" s="36">
        <f t="shared" si="37"/>
        <v>249315.86535503334</v>
      </c>
      <c r="Q317" s="101">
        <f t="shared" si="38"/>
        <v>28001.107292184282</v>
      </c>
      <c r="R317" s="101">
        <f t="shared" si="39"/>
        <v>0</v>
      </c>
    </row>
    <row r="318" spans="1:18" ht="14.4" customHeight="1">
      <c r="A318" s="63">
        <v>351280</v>
      </c>
      <c r="B318" s="59" t="s">
        <v>337</v>
      </c>
      <c r="C318" s="25" t="s">
        <v>282</v>
      </c>
      <c r="D318" s="25" t="s">
        <v>691</v>
      </c>
      <c r="E318" s="60" t="s">
        <v>708</v>
      </c>
      <c r="F318" s="36">
        <f>VLOOKUP($A318,'CAF BLS Adjustment'!$B:$H,7,FALSE)</f>
        <v>197120</v>
      </c>
      <c r="G318" s="5">
        <f>SUMIFS('HCLS Adjustment'!$F:$F,'HCLS Adjustment'!$B:$B,Main!$A318)</f>
        <v>168528</v>
      </c>
      <c r="H318" s="31">
        <f>VLOOKUP(A318,'SVS Adjustment'!$B$3:$E$675,4,FALSE)</f>
        <v>0</v>
      </c>
      <c r="I318" s="31">
        <f t="shared" si="32"/>
        <v>365648</v>
      </c>
      <c r="J318" s="31">
        <f>IFERROR(VLOOKUP($A318,'NECA 5 year Projections'!$A:$C,3,FALSE),0)</f>
        <v>198550.54487561301</v>
      </c>
      <c r="K318" s="64">
        <f t="shared" si="33"/>
        <v>0.9963388589590193</v>
      </c>
      <c r="L318" s="31">
        <f t="shared" si="34"/>
        <v>364309.31110064749</v>
      </c>
      <c r="M318" s="61">
        <v>10524</v>
      </c>
      <c r="N318" s="36">
        <f t="shared" si="35"/>
        <v>10485.47015168472</v>
      </c>
      <c r="O318" s="95">
        <f t="shared" si="36"/>
        <v>374794.78125233221</v>
      </c>
      <c r="P318" s="36">
        <f t="shared" si="37"/>
        <v>206883.7860296866</v>
      </c>
      <c r="Q318" s="101">
        <f t="shared" si="38"/>
        <v>167910.99522264561</v>
      </c>
      <c r="R318" s="101">
        <f t="shared" si="39"/>
        <v>0</v>
      </c>
    </row>
    <row r="319" spans="1:18" ht="14.4" customHeight="1">
      <c r="A319" s="63">
        <v>351283</v>
      </c>
      <c r="B319" s="59" t="s">
        <v>338</v>
      </c>
      <c r="C319" s="25" t="s">
        <v>282</v>
      </c>
      <c r="D319" s="25" t="s">
        <v>691</v>
      </c>
      <c r="E319" s="60" t="s">
        <v>708</v>
      </c>
      <c r="F319" s="36">
        <f>VLOOKUP($A319,'CAF BLS Adjustment'!$B:$H,7,FALSE)</f>
        <v>176587</v>
      </c>
      <c r="G319" s="5">
        <f>SUMIFS('HCLS Adjustment'!$F:$F,'HCLS Adjustment'!$B:$B,Main!$A319)</f>
        <v>44772</v>
      </c>
      <c r="H319" s="31">
        <f>VLOOKUP(A319,'SVS Adjustment'!$B$3:$E$675,4,FALSE)</f>
        <v>0</v>
      </c>
      <c r="I319" s="31">
        <f t="shared" si="32"/>
        <v>221359</v>
      </c>
      <c r="J319" s="31">
        <f>IFERROR(VLOOKUP($A319,'NECA 5 year Projections'!$A:$C,3,FALSE),0)</f>
        <v>157934.77380472701</v>
      </c>
      <c r="K319" s="64">
        <f t="shared" si="33"/>
        <v>0.9963388589590193</v>
      </c>
      <c r="L319" s="31">
        <f t="shared" si="34"/>
        <v>220548.57348030954</v>
      </c>
      <c r="M319" s="61">
        <v>9324</v>
      </c>
      <c r="N319" s="36">
        <f t="shared" si="35"/>
        <v>9289.8635209338954</v>
      </c>
      <c r="O319" s="95">
        <f t="shared" si="36"/>
        <v>229838.43700124344</v>
      </c>
      <c r="P319" s="36">
        <f t="shared" si="37"/>
        <v>185230.35360793021</v>
      </c>
      <c r="Q319" s="101">
        <f t="shared" si="38"/>
        <v>44608.083393313209</v>
      </c>
      <c r="R319" s="101">
        <f t="shared" si="39"/>
        <v>0</v>
      </c>
    </row>
    <row r="320" spans="1:18" ht="14.4" customHeight="1">
      <c r="A320" s="63">
        <v>351284</v>
      </c>
      <c r="B320" s="59" t="s">
        <v>339</v>
      </c>
      <c r="C320" s="25" t="s">
        <v>282</v>
      </c>
      <c r="D320" s="25" t="s">
        <v>691</v>
      </c>
      <c r="E320" s="60" t="s">
        <v>708</v>
      </c>
      <c r="F320" s="36">
        <f>VLOOKUP($A320,'CAF BLS Adjustment'!$B:$H,7,FALSE)</f>
        <v>242371</v>
      </c>
      <c r="G320" s="5">
        <f>SUMIFS('HCLS Adjustment'!$F:$F,'HCLS Adjustment'!$B:$B,Main!$A320)</f>
        <v>124992</v>
      </c>
      <c r="H320" s="31">
        <f>VLOOKUP(A320,'SVS Adjustment'!$B$3:$E$675,4,FALSE)</f>
        <v>0</v>
      </c>
      <c r="I320" s="31">
        <f t="shared" si="32"/>
        <v>367363</v>
      </c>
      <c r="J320" s="31">
        <f>IFERROR(VLOOKUP($A320,'NECA 5 year Projections'!$A:$C,3,FALSE),0)</f>
        <v>320487.83625971701</v>
      </c>
      <c r="K320" s="64">
        <f t="shared" si="33"/>
        <v>0.9963388589590193</v>
      </c>
      <c r="L320" s="31">
        <f t="shared" si="34"/>
        <v>366018.03224376222</v>
      </c>
      <c r="M320" s="61">
        <v>89784</v>
      </c>
      <c r="N320" s="36">
        <f t="shared" si="35"/>
        <v>89455.288112776587</v>
      </c>
      <c r="O320" s="95">
        <f t="shared" si="36"/>
        <v>455473.32035653881</v>
      </c>
      <c r="P320" s="36">
        <f t="shared" si="37"/>
        <v>330938.9336975331</v>
      </c>
      <c r="Q320" s="101">
        <f t="shared" si="38"/>
        <v>124534.38665900576</v>
      </c>
      <c r="R320" s="101">
        <f t="shared" si="39"/>
        <v>0</v>
      </c>
    </row>
    <row r="321" spans="1:18" ht="14.4" customHeight="1">
      <c r="A321" s="63">
        <v>351292</v>
      </c>
      <c r="B321" s="59" t="s">
        <v>340</v>
      </c>
      <c r="C321" s="25" t="s">
        <v>282</v>
      </c>
      <c r="D321" s="25" t="s">
        <v>691</v>
      </c>
      <c r="E321" s="60" t="s">
        <v>708</v>
      </c>
      <c r="F321" s="36">
        <f>VLOOKUP($A321,'CAF BLS Adjustment'!$B:$H,7,FALSE)</f>
        <v>70084</v>
      </c>
      <c r="G321" s="5">
        <f>SUMIFS('HCLS Adjustment'!$F:$F,'HCLS Adjustment'!$B:$B,Main!$A321)</f>
        <v>35244</v>
      </c>
      <c r="H321" s="31">
        <f>VLOOKUP(A321,'SVS Adjustment'!$B$3:$E$675,4,FALSE)</f>
        <v>0</v>
      </c>
      <c r="I321" s="31">
        <f t="shared" si="32"/>
        <v>105328</v>
      </c>
      <c r="J321" s="31">
        <f>IFERROR(VLOOKUP($A321,'NECA 5 year Projections'!$A:$C,3,FALSE),0)</f>
        <v>78346.740704653697</v>
      </c>
      <c r="K321" s="64">
        <f t="shared" si="33"/>
        <v>0.9963388589590193</v>
      </c>
      <c r="L321" s="31">
        <f t="shared" si="34"/>
        <v>104942.37933643558</v>
      </c>
      <c r="M321" s="61">
        <v>4188</v>
      </c>
      <c r="N321" s="36">
        <f t="shared" si="35"/>
        <v>4172.667141320373</v>
      </c>
      <c r="O321" s="95">
        <f t="shared" si="36"/>
        <v>109115.04647775595</v>
      </c>
      <c r="P321" s="36">
        <f t="shared" si="37"/>
        <v>74000.079732604267</v>
      </c>
      <c r="Q321" s="101">
        <f t="shared" si="38"/>
        <v>35114.966745151673</v>
      </c>
      <c r="R321" s="101">
        <f t="shared" si="39"/>
        <v>0</v>
      </c>
    </row>
    <row r="322" spans="1:18" ht="14.4" customHeight="1">
      <c r="A322" s="63">
        <v>351293</v>
      </c>
      <c r="B322" s="59" t="s">
        <v>249</v>
      </c>
      <c r="C322" s="25" t="s">
        <v>282</v>
      </c>
      <c r="D322" s="25" t="s">
        <v>691</v>
      </c>
      <c r="E322" s="60" t="s">
        <v>708</v>
      </c>
      <c r="F322" s="36">
        <f>VLOOKUP($A322,'CAF BLS Adjustment'!$B:$H,7,FALSE)</f>
        <v>276922</v>
      </c>
      <c r="G322" s="5">
        <f>SUMIFS('HCLS Adjustment'!$F:$F,'HCLS Adjustment'!$B:$B,Main!$A322)</f>
        <v>89736</v>
      </c>
      <c r="H322" s="31">
        <f>VLOOKUP(A322,'SVS Adjustment'!$B$3:$E$675,4,FALSE)</f>
        <v>0</v>
      </c>
      <c r="I322" s="31">
        <f t="shared" si="32"/>
        <v>366658</v>
      </c>
      <c r="J322" s="31">
        <f>IFERROR(VLOOKUP($A322,'NECA 5 year Projections'!$A:$C,3,FALSE),0)</f>
        <v>301540.53018580802</v>
      </c>
      <c r="K322" s="64">
        <f t="shared" si="33"/>
        <v>0.9963388589590193</v>
      </c>
      <c r="L322" s="31">
        <f t="shared" si="34"/>
        <v>365315.61334819609</v>
      </c>
      <c r="M322" s="61">
        <v>-6954</v>
      </c>
      <c r="N322" s="36">
        <f t="shared" si="35"/>
        <v>-6954</v>
      </c>
      <c r="O322" s="95">
        <f t="shared" si="36"/>
        <v>358361.61334819609</v>
      </c>
      <c r="P322" s="36">
        <f t="shared" si="37"/>
        <v>268954.14950064954</v>
      </c>
      <c r="Q322" s="101">
        <f t="shared" si="38"/>
        <v>89407.463847546547</v>
      </c>
      <c r="R322" s="101">
        <f t="shared" si="39"/>
        <v>0</v>
      </c>
    </row>
    <row r="323" spans="1:18" ht="14.4" customHeight="1">
      <c r="A323" s="63">
        <v>351297</v>
      </c>
      <c r="B323" s="59" t="s">
        <v>341</v>
      </c>
      <c r="C323" s="25" t="s">
        <v>282</v>
      </c>
      <c r="D323" s="25" t="s">
        <v>691</v>
      </c>
      <c r="E323" s="60" t="s">
        <v>708</v>
      </c>
      <c r="F323" s="36">
        <f>VLOOKUP($A323,'CAF BLS Adjustment'!$B:$H,7,FALSE)</f>
        <v>1572191</v>
      </c>
      <c r="G323" s="5">
        <f>SUMIFS('HCLS Adjustment'!$F:$F,'HCLS Adjustment'!$B:$B,Main!$A323)</f>
        <v>532068</v>
      </c>
      <c r="H323" s="31">
        <f>VLOOKUP(A323,'SVS Adjustment'!$B$3:$E$675,4,FALSE)</f>
        <v>311268</v>
      </c>
      <c r="I323" s="31">
        <f t="shared" si="32"/>
        <v>2415527</v>
      </c>
      <c r="J323" s="31">
        <f>IFERROR(VLOOKUP($A323,'NECA 5 year Projections'!$A:$C,3,FALSE),0)</f>
        <v>1418746.3711231099</v>
      </c>
      <c r="K323" s="64">
        <f t="shared" si="33"/>
        <v>0.9963388589590193</v>
      </c>
      <c r="L323" s="31">
        <f t="shared" si="34"/>
        <v>2406683.4149647029</v>
      </c>
      <c r="M323" s="61">
        <v>-10836</v>
      </c>
      <c r="N323" s="36">
        <f t="shared" si="35"/>
        <v>-10836</v>
      </c>
      <c r="O323" s="95">
        <f t="shared" si="36"/>
        <v>2395847.4149647029</v>
      </c>
      <c r="P323" s="36">
        <f t="shared" si="37"/>
        <v>1555598.9870056396</v>
      </c>
      <c r="Q323" s="101">
        <f t="shared" si="38"/>
        <v>530120.02400860738</v>
      </c>
      <c r="R323" s="101">
        <f t="shared" si="39"/>
        <v>310128.40395045601</v>
      </c>
    </row>
    <row r="324" spans="1:18" ht="14.4" customHeight="1">
      <c r="A324" s="63">
        <v>351298</v>
      </c>
      <c r="B324" s="59" t="s">
        <v>342</v>
      </c>
      <c r="C324" s="25" t="s">
        <v>282</v>
      </c>
      <c r="D324" s="25" t="s">
        <v>691</v>
      </c>
      <c r="E324" s="60" t="s">
        <v>708</v>
      </c>
      <c r="F324" s="36">
        <f>VLOOKUP($A324,'CAF BLS Adjustment'!$B:$H,7,FALSE)</f>
        <v>6050664</v>
      </c>
      <c r="G324" s="5">
        <f>SUMIFS('HCLS Adjustment'!$F:$F,'HCLS Adjustment'!$B:$B,Main!$A324)</f>
        <v>1129716</v>
      </c>
      <c r="H324" s="31">
        <f>VLOOKUP(A324,'SVS Adjustment'!$B$3:$E$675,4,FALSE)</f>
        <v>46836</v>
      </c>
      <c r="I324" s="31">
        <f t="shared" si="32"/>
        <v>7227216</v>
      </c>
      <c r="J324" s="31">
        <f>IFERROR(VLOOKUP($A324,'NECA 5 year Projections'!$A:$C,3,FALSE),0)</f>
        <v>6446045.0181299504</v>
      </c>
      <c r="K324" s="64">
        <f t="shared" si="33"/>
        <v>0.9963388589590193</v>
      </c>
      <c r="L324" s="31">
        <f t="shared" si="34"/>
        <v>7200756.1428903677</v>
      </c>
      <c r="M324" s="61">
        <v>367452</v>
      </c>
      <c r="N324" s="36">
        <f t="shared" si="35"/>
        <v>366106.70640220959</v>
      </c>
      <c r="O324" s="95">
        <f t="shared" si="36"/>
        <v>7566862.8492925772</v>
      </c>
      <c r="P324" s="36">
        <f t="shared" si="37"/>
        <v>6394618.3721066248</v>
      </c>
      <c r="Q324" s="101">
        <f t="shared" si="38"/>
        <v>1125579.9503877475</v>
      </c>
      <c r="R324" s="101">
        <f t="shared" si="39"/>
        <v>46664.526798204628</v>
      </c>
    </row>
    <row r="325" spans="1:18" ht="14.4" customHeight="1">
      <c r="A325" s="63">
        <v>351301</v>
      </c>
      <c r="B325" s="59" t="s">
        <v>714</v>
      </c>
      <c r="C325" s="25" t="s">
        <v>282</v>
      </c>
      <c r="D325" s="25" t="s">
        <v>691</v>
      </c>
      <c r="E325" s="60" t="s">
        <v>708</v>
      </c>
      <c r="F325" s="36">
        <f>VLOOKUP($A325,'CAF BLS Adjustment'!$B:$H,7,FALSE)</f>
        <v>204040</v>
      </c>
      <c r="G325" s="5">
        <f>SUMIFS('HCLS Adjustment'!$F:$F,'HCLS Adjustment'!$B:$B,Main!$A325)</f>
        <v>96036</v>
      </c>
      <c r="H325" s="31">
        <f>VLOOKUP(A325,'SVS Adjustment'!$B$3:$E$675,4,FALSE)</f>
        <v>0</v>
      </c>
      <c r="I325" s="31">
        <f t="shared" ref="I325:I388" si="40">SUM(F325:H325)</f>
        <v>300076</v>
      </c>
      <c r="J325" s="31">
        <f>IFERROR(VLOOKUP($A325,'NECA 5 year Projections'!$A:$C,3,FALSE),0)</f>
        <v>232935.229686056</v>
      </c>
      <c r="K325" s="64">
        <f t="shared" ref="K325:K388" si="41">G$663</f>
        <v>0.9963388589590193</v>
      </c>
      <c r="L325" s="31">
        <f t="shared" ref="L325:L388" si="42">IF(I325&lt;J325,I325,MAX(I325*K325,J325))</f>
        <v>298977.37944098667</v>
      </c>
      <c r="M325" s="61">
        <v>5436</v>
      </c>
      <c r="N325" s="36">
        <f t="shared" ref="N325:N388" si="43">IF(M325&lt;0,M325,M325*K325)</f>
        <v>5416.0980373012289</v>
      </c>
      <c r="O325" s="95">
        <f t="shared" ref="O325:O388" si="44">IF(M325&lt;0,L325+M325,L325+M325*K325)</f>
        <v>304393.47747828788</v>
      </c>
      <c r="P325" s="36">
        <f t="shared" ref="P325:P388" si="45">(F325/I325)*L325+N325</f>
        <v>208709.07881929955</v>
      </c>
      <c r="Q325" s="101">
        <f t="shared" ref="Q325:Q388" si="46">((G325)/I325)*L325</f>
        <v>95684.398658988372</v>
      </c>
      <c r="R325" s="101">
        <f t="shared" ref="R325:R388" si="47">((H325)/I325)*L325</f>
        <v>0</v>
      </c>
    </row>
    <row r="326" spans="1:18" ht="14.4" customHeight="1">
      <c r="A326" s="63">
        <v>351302</v>
      </c>
      <c r="B326" s="59" t="s">
        <v>343</v>
      </c>
      <c r="C326" s="25" t="s">
        <v>282</v>
      </c>
      <c r="D326" s="25" t="s">
        <v>691</v>
      </c>
      <c r="E326" s="60" t="s">
        <v>708</v>
      </c>
      <c r="F326" s="36">
        <f>VLOOKUP($A326,'CAF BLS Adjustment'!$B:$H,7,FALSE)</f>
        <v>357303</v>
      </c>
      <c r="G326" s="5">
        <f>SUMIFS('HCLS Adjustment'!$F:$F,'HCLS Adjustment'!$B:$B,Main!$A326)</f>
        <v>0</v>
      </c>
      <c r="H326" s="31">
        <f>VLOOKUP(A326,'SVS Adjustment'!$B$3:$E$675,4,FALSE)</f>
        <v>0</v>
      </c>
      <c r="I326" s="31">
        <f t="shared" si="40"/>
        <v>357303</v>
      </c>
      <c r="J326" s="31">
        <f>IFERROR(VLOOKUP($A326,'NECA 5 year Projections'!$A:$C,3,FALSE),0)</f>
        <v>248241.91024495699</v>
      </c>
      <c r="K326" s="64">
        <f t="shared" si="41"/>
        <v>0.9963388589590193</v>
      </c>
      <c r="L326" s="31">
        <f t="shared" si="42"/>
        <v>355994.86332263448</v>
      </c>
      <c r="M326" s="61">
        <v>15780</v>
      </c>
      <c r="N326" s="36">
        <f t="shared" si="43"/>
        <v>15722.227194373325</v>
      </c>
      <c r="O326" s="95">
        <f t="shared" si="44"/>
        <v>371717.0905170078</v>
      </c>
      <c r="P326" s="36">
        <f t="shared" si="45"/>
        <v>371717.0905170078</v>
      </c>
      <c r="Q326" s="101">
        <f t="shared" si="46"/>
        <v>0</v>
      </c>
      <c r="R326" s="101">
        <f t="shared" si="47"/>
        <v>0</v>
      </c>
    </row>
    <row r="327" spans="1:18" ht="14.4" customHeight="1">
      <c r="A327" s="63">
        <v>351303</v>
      </c>
      <c r="B327" s="59" t="s">
        <v>344</v>
      </c>
      <c r="C327" s="25" t="s">
        <v>282</v>
      </c>
      <c r="D327" s="25" t="s">
        <v>691</v>
      </c>
      <c r="E327" s="60" t="s">
        <v>708</v>
      </c>
      <c r="F327" s="36">
        <f>VLOOKUP($A327,'CAF BLS Adjustment'!$B:$H,7,FALSE)</f>
        <v>219083</v>
      </c>
      <c r="G327" s="5">
        <f>SUMIFS('HCLS Adjustment'!$F:$F,'HCLS Adjustment'!$B:$B,Main!$A327)</f>
        <v>118752</v>
      </c>
      <c r="H327" s="31">
        <f>VLOOKUP(A327,'SVS Adjustment'!$B$3:$E$675,4,FALSE)</f>
        <v>0</v>
      </c>
      <c r="I327" s="31">
        <f t="shared" si="40"/>
        <v>337835</v>
      </c>
      <c r="J327" s="31">
        <f>IFERROR(VLOOKUP($A327,'NECA 5 year Projections'!$A:$C,3,FALSE),0)</f>
        <v>182925.270323818</v>
      </c>
      <c r="K327" s="64">
        <f t="shared" si="41"/>
        <v>0.9963388589590193</v>
      </c>
      <c r="L327" s="31">
        <f t="shared" si="42"/>
        <v>336598.13841642026</v>
      </c>
      <c r="M327" s="61">
        <v>-9126</v>
      </c>
      <c r="N327" s="36">
        <f t="shared" si="43"/>
        <v>-9126</v>
      </c>
      <c r="O327" s="95">
        <f t="shared" si="44"/>
        <v>327472.13841642026</v>
      </c>
      <c r="P327" s="36">
        <f t="shared" si="45"/>
        <v>209154.90623731882</v>
      </c>
      <c r="Q327" s="101">
        <f t="shared" si="46"/>
        <v>118317.23217910145</v>
      </c>
      <c r="R327" s="101">
        <f t="shared" si="47"/>
        <v>0</v>
      </c>
    </row>
    <row r="328" spans="1:18" ht="14.4" customHeight="1">
      <c r="A328" s="63">
        <v>351304</v>
      </c>
      <c r="B328" s="59" t="s">
        <v>345</v>
      </c>
      <c r="C328" s="25" t="s">
        <v>282</v>
      </c>
      <c r="D328" s="25" t="s">
        <v>691</v>
      </c>
      <c r="E328" s="60" t="s">
        <v>708</v>
      </c>
      <c r="F328" s="36">
        <f>VLOOKUP($A328,'CAF BLS Adjustment'!$B:$H,7,FALSE)</f>
        <v>133892</v>
      </c>
      <c r="G328" s="5">
        <f>SUMIFS('HCLS Adjustment'!$F:$F,'HCLS Adjustment'!$B:$B,Main!$A328)</f>
        <v>7956</v>
      </c>
      <c r="H328" s="31">
        <f>VLOOKUP(A328,'SVS Adjustment'!$B$3:$E$675,4,FALSE)</f>
        <v>0</v>
      </c>
      <c r="I328" s="31">
        <f t="shared" si="40"/>
        <v>141848</v>
      </c>
      <c r="J328" s="31">
        <f>IFERROR(VLOOKUP($A328,'NECA 5 year Projections'!$A:$C,3,FALSE),0)</f>
        <v>194423.60325582599</v>
      </c>
      <c r="K328" s="64">
        <f t="shared" si="41"/>
        <v>0.9963388589590193</v>
      </c>
      <c r="L328" s="31">
        <f t="shared" si="42"/>
        <v>141848</v>
      </c>
      <c r="M328" s="61">
        <v>-21426</v>
      </c>
      <c r="N328" s="36">
        <f t="shared" si="43"/>
        <v>-21426</v>
      </c>
      <c r="O328" s="95">
        <f t="shared" si="44"/>
        <v>120422</v>
      </c>
      <c r="P328" s="36">
        <f t="shared" si="45"/>
        <v>112466</v>
      </c>
      <c r="Q328" s="101">
        <f t="shared" si="46"/>
        <v>7956</v>
      </c>
      <c r="R328" s="101">
        <f t="shared" si="47"/>
        <v>0</v>
      </c>
    </row>
    <row r="329" spans="1:18" ht="14.4" customHeight="1">
      <c r="A329" s="63">
        <v>351305</v>
      </c>
      <c r="B329" s="59" t="s">
        <v>346</v>
      </c>
      <c r="C329" s="25" t="s">
        <v>282</v>
      </c>
      <c r="D329" s="25" t="s">
        <v>691</v>
      </c>
      <c r="E329" s="60" t="s">
        <v>708</v>
      </c>
      <c r="F329" s="36">
        <f>VLOOKUP($A329,'CAF BLS Adjustment'!$B:$H,7,FALSE)</f>
        <v>385832</v>
      </c>
      <c r="G329" s="5">
        <f>SUMIFS('HCLS Adjustment'!$F:$F,'HCLS Adjustment'!$B:$B,Main!$A329)</f>
        <v>243660</v>
      </c>
      <c r="H329" s="31">
        <f>VLOOKUP(A329,'SVS Adjustment'!$B$3:$E$675,4,FALSE)</f>
        <v>0</v>
      </c>
      <c r="I329" s="31">
        <f t="shared" si="40"/>
        <v>629492</v>
      </c>
      <c r="J329" s="31">
        <f>IFERROR(VLOOKUP($A329,'NECA 5 year Projections'!$A:$C,3,FALSE),0)</f>
        <v>321792.389881554</v>
      </c>
      <c r="K329" s="64">
        <f t="shared" si="41"/>
        <v>0.9963388589590193</v>
      </c>
      <c r="L329" s="31">
        <f t="shared" si="42"/>
        <v>627187.34100383101</v>
      </c>
      <c r="M329" s="61">
        <v>31686</v>
      </c>
      <c r="N329" s="36">
        <f t="shared" si="43"/>
        <v>31569.993084975486</v>
      </c>
      <c r="O329" s="95">
        <f t="shared" si="44"/>
        <v>658757.33408880653</v>
      </c>
      <c r="P329" s="36">
        <f t="shared" si="45"/>
        <v>415989.40771485184</v>
      </c>
      <c r="Q329" s="101">
        <f t="shared" si="46"/>
        <v>242767.92637395466</v>
      </c>
      <c r="R329" s="101">
        <f t="shared" si="47"/>
        <v>0</v>
      </c>
    </row>
    <row r="330" spans="1:18" ht="14.4" customHeight="1">
      <c r="A330" s="63">
        <v>351306</v>
      </c>
      <c r="B330" s="59" t="s">
        <v>347</v>
      </c>
      <c r="C330" s="25" t="s">
        <v>282</v>
      </c>
      <c r="D330" s="25" t="s">
        <v>691</v>
      </c>
      <c r="E330" s="60" t="s">
        <v>708</v>
      </c>
      <c r="F330" s="36">
        <f>VLOOKUP($A330,'CAF BLS Adjustment'!$B:$H,7,FALSE)</f>
        <v>206058</v>
      </c>
      <c r="G330" s="5">
        <f>SUMIFS('HCLS Adjustment'!$F:$F,'HCLS Adjustment'!$B:$B,Main!$A330)</f>
        <v>24948</v>
      </c>
      <c r="H330" s="31">
        <f>VLOOKUP(A330,'SVS Adjustment'!$B$3:$E$675,4,FALSE)</f>
        <v>0</v>
      </c>
      <c r="I330" s="31">
        <f t="shared" si="40"/>
        <v>231006</v>
      </c>
      <c r="J330" s="31">
        <f>IFERROR(VLOOKUP($A330,'NECA 5 year Projections'!$A:$C,3,FALSE),0)</f>
        <v>209678.85051549599</v>
      </c>
      <c r="K330" s="64">
        <f t="shared" si="41"/>
        <v>0.9963388589590193</v>
      </c>
      <c r="L330" s="31">
        <f t="shared" si="42"/>
        <v>230160.25445268722</v>
      </c>
      <c r="M330" s="61">
        <v>5262</v>
      </c>
      <c r="N330" s="36">
        <f t="shared" si="43"/>
        <v>5242.7350758423599</v>
      </c>
      <c r="O330" s="95">
        <f t="shared" si="44"/>
        <v>235402.98952852958</v>
      </c>
      <c r="P330" s="36">
        <f t="shared" si="45"/>
        <v>210546.32767521995</v>
      </c>
      <c r="Q330" s="101">
        <f t="shared" si="46"/>
        <v>24856.661853309615</v>
      </c>
      <c r="R330" s="101">
        <f t="shared" si="47"/>
        <v>0</v>
      </c>
    </row>
    <row r="331" spans="1:18" ht="14.4" customHeight="1">
      <c r="A331" s="63">
        <v>351316</v>
      </c>
      <c r="B331" s="59" t="s">
        <v>348</v>
      </c>
      <c r="C331" s="25" t="s">
        <v>282</v>
      </c>
      <c r="D331" s="25" t="s">
        <v>691</v>
      </c>
      <c r="E331" s="60" t="s">
        <v>708</v>
      </c>
      <c r="F331" s="36">
        <f>VLOOKUP($A331,'CAF BLS Adjustment'!$B:$H,7,FALSE)</f>
        <v>467421</v>
      </c>
      <c r="G331" s="5">
        <f>SUMIFS('HCLS Adjustment'!$F:$F,'HCLS Adjustment'!$B:$B,Main!$A331)</f>
        <v>142296</v>
      </c>
      <c r="H331" s="31">
        <f>VLOOKUP(A331,'SVS Adjustment'!$B$3:$E$675,4,FALSE)</f>
        <v>0</v>
      </c>
      <c r="I331" s="31">
        <f t="shared" si="40"/>
        <v>609717</v>
      </c>
      <c r="J331" s="31">
        <f>IFERROR(VLOOKUP($A331,'NECA 5 year Projections'!$A:$C,3,FALSE),0)</f>
        <v>280778.34472467197</v>
      </c>
      <c r="K331" s="64">
        <f t="shared" si="41"/>
        <v>0.9963388589590193</v>
      </c>
      <c r="L331" s="31">
        <f t="shared" si="42"/>
        <v>607484.74006791634</v>
      </c>
      <c r="M331" s="61">
        <v>9480</v>
      </c>
      <c r="N331" s="36">
        <f t="shared" si="43"/>
        <v>9445.2923829315023</v>
      </c>
      <c r="O331" s="95">
        <f t="shared" si="44"/>
        <v>616930.03245084779</v>
      </c>
      <c r="P331" s="36">
        <f t="shared" si="45"/>
        <v>475154.99817641522</v>
      </c>
      <c r="Q331" s="101">
        <f t="shared" si="46"/>
        <v>141775.0342744326</v>
      </c>
      <c r="R331" s="101">
        <f t="shared" si="47"/>
        <v>0</v>
      </c>
    </row>
    <row r="332" spans="1:18" ht="14.4" customHeight="1">
      <c r="A332" s="63">
        <v>351320</v>
      </c>
      <c r="B332" s="59" t="s">
        <v>349</v>
      </c>
      <c r="C332" s="25" t="s">
        <v>282</v>
      </c>
      <c r="D332" s="25" t="s">
        <v>691</v>
      </c>
      <c r="E332" s="60" t="s">
        <v>708</v>
      </c>
      <c r="F332" s="36">
        <f>VLOOKUP($A332,'CAF BLS Adjustment'!$B:$H,7,FALSE)</f>
        <v>178298</v>
      </c>
      <c r="G332" s="5">
        <f>SUMIFS('HCLS Adjustment'!$F:$F,'HCLS Adjustment'!$B:$B,Main!$A332)</f>
        <v>43464</v>
      </c>
      <c r="H332" s="31">
        <f>VLOOKUP(A332,'SVS Adjustment'!$B$3:$E$675,4,FALSE)</f>
        <v>0</v>
      </c>
      <c r="I332" s="31">
        <f t="shared" si="40"/>
        <v>221762</v>
      </c>
      <c r="J332" s="31">
        <f>IFERROR(VLOOKUP($A332,'NECA 5 year Projections'!$A:$C,3,FALSE),0)</f>
        <v>197178.79140042601</v>
      </c>
      <c r="K332" s="64">
        <f t="shared" si="41"/>
        <v>0.9963388589590193</v>
      </c>
      <c r="L332" s="31">
        <f t="shared" si="42"/>
        <v>220950.09804047004</v>
      </c>
      <c r="M332" s="61">
        <v>-462</v>
      </c>
      <c r="N332" s="36">
        <f t="shared" si="43"/>
        <v>-462</v>
      </c>
      <c r="O332" s="95">
        <f t="shared" si="44"/>
        <v>220488.09804047004</v>
      </c>
      <c r="P332" s="36">
        <f t="shared" si="45"/>
        <v>177183.22587467523</v>
      </c>
      <c r="Q332" s="101">
        <f t="shared" si="46"/>
        <v>43304.872165794812</v>
      </c>
      <c r="R332" s="101">
        <f t="shared" si="47"/>
        <v>0</v>
      </c>
    </row>
    <row r="333" spans="1:18" ht="14.4" customHeight="1">
      <c r="A333" s="63">
        <v>351322</v>
      </c>
      <c r="B333" s="59" t="s">
        <v>350</v>
      </c>
      <c r="C333" s="25" t="s">
        <v>282</v>
      </c>
      <c r="D333" s="25" t="s">
        <v>691</v>
      </c>
      <c r="E333" s="60" t="s">
        <v>708</v>
      </c>
      <c r="F333" s="36">
        <f>VLOOKUP($A333,'CAF BLS Adjustment'!$B:$H,7,FALSE)</f>
        <v>157470</v>
      </c>
      <c r="G333" s="5">
        <f>SUMIFS('HCLS Adjustment'!$F:$F,'HCLS Adjustment'!$B:$B,Main!$A333)</f>
        <v>45024</v>
      </c>
      <c r="H333" s="31">
        <f>VLOOKUP(A333,'SVS Adjustment'!$B$3:$E$675,4,FALSE)</f>
        <v>0</v>
      </c>
      <c r="I333" s="31">
        <f t="shared" si="40"/>
        <v>202494</v>
      </c>
      <c r="J333" s="31">
        <f>IFERROR(VLOOKUP($A333,'NECA 5 year Projections'!$A:$C,3,FALSE),0)</f>
        <v>203484.379154339</v>
      </c>
      <c r="K333" s="64">
        <f t="shared" si="41"/>
        <v>0.9963388589590193</v>
      </c>
      <c r="L333" s="31">
        <f t="shared" si="42"/>
        <v>202494</v>
      </c>
      <c r="M333" s="61">
        <v>6420</v>
      </c>
      <c r="N333" s="36">
        <f t="shared" si="43"/>
        <v>6396.4954745169043</v>
      </c>
      <c r="O333" s="95">
        <f t="shared" si="44"/>
        <v>208890.49547451691</v>
      </c>
      <c r="P333" s="36">
        <f t="shared" si="45"/>
        <v>163866.49547451691</v>
      </c>
      <c r="Q333" s="101">
        <f t="shared" si="46"/>
        <v>45024</v>
      </c>
      <c r="R333" s="101">
        <f t="shared" si="47"/>
        <v>0</v>
      </c>
    </row>
    <row r="334" spans="1:18" ht="14.4" customHeight="1">
      <c r="A334" s="63">
        <v>351324</v>
      </c>
      <c r="B334" s="59" t="s">
        <v>351</v>
      </c>
      <c r="C334" s="25" t="s">
        <v>282</v>
      </c>
      <c r="D334" s="25" t="s">
        <v>691</v>
      </c>
      <c r="E334" s="60" t="s">
        <v>708</v>
      </c>
      <c r="F334" s="36">
        <f>VLOOKUP($A334,'CAF BLS Adjustment'!$B:$H,7,FALSE)</f>
        <v>1045507</v>
      </c>
      <c r="G334" s="5">
        <f>SUMIFS('HCLS Adjustment'!$F:$F,'HCLS Adjustment'!$B:$B,Main!$A334)</f>
        <v>545472</v>
      </c>
      <c r="H334" s="31">
        <f>VLOOKUP(A334,'SVS Adjustment'!$B$3:$E$675,4,FALSE)</f>
        <v>0</v>
      </c>
      <c r="I334" s="31">
        <f t="shared" si="40"/>
        <v>1590979</v>
      </c>
      <c r="J334" s="31">
        <f>IFERROR(VLOOKUP($A334,'NECA 5 year Projections'!$A:$C,3,FALSE),0)</f>
        <v>522915.21685012302</v>
      </c>
      <c r="K334" s="64">
        <f t="shared" si="41"/>
        <v>0.9963388589590193</v>
      </c>
      <c r="L334" s="31">
        <f t="shared" si="42"/>
        <v>1585154.2014877615</v>
      </c>
      <c r="M334" s="61">
        <v>-13728</v>
      </c>
      <c r="N334" s="36">
        <f t="shared" si="43"/>
        <v>-13728</v>
      </c>
      <c r="O334" s="95">
        <f t="shared" si="44"/>
        <v>1571426.2014877615</v>
      </c>
      <c r="P334" s="36">
        <f t="shared" si="45"/>
        <v>1027951.2514136673</v>
      </c>
      <c r="Q334" s="101">
        <f t="shared" si="46"/>
        <v>543474.95007409411</v>
      </c>
      <c r="R334" s="101">
        <f t="shared" si="47"/>
        <v>0</v>
      </c>
    </row>
    <row r="335" spans="1:18" ht="14.4" customHeight="1">
      <c r="A335" s="63">
        <v>351326</v>
      </c>
      <c r="B335" s="59" t="s">
        <v>352</v>
      </c>
      <c r="C335" s="25" t="s">
        <v>282</v>
      </c>
      <c r="D335" s="25" t="s">
        <v>691</v>
      </c>
      <c r="E335" s="60" t="s">
        <v>708</v>
      </c>
      <c r="F335" s="36">
        <f>VLOOKUP($A335,'CAF BLS Adjustment'!$B:$H,7,FALSE)</f>
        <v>491899</v>
      </c>
      <c r="G335" s="5">
        <f>SUMIFS('HCLS Adjustment'!$F:$F,'HCLS Adjustment'!$B:$B,Main!$A335)</f>
        <v>212856</v>
      </c>
      <c r="H335" s="31">
        <f>VLOOKUP(A335,'SVS Adjustment'!$B$3:$E$675,4,FALSE)</f>
        <v>0</v>
      </c>
      <c r="I335" s="31">
        <f t="shared" si="40"/>
        <v>704755</v>
      </c>
      <c r="J335" s="31">
        <f>IFERROR(VLOOKUP($A335,'NECA 5 year Projections'!$A:$C,3,FALSE),0)</f>
        <v>308699.38222623902</v>
      </c>
      <c r="K335" s="64">
        <f t="shared" si="41"/>
        <v>0.9963388589590193</v>
      </c>
      <c r="L335" s="31">
        <f t="shared" si="42"/>
        <v>702174.79254566366</v>
      </c>
      <c r="M335" s="61">
        <v>-65376</v>
      </c>
      <c r="N335" s="36">
        <f t="shared" si="43"/>
        <v>-65376</v>
      </c>
      <c r="O335" s="95">
        <f t="shared" si="44"/>
        <v>636798.79254566366</v>
      </c>
      <c r="P335" s="36">
        <f t="shared" si="45"/>
        <v>424722.08838308271</v>
      </c>
      <c r="Q335" s="101">
        <f t="shared" si="46"/>
        <v>212076.70416258101</v>
      </c>
      <c r="R335" s="101">
        <f t="shared" si="47"/>
        <v>0</v>
      </c>
    </row>
    <row r="336" spans="1:18" ht="14.4" customHeight="1">
      <c r="A336" s="63">
        <v>351327</v>
      </c>
      <c r="B336" s="59" t="s">
        <v>353</v>
      </c>
      <c r="C336" s="25" t="s">
        <v>282</v>
      </c>
      <c r="D336" s="25" t="s">
        <v>691</v>
      </c>
      <c r="E336" s="60" t="s">
        <v>708</v>
      </c>
      <c r="F336" s="36">
        <f>VLOOKUP($A336,'CAF BLS Adjustment'!$B:$H,7,FALSE)</f>
        <v>197681</v>
      </c>
      <c r="G336" s="5">
        <f>SUMIFS('HCLS Adjustment'!$F:$F,'HCLS Adjustment'!$B:$B,Main!$A336)</f>
        <v>183420</v>
      </c>
      <c r="H336" s="31">
        <f>VLOOKUP(A336,'SVS Adjustment'!$B$3:$E$675,4,FALSE)</f>
        <v>0</v>
      </c>
      <c r="I336" s="31">
        <f t="shared" si="40"/>
        <v>381101</v>
      </c>
      <c r="J336" s="31">
        <f>IFERROR(VLOOKUP($A336,'NECA 5 year Projections'!$A:$C,3,FALSE),0)</f>
        <v>161990.77660993201</v>
      </c>
      <c r="K336" s="64">
        <f t="shared" si="41"/>
        <v>0.9963388589590193</v>
      </c>
      <c r="L336" s="31">
        <f t="shared" si="42"/>
        <v>379705.73548814119</v>
      </c>
      <c r="M336" s="61">
        <v>-29388</v>
      </c>
      <c r="N336" s="36">
        <f t="shared" si="43"/>
        <v>-29388</v>
      </c>
      <c r="O336" s="95">
        <f t="shared" si="44"/>
        <v>350317.73548814119</v>
      </c>
      <c r="P336" s="36">
        <f t="shared" si="45"/>
        <v>167569.26197787788</v>
      </c>
      <c r="Q336" s="101">
        <f t="shared" si="46"/>
        <v>182748.47351026331</v>
      </c>
      <c r="R336" s="101">
        <f t="shared" si="47"/>
        <v>0</v>
      </c>
    </row>
    <row r="337" spans="1:18" ht="14.4" customHeight="1">
      <c r="A337" s="63">
        <v>351328</v>
      </c>
      <c r="B337" s="59" t="s">
        <v>354</v>
      </c>
      <c r="C337" s="25" t="s">
        <v>282</v>
      </c>
      <c r="D337" s="25" t="s">
        <v>691</v>
      </c>
      <c r="E337" s="60" t="s">
        <v>708</v>
      </c>
      <c r="F337" s="36">
        <f>VLOOKUP($A337,'CAF BLS Adjustment'!$B:$H,7,FALSE)</f>
        <v>1293876</v>
      </c>
      <c r="G337" s="5">
        <f>SUMIFS('HCLS Adjustment'!$F:$F,'HCLS Adjustment'!$B:$B,Main!$A337)</f>
        <v>903444</v>
      </c>
      <c r="H337" s="31">
        <f>VLOOKUP(A337,'SVS Adjustment'!$B$3:$E$675,4,FALSE)</f>
        <v>0</v>
      </c>
      <c r="I337" s="31">
        <f t="shared" si="40"/>
        <v>2197320</v>
      </c>
      <c r="J337" s="31">
        <f>IFERROR(VLOOKUP($A337,'NECA 5 year Projections'!$A:$C,3,FALSE),0)</f>
        <v>1255456.5146066099</v>
      </c>
      <c r="K337" s="64">
        <f t="shared" si="41"/>
        <v>0.9963388589590193</v>
      </c>
      <c r="L337" s="31">
        <f t="shared" si="42"/>
        <v>2189275.3015678325</v>
      </c>
      <c r="M337" s="61">
        <v>101658</v>
      </c>
      <c r="N337" s="36">
        <f t="shared" si="43"/>
        <v>101285.81572405598</v>
      </c>
      <c r="O337" s="95">
        <f t="shared" si="44"/>
        <v>2290561.1172918882</v>
      </c>
      <c r="P337" s="36">
        <f t="shared" si="45"/>
        <v>1390424.7531985161</v>
      </c>
      <c r="Q337" s="101">
        <f t="shared" si="46"/>
        <v>900136.36409337225</v>
      </c>
      <c r="R337" s="101">
        <f t="shared" si="47"/>
        <v>0</v>
      </c>
    </row>
    <row r="338" spans="1:18" ht="14.4" customHeight="1">
      <c r="A338" s="63">
        <v>351329</v>
      </c>
      <c r="B338" s="59" t="s">
        <v>355</v>
      </c>
      <c r="C338" s="25" t="s">
        <v>282</v>
      </c>
      <c r="D338" s="25" t="s">
        <v>691</v>
      </c>
      <c r="E338" s="60" t="s">
        <v>708</v>
      </c>
      <c r="F338" s="36">
        <f>VLOOKUP($A338,'CAF BLS Adjustment'!$B:$H,7,FALSE)</f>
        <v>379713</v>
      </c>
      <c r="G338" s="5">
        <f>SUMIFS('HCLS Adjustment'!$F:$F,'HCLS Adjustment'!$B:$B,Main!$A338)</f>
        <v>303684</v>
      </c>
      <c r="H338" s="31">
        <f>VLOOKUP(A338,'SVS Adjustment'!$B$3:$E$675,4,FALSE)</f>
        <v>0</v>
      </c>
      <c r="I338" s="31">
        <f t="shared" si="40"/>
        <v>683397</v>
      </c>
      <c r="J338" s="31">
        <f>IFERROR(VLOOKUP($A338,'NECA 5 year Projections'!$A:$C,3,FALSE),0)</f>
        <v>361144.426614328</v>
      </c>
      <c r="K338" s="64">
        <f t="shared" si="41"/>
        <v>0.9963388589590193</v>
      </c>
      <c r="L338" s="31">
        <f t="shared" si="42"/>
        <v>680894.98719601694</v>
      </c>
      <c r="M338" s="61">
        <v>41424</v>
      </c>
      <c r="N338" s="36">
        <f t="shared" si="43"/>
        <v>41272.340893518412</v>
      </c>
      <c r="O338" s="95">
        <f t="shared" si="44"/>
        <v>722167.32808953535</v>
      </c>
      <c r="P338" s="36">
        <f t="shared" si="45"/>
        <v>419595.15804542456</v>
      </c>
      <c r="Q338" s="101">
        <f t="shared" si="46"/>
        <v>302572.17004411086</v>
      </c>
      <c r="R338" s="101">
        <f t="shared" si="47"/>
        <v>0</v>
      </c>
    </row>
    <row r="339" spans="1:18" ht="14.4" customHeight="1">
      <c r="A339" s="63">
        <v>351331</v>
      </c>
      <c r="B339" s="59" t="s">
        <v>356</v>
      </c>
      <c r="C339" s="25" t="s">
        <v>282</v>
      </c>
      <c r="D339" s="25" t="s">
        <v>691</v>
      </c>
      <c r="E339" s="60" t="s">
        <v>708</v>
      </c>
      <c r="F339" s="36">
        <f>VLOOKUP($A339,'CAF BLS Adjustment'!$B:$H,7,FALSE)</f>
        <v>1372750</v>
      </c>
      <c r="G339" s="5">
        <f>SUMIFS('HCLS Adjustment'!$F:$F,'HCLS Adjustment'!$B:$B,Main!$A339)</f>
        <v>253932</v>
      </c>
      <c r="H339" s="31">
        <f>VLOOKUP(A339,'SVS Adjustment'!$B$3:$E$675,4,FALSE)</f>
        <v>0</v>
      </c>
      <c r="I339" s="31">
        <f t="shared" si="40"/>
        <v>1626682</v>
      </c>
      <c r="J339" s="31">
        <f>IFERROR(VLOOKUP($A339,'NECA 5 year Projections'!$A:$C,3,FALSE),0)</f>
        <v>1507123.9700295599</v>
      </c>
      <c r="K339" s="64">
        <f t="shared" si="41"/>
        <v>0.9963388589590193</v>
      </c>
      <c r="L339" s="31">
        <f t="shared" si="42"/>
        <v>1620726.4877691753</v>
      </c>
      <c r="M339" s="61">
        <v>134034</v>
      </c>
      <c r="N339" s="36">
        <f t="shared" si="43"/>
        <v>133543.28262171318</v>
      </c>
      <c r="O339" s="95">
        <f t="shared" si="44"/>
        <v>1754269.7703908884</v>
      </c>
      <c r="P339" s="36">
        <f t="shared" si="45"/>
        <v>1501267.4512577069</v>
      </c>
      <c r="Q339" s="101">
        <f t="shared" si="46"/>
        <v>253002.31913318168</v>
      </c>
      <c r="R339" s="101">
        <f t="shared" si="47"/>
        <v>0</v>
      </c>
    </row>
    <row r="340" spans="1:18" ht="14.4" customHeight="1">
      <c r="A340" s="63">
        <v>351332</v>
      </c>
      <c r="B340" s="59" t="s">
        <v>357</v>
      </c>
      <c r="C340" s="25" t="s">
        <v>282</v>
      </c>
      <c r="D340" s="25" t="s">
        <v>691</v>
      </c>
      <c r="E340" s="60" t="s">
        <v>708</v>
      </c>
      <c r="F340" s="36">
        <f>VLOOKUP($A340,'CAF BLS Adjustment'!$B:$H,7,FALSE)</f>
        <v>889303</v>
      </c>
      <c r="G340" s="5">
        <f>SUMIFS('HCLS Adjustment'!$F:$F,'HCLS Adjustment'!$B:$B,Main!$A340)</f>
        <v>240684</v>
      </c>
      <c r="H340" s="31">
        <f>VLOOKUP(A340,'SVS Adjustment'!$B$3:$E$675,4,FALSE)</f>
        <v>0</v>
      </c>
      <c r="I340" s="31">
        <f t="shared" si="40"/>
        <v>1129987</v>
      </c>
      <c r="J340" s="31">
        <f>IFERROR(VLOOKUP($A340,'NECA 5 year Projections'!$A:$C,3,FALSE),0)</f>
        <v>1130703.5269240199</v>
      </c>
      <c r="K340" s="64">
        <f t="shared" si="41"/>
        <v>0.9963388589590193</v>
      </c>
      <c r="L340" s="31">
        <f t="shared" si="42"/>
        <v>1129987</v>
      </c>
      <c r="M340" s="61">
        <v>-40722</v>
      </c>
      <c r="N340" s="36">
        <f t="shared" si="43"/>
        <v>-40722</v>
      </c>
      <c r="O340" s="95">
        <f t="shared" si="44"/>
        <v>1089265</v>
      </c>
      <c r="P340" s="36">
        <f t="shared" si="45"/>
        <v>848581</v>
      </c>
      <c r="Q340" s="101">
        <f t="shared" si="46"/>
        <v>240684</v>
      </c>
      <c r="R340" s="101">
        <f t="shared" si="47"/>
        <v>0</v>
      </c>
    </row>
    <row r="341" spans="1:18" ht="14.4" customHeight="1">
      <c r="A341" s="63">
        <v>351336</v>
      </c>
      <c r="B341" s="59" t="s">
        <v>358</v>
      </c>
      <c r="C341" s="25" t="s">
        <v>282</v>
      </c>
      <c r="D341" s="25" t="s">
        <v>691</v>
      </c>
      <c r="E341" s="60" t="s">
        <v>708</v>
      </c>
      <c r="F341" s="36">
        <f>VLOOKUP($A341,'CAF BLS Adjustment'!$B:$H,7,FALSE)</f>
        <v>393104</v>
      </c>
      <c r="G341" s="5">
        <f>SUMIFS('HCLS Adjustment'!$F:$F,'HCLS Adjustment'!$B:$B,Main!$A341)</f>
        <v>24</v>
      </c>
      <c r="H341" s="31">
        <f>VLOOKUP(A341,'SVS Adjustment'!$B$3:$E$675,4,FALSE)</f>
        <v>0</v>
      </c>
      <c r="I341" s="31">
        <f t="shared" si="40"/>
        <v>393128</v>
      </c>
      <c r="J341" s="31">
        <f>IFERROR(VLOOKUP($A341,'NECA 5 year Projections'!$A:$C,3,FALSE),0)</f>
        <v>624942.89322608395</v>
      </c>
      <c r="K341" s="64">
        <f t="shared" si="41"/>
        <v>0.9963388589590193</v>
      </c>
      <c r="L341" s="31">
        <f t="shared" si="42"/>
        <v>393128</v>
      </c>
      <c r="M341" s="61">
        <v>66006</v>
      </c>
      <c r="N341" s="36">
        <f t="shared" si="43"/>
        <v>65764.34272444903</v>
      </c>
      <c r="O341" s="95">
        <f t="shared" si="44"/>
        <v>458892.342724449</v>
      </c>
      <c r="P341" s="36">
        <f t="shared" si="45"/>
        <v>458868.342724449</v>
      </c>
      <c r="Q341" s="101">
        <f t="shared" si="46"/>
        <v>24</v>
      </c>
      <c r="R341" s="101">
        <f t="shared" si="47"/>
        <v>0</v>
      </c>
    </row>
    <row r="342" spans="1:18" ht="14.4" customHeight="1">
      <c r="A342" s="63">
        <v>351337</v>
      </c>
      <c r="B342" s="59" t="s">
        <v>359</v>
      </c>
      <c r="C342" s="25" t="s">
        <v>282</v>
      </c>
      <c r="D342" s="25" t="s">
        <v>691</v>
      </c>
      <c r="E342" s="60" t="s">
        <v>708</v>
      </c>
      <c r="F342" s="36">
        <f>VLOOKUP($A342,'CAF BLS Adjustment'!$B:$H,7,FALSE)</f>
        <v>1608746</v>
      </c>
      <c r="G342" s="5">
        <f>SUMIFS('HCLS Adjustment'!$F:$F,'HCLS Adjustment'!$B:$B,Main!$A342)</f>
        <v>945828</v>
      </c>
      <c r="H342" s="31">
        <f>VLOOKUP(A342,'SVS Adjustment'!$B$3:$E$675,4,FALSE)</f>
        <v>0</v>
      </c>
      <c r="I342" s="31">
        <f t="shared" si="40"/>
        <v>2554574</v>
      </c>
      <c r="J342" s="31">
        <f>IFERROR(VLOOKUP($A342,'NECA 5 year Projections'!$A:$C,3,FALSE),0)</f>
        <v>1964262.1253954901</v>
      </c>
      <c r="K342" s="64">
        <f t="shared" si="41"/>
        <v>0.9963388589590193</v>
      </c>
      <c r="L342" s="31">
        <f t="shared" si="42"/>
        <v>2545221.344286378</v>
      </c>
      <c r="M342" s="61">
        <v>438000</v>
      </c>
      <c r="N342" s="36">
        <f t="shared" si="43"/>
        <v>436396.42022405047</v>
      </c>
      <c r="O342" s="95">
        <f t="shared" si="44"/>
        <v>2981617.7645104285</v>
      </c>
      <c r="P342" s="36">
        <f t="shared" si="45"/>
        <v>2039252.5742189372</v>
      </c>
      <c r="Q342" s="101">
        <f t="shared" si="46"/>
        <v>942365.19029149145</v>
      </c>
      <c r="R342" s="101">
        <f t="shared" si="47"/>
        <v>0</v>
      </c>
    </row>
    <row r="343" spans="1:18" ht="14.4" customHeight="1">
      <c r="A343" s="63">
        <v>351346</v>
      </c>
      <c r="B343" s="59" t="s">
        <v>360</v>
      </c>
      <c r="C343" s="25" t="s">
        <v>282</v>
      </c>
      <c r="D343" s="25" t="s">
        <v>691</v>
      </c>
      <c r="E343" s="60" t="s">
        <v>708</v>
      </c>
      <c r="F343" s="36">
        <f>VLOOKUP($A343,'CAF BLS Adjustment'!$B:$H,7,FALSE)</f>
        <v>938400</v>
      </c>
      <c r="G343" s="5">
        <f>SUMIFS('HCLS Adjustment'!$F:$F,'HCLS Adjustment'!$B:$B,Main!$A343)</f>
        <v>24012</v>
      </c>
      <c r="H343" s="31">
        <f>VLOOKUP(A343,'SVS Adjustment'!$B$3:$E$675,4,FALSE)</f>
        <v>0</v>
      </c>
      <c r="I343" s="31">
        <f t="shared" si="40"/>
        <v>962412</v>
      </c>
      <c r="J343" s="31">
        <f>IFERROR(VLOOKUP($A343,'NECA 5 year Projections'!$A:$C,3,FALSE),0)</f>
        <v>824778.85024383303</v>
      </c>
      <c r="K343" s="64">
        <f t="shared" si="41"/>
        <v>0.9963388589590193</v>
      </c>
      <c r="L343" s="31">
        <f t="shared" si="42"/>
        <v>958888.47392846772</v>
      </c>
      <c r="M343" s="61">
        <v>208728</v>
      </c>
      <c r="N343" s="36">
        <f t="shared" si="43"/>
        <v>207963.81735279819</v>
      </c>
      <c r="O343" s="95">
        <f t="shared" si="44"/>
        <v>1166852.2912812659</v>
      </c>
      <c r="P343" s="36">
        <f t="shared" si="45"/>
        <v>1142928.202599942</v>
      </c>
      <c r="Q343" s="101">
        <f t="shared" si="46"/>
        <v>23924.088681323974</v>
      </c>
      <c r="R343" s="101">
        <f t="shared" si="47"/>
        <v>0</v>
      </c>
    </row>
    <row r="344" spans="1:18" ht="14.4" customHeight="1">
      <c r="A344" s="63">
        <v>351405</v>
      </c>
      <c r="B344" s="59" t="s">
        <v>361</v>
      </c>
      <c r="C344" s="25" t="s">
        <v>282</v>
      </c>
      <c r="D344" s="25" t="s">
        <v>691</v>
      </c>
      <c r="E344" s="60" t="s">
        <v>708</v>
      </c>
      <c r="F344" s="36">
        <f>VLOOKUP($A344,'CAF BLS Adjustment'!$B:$H,7,FALSE)</f>
        <v>443020</v>
      </c>
      <c r="G344" s="5">
        <f>SUMIFS('HCLS Adjustment'!$F:$F,'HCLS Adjustment'!$B:$B,Main!$A344)</f>
        <v>205992</v>
      </c>
      <c r="H344" s="31">
        <f>VLOOKUP(A344,'SVS Adjustment'!$B$3:$E$675,4,FALSE)</f>
        <v>0</v>
      </c>
      <c r="I344" s="31">
        <f t="shared" si="40"/>
        <v>649012</v>
      </c>
      <c r="J344" s="31">
        <f>IFERROR(VLOOKUP($A344,'NECA 5 year Projections'!$A:$C,3,FALSE),0)</f>
        <v>445430.27012430801</v>
      </c>
      <c r="K344" s="64">
        <f t="shared" si="41"/>
        <v>0.9963388589590193</v>
      </c>
      <c r="L344" s="31">
        <f t="shared" si="42"/>
        <v>646635.87553071103</v>
      </c>
      <c r="M344" s="61">
        <v>-32352</v>
      </c>
      <c r="N344" s="36">
        <f t="shared" si="43"/>
        <v>-32352</v>
      </c>
      <c r="O344" s="95">
        <f t="shared" si="44"/>
        <v>614283.87553071103</v>
      </c>
      <c r="P344" s="36">
        <f t="shared" si="45"/>
        <v>409046.04129602475</v>
      </c>
      <c r="Q344" s="101">
        <f t="shared" si="46"/>
        <v>205237.83423468631</v>
      </c>
      <c r="R344" s="101">
        <f t="shared" si="47"/>
        <v>0</v>
      </c>
    </row>
    <row r="345" spans="1:18" ht="14.4" customHeight="1">
      <c r="A345" s="63">
        <v>351407</v>
      </c>
      <c r="B345" s="59" t="s">
        <v>362</v>
      </c>
      <c r="C345" s="25" t="s">
        <v>282</v>
      </c>
      <c r="D345" s="25" t="s">
        <v>691</v>
      </c>
      <c r="E345" s="60" t="s">
        <v>708</v>
      </c>
      <c r="F345" s="36">
        <f>VLOOKUP($A345,'CAF BLS Adjustment'!$B:$H,7,FALSE)</f>
        <v>78722</v>
      </c>
      <c r="G345" s="5">
        <f>SUMIFS('HCLS Adjustment'!$F:$F,'HCLS Adjustment'!$B:$B,Main!$A345)</f>
        <v>24144</v>
      </c>
      <c r="H345" s="31">
        <f>VLOOKUP(A345,'SVS Adjustment'!$B$3:$E$675,4,FALSE)</f>
        <v>0</v>
      </c>
      <c r="I345" s="31">
        <f t="shared" si="40"/>
        <v>102866</v>
      </c>
      <c r="J345" s="31">
        <f>IFERROR(VLOOKUP($A345,'NECA 5 year Projections'!$A:$C,3,FALSE),0)</f>
        <v>86227.258890478595</v>
      </c>
      <c r="K345" s="64">
        <f t="shared" si="41"/>
        <v>0.9963388589590193</v>
      </c>
      <c r="L345" s="31">
        <f t="shared" si="42"/>
        <v>102489.39306567848</v>
      </c>
      <c r="M345" s="61">
        <v>4080</v>
      </c>
      <c r="N345" s="36">
        <f t="shared" si="43"/>
        <v>4065.062544552799</v>
      </c>
      <c r="O345" s="95">
        <f t="shared" si="44"/>
        <v>106554.45561023128</v>
      </c>
      <c r="P345" s="36">
        <f t="shared" si="45"/>
        <v>82498.850199524706</v>
      </c>
      <c r="Q345" s="101">
        <f t="shared" si="46"/>
        <v>24055.605410706565</v>
      </c>
      <c r="R345" s="101">
        <f t="shared" si="47"/>
        <v>0</v>
      </c>
    </row>
    <row r="346" spans="1:18" ht="14.4" customHeight="1">
      <c r="A346" s="63">
        <v>351888</v>
      </c>
      <c r="B346" s="59" t="s">
        <v>363</v>
      </c>
      <c r="C346" s="25" t="s">
        <v>282</v>
      </c>
      <c r="D346" s="25" t="s">
        <v>691</v>
      </c>
      <c r="E346" s="60" t="s">
        <v>708</v>
      </c>
      <c r="F346" s="36">
        <f>VLOOKUP($A346,'CAF BLS Adjustment'!$B:$H,7,FALSE)</f>
        <v>1906178</v>
      </c>
      <c r="G346" s="5">
        <f>SUMIFS('HCLS Adjustment'!$F:$F,'HCLS Adjustment'!$B:$B,Main!$A346)</f>
        <v>1511160</v>
      </c>
      <c r="H346" s="31">
        <f>VLOOKUP(A346,'SVS Adjustment'!$B$3:$E$675,4,FALSE)</f>
        <v>0</v>
      </c>
      <c r="I346" s="31">
        <f t="shared" si="40"/>
        <v>3417338</v>
      </c>
      <c r="J346" s="31">
        <f>IFERROR(VLOOKUP($A346,'NECA 5 year Projections'!$A:$C,3,FALSE),0)</f>
        <v>2006477.2001167301</v>
      </c>
      <c r="K346" s="64">
        <f t="shared" si="41"/>
        <v>0.9963388589590193</v>
      </c>
      <c r="L346" s="31">
        <f t="shared" si="42"/>
        <v>3404826.6435972969</v>
      </c>
      <c r="M346" s="61">
        <v>135216</v>
      </c>
      <c r="N346" s="36">
        <f t="shared" si="43"/>
        <v>134720.95515300275</v>
      </c>
      <c r="O346" s="95">
        <f t="shared" si="44"/>
        <v>3539547.5987502998</v>
      </c>
      <c r="P346" s="36">
        <f t="shared" si="45"/>
        <v>2033920.168645788</v>
      </c>
      <c r="Q346" s="101">
        <f t="shared" si="46"/>
        <v>1505627.4301045116</v>
      </c>
      <c r="R346" s="101">
        <f t="shared" si="47"/>
        <v>0</v>
      </c>
    </row>
    <row r="347" spans="1:18" ht="14.4" customHeight="1">
      <c r="A347" s="63">
        <v>361337</v>
      </c>
      <c r="B347" s="59" t="s">
        <v>359</v>
      </c>
      <c r="C347" s="25" t="s">
        <v>364</v>
      </c>
      <c r="D347" s="25" t="s">
        <v>691</v>
      </c>
      <c r="E347" s="60" t="s">
        <v>708</v>
      </c>
      <c r="F347" s="36">
        <f>VLOOKUP($A347,'CAF BLS Adjustment'!$B:$H,7,FALSE)</f>
        <v>125067</v>
      </c>
      <c r="G347" s="5">
        <f>SUMIFS('HCLS Adjustment'!$F:$F,'HCLS Adjustment'!$B:$B,Main!$A347)</f>
        <v>2544</v>
      </c>
      <c r="H347" s="31">
        <f>VLOOKUP(A347,'SVS Adjustment'!$B$3:$E$675,4,FALSE)</f>
        <v>0</v>
      </c>
      <c r="I347" s="31">
        <f t="shared" si="40"/>
        <v>127611</v>
      </c>
      <c r="J347" s="31">
        <f>IFERROR(VLOOKUP($A347,'NECA 5 year Projections'!$A:$C,3,FALSE),0)</f>
        <v>124760.24051146299</v>
      </c>
      <c r="K347" s="64">
        <f t="shared" si="41"/>
        <v>0.9963388589590193</v>
      </c>
      <c r="L347" s="31">
        <f t="shared" si="42"/>
        <v>127143.79813061941</v>
      </c>
      <c r="M347" s="61">
        <v>23202</v>
      </c>
      <c r="N347" s="36">
        <f t="shared" si="43"/>
        <v>23117.054205567165</v>
      </c>
      <c r="O347" s="95">
        <f t="shared" si="44"/>
        <v>150260.85233618657</v>
      </c>
      <c r="P347" s="36">
        <f t="shared" si="45"/>
        <v>147726.16627899482</v>
      </c>
      <c r="Q347" s="101">
        <f t="shared" si="46"/>
        <v>2534.686057191745</v>
      </c>
      <c r="R347" s="101">
        <f t="shared" si="47"/>
        <v>0</v>
      </c>
    </row>
    <row r="348" spans="1:18" ht="14.4" customHeight="1">
      <c r="A348" s="63">
        <v>361346</v>
      </c>
      <c r="B348" s="59" t="s">
        <v>365</v>
      </c>
      <c r="C348" s="25" t="s">
        <v>364</v>
      </c>
      <c r="D348" s="25" t="s">
        <v>691</v>
      </c>
      <c r="E348" s="60" t="s">
        <v>708</v>
      </c>
      <c r="F348" s="36">
        <f>VLOOKUP($A348,'CAF BLS Adjustment'!$B:$H,7,FALSE)</f>
        <v>3562720</v>
      </c>
      <c r="G348" s="5">
        <f>SUMIFS('HCLS Adjustment'!$F:$F,'HCLS Adjustment'!$B:$B,Main!$A348)</f>
        <v>978156</v>
      </c>
      <c r="H348" s="31">
        <f>VLOOKUP(A348,'SVS Adjustment'!$B$3:$E$675,4,FALSE)</f>
        <v>0</v>
      </c>
      <c r="I348" s="31">
        <f t="shared" si="40"/>
        <v>4540876</v>
      </c>
      <c r="J348" s="31">
        <f>IFERROR(VLOOKUP($A348,'NECA 5 year Projections'!$A:$C,3,FALSE),0)</f>
        <v>3359902.0657504201</v>
      </c>
      <c r="K348" s="64">
        <f t="shared" si="41"/>
        <v>0.9963388589590193</v>
      </c>
      <c r="L348" s="31">
        <f t="shared" si="42"/>
        <v>4524251.2125143958</v>
      </c>
      <c r="M348" s="61">
        <v>238068</v>
      </c>
      <c r="N348" s="36">
        <f t="shared" si="43"/>
        <v>237196.3994746558</v>
      </c>
      <c r="O348" s="95">
        <f t="shared" si="44"/>
        <v>4761447.611989052</v>
      </c>
      <c r="P348" s="36">
        <f t="shared" si="45"/>
        <v>3786872.7790651331</v>
      </c>
      <c r="Q348" s="101">
        <f t="shared" si="46"/>
        <v>974574.8329239185</v>
      </c>
      <c r="R348" s="101">
        <f t="shared" si="47"/>
        <v>0</v>
      </c>
    </row>
    <row r="349" spans="1:18" ht="14.4" customHeight="1">
      <c r="A349" s="63">
        <v>361347</v>
      </c>
      <c r="B349" s="59" t="s">
        <v>366</v>
      </c>
      <c r="C349" s="25" t="s">
        <v>364</v>
      </c>
      <c r="D349" s="25" t="s">
        <v>691</v>
      </c>
      <c r="E349" s="60" t="s">
        <v>708</v>
      </c>
      <c r="F349" s="36">
        <f>VLOOKUP($A349,'CAF BLS Adjustment'!$B:$H,7,FALSE)</f>
        <v>971186</v>
      </c>
      <c r="G349" s="5">
        <f>SUMIFS('HCLS Adjustment'!$F:$F,'HCLS Adjustment'!$B:$B,Main!$A349)</f>
        <v>664836</v>
      </c>
      <c r="H349" s="31">
        <f>VLOOKUP(A349,'SVS Adjustment'!$B$3:$E$675,4,FALSE)</f>
        <v>0</v>
      </c>
      <c r="I349" s="31">
        <f t="shared" si="40"/>
        <v>1636022</v>
      </c>
      <c r="J349" s="31">
        <f>IFERROR(VLOOKUP($A349,'NECA 5 year Projections'!$A:$C,3,FALSE),0)</f>
        <v>930682.228731015</v>
      </c>
      <c r="K349" s="64">
        <f t="shared" si="41"/>
        <v>0.9963388589590193</v>
      </c>
      <c r="L349" s="31">
        <f t="shared" si="42"/>
        <v>1630032.2927118526</v>
      </c>
      <c r="M349" s="61">
        <v>-52350</v>
      </c>
      <c r="N349" s="36">
        <f t="shared" si="43"/>
        <v>-52350</v>
      </c>
      <c r="O349" s="95">
        <f t="shared" si="44"/>
        <v>1577682.2927118526</v>
      </c>
      <c r="P349" s="36">
        <f t="shared" si="45"/>
        <v>915280.35107697407</v>
      </c>
      <c r="Q349" s="101">
        <f t="shared" si="46"/>
        <v>662401.94163487852</v>
      </c>
      <c r="R349" s="101">
        <f t="shared" si="47"/>
        <v>0</v>
      </c>
    </row>
    <row r="350" spans="1:18" ht="14.4" customHeight="1">
      <c r="A350" s="63">
        <v>361353</v>
      </c>
      <c r="B350" s="59" t="s">
        <v>367</v>
      </c>
      <c r="C350" s="25" t="s">
        <v>364</v>
      </c>
      <c r="D350" s="25" t="s">
        <v>691</v>
      </c>
      <c r="E350" s="60" t="s">
        <v>708</v>
      </c>
      <c r="F350" s="36">
        <f>VLOOKUP($A350,'CAF BLS Adjustment'!$B:$H,7,FALSE)</f>
        <v>259427</v>
      </c>
      <c r="G350" s="5">
        <f>SUMIFS('HCLS Adjustment'!$F:$F,'HCLS Adjustment'!$B:$B,Main!$A350)</f>
        <v>0</v>
      </c>
      <c r="H350" s="31">
        <f>VLOOKUP(A350,'SVS Adjustment'!$B$3:$E$675,4,FALSE)</f>
        <v>0</v>
      </c>
      <c r="I350" s="31">
        <f t="shared" si="40"/>
        <v>259427</v>
      </c>
      <c r="J350" s="31">
        <f>IFERROR(VLOOKUP($A350,'NECA 5 year Projections'!$A:$C,3,FALSE),0)</f>
        <v>264905.509060735</v>
      </c>
      <c r="K350" s="64">
        <f t="shared" si="41"/>
        <v>0.9963388589590193</v>
      </c>
      <c r="L350" s="31">
        <f t="shared" si="42"/>
        <v>259427</v>
      </c>
      <c r="M350" s="61">
        <v>17490</v>
      </c>
      <c r="N350" s="36">
        <f t="shared" si="43"/>
        <v>17425.966643193249</v>
      </c>
      <c r="O350" s="95">
        <f t="shared" si="44"/>
        <v>276852.96664319327</v>
      </c>
      <c r="P350" s="36">
        <f t="shared" si="45"/>
        <v>276852.96664319327</v>
      </c>
      <c r="Q350" s="101">
        <f t="shared" si="46"/>
        <v>0</v>
      </c>
      <c r="R350" s="101">
        <f t="shared" si="47"/>
        <v>0</v>
      </c>
    </row>
    <row r="351" spans="1:18" ht="14.4" customHeight="1">
      <c r="A351" s="63">
        <v>361356</v>
      </c>
      <c r="B351" s="59" t="s">
        <v>368</v>
      </c>
      <c r="C351" s="25" t="s">
        <v>364</v>
      </c>
      <c r="D351" s="25" t="s">
        <v>691</v>
      </c>
      <c r="E351" s="60" t="s">
        <v>708</v>
      </c>
      <c r="F351" s="36">
        <f>VLOOKUP($A351,'CAF BLS Adjustment'!$B:$H,7,FALSE)</f>
        <v>989705</v>
      </c>
      <c r="G351" s="5">
        <f>SUMIFS('HCLS Adjustment'!$F:$F,'HCLS Adjustment'!$B:$B,Main!$A351)</f>
        <v>7032</v>
      </c>
      <c r="H351" s="31">
        <f>VLOOKUP(A351,'SVS Adjustment'!$B$3:$E$675,4,FALSE)</f>
        <v>0</v>
      </c>
      <c r="I351" s="31">
        <f t="shared" si="40"/>
        <v>996737</v>
      </c>
      <c r="J351" s="31">
        <f>IFERROR(VLOOKUP($A351,'NECA 5 year Projections'!$A:$C,3,FALSE),0)</f>
        <v>943577.18373896601</v>
      </c>
      <c r="K351" s="64">
        <f t="shared" si="41"/>
        <v>0.9963388589590193</v>
      </c>
      <c r="L351" s="31">
        <f t="shared" si="42"/>
        <v>993087.80526223604</v>
      </c>
      <c r="M351" s="61">
        <v>71478</v>
      </c>
      <c r="N351" s="36">
        <f t="shared" si="43"/>
        <v>71216.308960672788</v>
      </c>
      <c r="O351" s="95">
        <f t="shared" si="44"/>
        <v>1064304.1142229089</v>
      </c>
      <c r="P351" s="36">
        <f t="shared" si="45"/>
        <v>1057297.8593667089</v>
      </c>
      <c r="Q351" s="101">
        <f t="shared" si="46"/>
        <v>7006.2548561998237</v>
      </c>
      <c r="R351" s="101">
        <f t="shared" si="47"/>
        <v>0</v>
      </c>
    </row>
    <row r="352" spans="1:18" ht="14.4" customHeight="1">
      <c r="A352" s="63">
        <v>361373</v>
      </c>
      <c r="B352" s="59" t="s">
        <v>369</v>
      </c>
      <c r="C352" s="25" t="s">
        <v>364</v>
      </c>
      <c r="D352" s="25" t="s">
        <v>691</v>
      </c>
      <c r="E352" s="60" t="s">
        <v>708</v>
      </c>
      <c r="F352" s="36">
        <f>VLOOKUP($A352,'CAF BLS Adjustment'!$B:$H,7,FALSE)</f>
        <v>2871634</v>
      </c>
      <c r="G352" s="5">
        <f>SUMIFS('HCLS Adjustment'!$F:$F,'HCLS Adjustment'!$B:$B,Main!$A352)</f>
        <v>3271308</v>
      </c>
      <c r="H352" s="31">
        <f>VLOOKUP(A352,'SVS Adjustment'!$B$3:$E$675,4,FALSE)</f>
        <v>0</v>
      </c>
      <c r="I352" s="31">
        <f t="shared" si="40"/>
        <v>6142942</v>
      </c>
      <c r="J352" s="31">
        <f>IFERROR(VLOOKUP($A352,'NECA 5 year Projections'!$A:$C,3,FALSE),0)</f>
        <v>2862153.3041091701</v>
      </c>
      <c r="K352" s="64">
        <f t="shared" si="41"/>
        <v>0.9963388589590193</v>
      </c>
      <c r="L352" s="31">
        <f t="shared" si="42"/>
        <v>6120451.8229314359</v>
      </c>
      <c r="M352" s="61">
        <v>56094</v>
      </c>
      <c r="N352" s="36">
        <f t="shared" si="43"/>
        <v>55888.631954447228</v>
      </c>
      <c r="O352" s="95">
        <f t="shared" si="44"/>
        <v>6176340.4548858833</v>
      </c>
      <c r="P352" s="36">
        <f t="shared" si="45"/>
        <v>2917009.1748623718</v>
      </c>
      <c r="Q352" s="101">
        <f t="shared" si="46"/>
        <v>3259331.2800235115</v>
      </c>
      <c r="R352" s="101">
        <f t="shared" si="47"/>
        <v>0</v>
      </c>
    </row>
    <row r="353" spans="1:18" ht="14.4" customHeight="1">
      <c r="A353" s="63">
        <v>361387</v>
      </c>
      <c r="B353" s="59" t="s">
        <v>370</v>
      </c>
      <c r="C353" s="25" t="s">
        <v>364</v>
      </c>
      <c r="D353" s="25" t="s">
        <v>691</v>
      </c>
      <c r="E353" s="60" t="s">
        <v>708</v>
      </c>
      <c r="F353" s="36">
        <f>VLOOKUP($A353,'CAF BLS Adjustment'!$B:$H,7,FALSE)</f>
        <v>503238</v>
      </c>
      <c r="G353" s="5">
        <f>SUMIFS('HCLS Adjustment'!$F:$F,'HCLS Adjustment'!$B:$B,Main!$A353)</f>
        <v>648120</v>
      </c>
      <c r="H353" s="31">
        <f>VLOOKUP(A353,'SVS Adjustment'!$B$3:$E$675,4,FALSE)</f>
        <v>0</v>
      </c>
      <c r="I353" s="31">
        <f t="shared" si="40"/>
        <v>1151358</v>
      </c>
      <c r="J353" s="31">
        <f>IFERROR(VLOOKUP($A353,'NECA 5 year Projections'!$A:$C,3,FALSE),0)</f>
        <v>552735.571038828</v>
      </c>
      <c r="K353" s="64">
        <f t="shared" si="41"/>
        <v>0.9963388589590193</v>
      </c>
      <c r="L353" s="31">
        <f t="shared" si="42"/>
        <v>1147142.7159733386</v>
      </c>
      <c r="M353" s="61">
        <v>-6570</v>
      </c>
      <c r="N353" s="36">
        <f t="shared" si="43"/>
        <v>-6570</v>
      </c>
      <c r="O353" s="95">
        <f t="shared" si="44"/>
        <v>1140572.7159733386</v>
      </c>
      <c r="P353" s="36">
        <f t="shared" si="45"/>
        <v>494825.57470481895</v>
      </c>
      <c r="Q353" s="101">
        <f t="shared" si="46"/>
        <v>645747.14126851957</v>
      </c>
      <c r="R353" s="101">
        <f t="shared" si="47"/>
        <v>0</v>
      </c>
    </row>
    <row r="354" spans="1:18" ht="14.4" customHeight="1">
      <c r="A354" s="63">
        <v>361389</v>
      </c>
      <c r="B354" s="59" t="s">
        <v>172</v>
      </c>
      <c r="C354" s="25" t="s">
        <v>364</v>
      </c>
      <c r="D354" s="25" t="s">
        <v>691</v>
      </c>
      <c r="E354" s="60" t="s">
        <v>708</v>
      </c>
      <c r="F354" s="36">
        <f>VLOOKUP($A354,'CAF BLS Adjustment'!$B:$H,7,FALSE)</f>
        <v>596458</v>
      </c>
      <c r="G354" s="5">
        <f>SUMIFS('HCLS Adjustment'!$F:$F,'HCLS Adjustment'!$B:$B,Main!$A354)</f>
        <v>688176</v>
      </c>
      <c r="H354" s="31">
        <f>VLOOKUP(A354,'SVS Adjustment'!$B$3:$E$675,4,FALSE)</f>
        <v>0</v>
      </c>
      <c r="I354" s="31">
        <f t="shared" si="40"/>
        <v>1284634</v>
      </c>
      <c r="J354" s="31">
        <f>IFERROR(VLOOKUP($A354,'NECA 5 year Projections'!$A:$C,3,FALSE),0)</f>
        <v>540411.65584515606</v>
      </c>
      <c r="K354" s="64">
        <f t="shared" si="41"/>
        <v>0.9963388589590193</v>
      </c>
      <c r="L354" s="31">
        <f t="shared" si="42"/>
        <v>1279930.7737399607</v>
      </c>
      <c r="M354" s="61">
        <v>53046</v>
      </c>
      <c r="N354" s="36">
        <f t="shared" si="43"/>
        <v>52851.791112340135</v>
      </c>
      <c r="O354" s="95">
        <f t="shared" si="44"/>
        <v>1332782.5648523008</v>
      </c>
      <c r="P354" s="36">
        <f t="shared" si="45"/>
        <v>647126.07424931892</v>
      </c>
      <c r="Q354" s="101">
        <f t="shared" si="46"/>
        <v>685656.49060298211</v>
      </c>
      <c r="R354" s="101">
        <f t="shared" si="47"/>
        <v>0</v>
      </c>
    </row>
    <row r="355" spans="1:18" ht="14.4" customHeight="1">
      <c r="A355" s="63">
        <v>361390</v>
      </c>
      <c r="B355" s="59" t="s">
        <v>371</v>
      </c>
      <c r="C355" s="25" t="s">
        <v>364</v>
      </c>
      <c r="D355" s="25" t="s">
        <v>691</v>
      </c>
      <c r="E355" s="60" t="s">
        <v>708</v>
      </c>
      <c r="F355" s="36">
        <f>VLOOKUP($A355,'CAF BLS Adjustment'!$B:$H,7,FALSE)</f>
        <v>668470</v>
      </c>
      <c r="G355" s="5">
        <f>SUMIFS('HCLS Adjustment'!$F:$F,'HCLS Adjustment'!$B:$B,Main!$A355)</f>
        <v>299040</v>
      </c>
      <c r="H355" s="31">
        <f>VLOOKUP(A355,'SVS Adjustment'!$B$3:$E$675,4,FALSE)</f>
        <v>0</v>
      </c>
      <c r="I355" s="31">
        <f t="shared" si="40"/>
        <v>967510</v>
      </c>
      <c r="J355" s="31">
        <f>IFERROR(VLOOKUP($A355,'NECA 5 year Projections'!$A:$C,3,FALSE),0)</f>
        <v>676713.00084485195</v>
      </c>
      <c r="K355" s="64">
        <f t="shared" si="41"/>
        <v>0.9963388589590193</v>
      </c>
      <c r="L355" s="31">
        <f t="shared" si="42"/>
        <v>963967.80943144078</v>
      </c>
      <c r="M355" s="61">
        <v>12762</v>
      </c>
      <c r="N355" s="36">
        <f t="shared" si="43"/>
        <v>12715.276518035005</v>
      </c>
      <c r="O355" s="95">
        <f t="shared" si="44"/>
        <v>976683.08594947576</v>
      </c>
      <c r="P355" s="36">
        <f t="shared" si="45"/>
        <v>678737.91356637061</v>
      </c>
      <c r="Q355" s="101">
        <f t="shared" si="46"/>
        <v>297945.17238310515</v>
      </c>
      <c r="R355" s="101">
        <f t="shared" si="47"/>
        <v>0</v>
      </c>
    </row>
    <row r="356" spans="1:18" ht="14.4" customHeight="1">
      <c r="A356" s="63">
        <v>361395</v>
      </c>
      <c r="B356" s="59" t="s">
        <v>372</v>
      </c>
      <c r="C356" s="25" t="s">
        <v>364</v>
      </c>
      <c r="D356" s="25" t="s">
        <v>691</v>
      </c>
      <c r="E356" s="60" t="s">
        <v>708</v>
      </c>
      <c r="F356" s="36">
        <f>VLOOKUP($A356,'CAF BLS Adjustment'!$B:$H,7,FALSE)</f>
        <v>4420593</v>
      </c>
      <c r="G356" s="5">
        <f>SUMIFS('HCLS Adjustment'!$F:$F,'HCLS Adjustment'!$B:$B,Main!$A356)</f>
        <v>2550852</v>
      </c>
      <c r="H356" s="31">
        <f>VLOOKUP(A356,'SVS Adjustment'!$B$3:$E$675,4,FALSE)</f>
        <v>0</v>
      </c>
      <c r="I356" s="31">
        <f t="shared" si="40"/>
        <v>6971445</v>
      </c>
      <c r="J356" s="31">
        <f>IFERROR(VLOOKUP($A356,'NECA 5 year Projections'!$A:$C,3,FALSE),0)</f>
        <v>3290151.9115215498</v>
      </c>
      <c r="K356" s="64">
        <f t="shared" si="41"/>
        <v>0.9963388589590193</v>
      </c>
      <c r="L356" s="31">
        <f t="shared" si="42"/>
        <v>6945921.5565955602</v>
      </c>
      <c r="M356" s="61">
        <v>427488</v>
      </c>
      <c r="N356" s="36">
        <f t="shared" si="43"/>
        <v>425922.90613867325</v>
      </c>
      <c r="O356" s="95">
        <f t="shared" si="44"/>
        <v>7371844.4627342336</v>
      </c>
      <c r="P356" s="36">
        <f t="shared" si="45"/>
        <v>4830331.4916809015</v>
      </c>
      <c r="Q356" s="101">
        <f t="shared" si="46"/>
        <v>2541512.9710533326</v>
      </c>
      <c r="R356" s="101">
        <f t="shared" si="47"/>
        <v>0</v>
      </c>
    </row>
    <row r="357" spans="1:18" ht="14.4" customHeight="1">
      <c r="A357" s="63">
        <v>361396</v>
      </c>
      <c r="B357" s="59" t="s">
        <v>373</v>
      </c>
      <c r="C357" s="25" t="s">
        <v>364</v>
      </c>
      <c r="D357" s="25" t="s">
        <v>691</v>
      </c>
      <c r="E357" s="60" t="s">
        <v>708</v>
      </c>
      <c r="F357" s="36">
        <f>VLOOKUP($A357,'CAF BLS Adjustment'!$B:$H,7,FALSE)</f>
        <v>721725</v>
      </c>
      <c r="G357" s="5">
        <f>SUMIFS('HCLS Adjustment'!$F:$F,'HCLS Adjustment'!$B:$B,Main!$A357)</f>
        <v>101508</v>
      </c>
      <c r="H357" s="31">
        <f>VLOOKUP(A357,'SVS Adjustment'!$B$3:$E$675,4,FALSE)</f>
        <v>0</v>
      </c>
      <c r="I357" s="31">
        <f t="shared" si="40"/>
        <v>823233</v>
      </c>
      <c r="J357" s="31">
        <f>IFERROR(VLOOKUP($A357,'NECA 5 year Projections'!$A:$C,3,FALSE),0)</f>
        <v>647078.84314900904</v>
      </c>
      <c r="K357" s="64">
        <f t="shared" si="41"/>
        <v>0.9963388589590193</v>
      </c>
      <c r="L357" s="31">
        <f t="shared" si="42"/>
        <v>820219.02787741029</v>
      </c>
      <c r="M357" s="61">
        <v>47544</v>
      </c>
      <c r="N357" s="36">
        <f t="shared" si="43"/>
        <v>47369.93471034761</v>
      </c>
      <c r="O357" s="95">
        <f t="shared" si="44"/>
        <v>867588.96258775785</v>
      </c>
      <c r="P357" s="36">
        <f t="shared" si="45"/>
        <v>766452.59769254574</v>
      </c>
      <c r="Q357" s="101">
        <f t="shared" si="46"/>
        <v>101136.36489521213</v>
      </c>
      <c r="R357" s="101">
        <f t="shared" si="47"/>
        <v>0</v>
      </c>
    </row>
    <row r="358" spans="1:18" ht="14.4" customHeight="1">
      <c r="A358" s="63">
        <v>361401</v>
      </c>
      <c r="B358" s="59" t="s">
        <v>374</v>
      </c>
      <c r="C358" s="25" t="s">
        <v>364</v>
      </c>
      <c r="D358" s="25" t="s">
        <v>691</v>
      </c>
      <c r="E358" s="60" t="s">
        <v>708</v>
      </c>
      <c r="F358" s="36">
        <f>VLOOKUP($A358,'CAF BLS Adjustment'!$B:$H,7,FALSE)</f>
        <v>826775</v>
      </c>
      <c r="G358" s="5">
        <f>SUMIFS('HCLS Adjustment'!$F:$F,'HCLS Adjustment'!$B:$B,Main!$A358)</f>
        <v>322260</v>
      </c>
      <c r="H358" s="31">
        <f>VLOOKUP(A358,'SVS Adjustment'!$B$3:$E$675,4,FALSE)</f>
        <v>0</v>
      </c>
      <c r="I358" s="31">
        <f t="shared" si="40"/>
        <v>1149035</v>
      </c>
      <c r="J358" s="31">
        <f>IFERROR(VLOOKUP($A358,'NECA 5 year Projections'!$A:$C,3,FALSE),0)</f>
        <v>941992.75193263101</v>
      </c>
      <c r="K358" s="64">
        <f t="shared" si="41"/>
        <v>0.9963388589590193</v>
      </c>
      <c r="L358" s="31">
        <f t="shared" si="42"/>
        <v>1144828.2208039768</v>
      </c>
      <c r="M358" s="61">
        <v>135846</v>
      </c>
      <c r="N358" s="36">
        <f t="shared" si="43"/>
        <v>135348.64863414693</v>
      </c>
      <c r="O358" s="95">
        <f t="shared" si="44"/>
        <v>1280176.8694381237</v>
      </c>
      <c r="P358" s="36">
        <f t="shared" si="45"/>
        <v>959096.70874999021</v>
      </c>
      <c r="Q358" s="101">
        <f t="shared" si="46"/>
        <v>321080.16068813356</v>
      </c>
      <c r="R358" s="101">
        <f t="shared" si="47"/>
        <v>0</v>
      </c>
    </row>
    <row r="359" spans="1:18" ht="14.4" customHeight="1">
      <c r="A359" s="63">
        <v>361403</v>
      </c>
      <c r="B359" s="59" t="s">
        <v>375</v>
      </c>
      <c r="C359" s="25" t="s">
        <v>364</v>
      </c>
      <c r="D359" s="25" t="s">
        <v>691</v>
      </c>
      <c r="E359" s="60" t="s">
        <v>708</v>
      </c>
      <c r="F359" s="36">
        <f>VLOOKUP($A359,'CAF BLS Adjustment'!$B:$H,7,FALSE)</f>
        <v>211699</v>
      </c>
      <c r="G359" s="5">
        <f>SUMIFS('HCLS Adjustment'!$F:$F,'HCLS Adjustment'!$B:$B,Main!$A359)</f>
        <v>19392</v>
      </c>
      <c r="H359" s="31">
        <f>VLOOKUP(A359,'SVS Adjustment'!$B$3:$E$675,4,FALSE)</f>
        <v>0</v>
      </c>
      <c r="I359" s="31">
        <f t="shared" si="40"/>
        <v>231091</v>
      </c>
      <c r="J359" s="31">
        <f>IFERROR(VLOOKUP($A359,'NECA 5 year Projections'!$A:$C,3,FALSE),0)</f>
        <v>197096.28775704699</v>
      </c>
      <c r="K359" s="64">
        <f t="shared" si="41"/>
        <v>0.9963388589590193</v>
      </c>
      <c r="L359" s="31">
        <f t="shared" si="42"/>
        <v>230244.94325569872</v>
      </c>
      <c r="M359" s="61">
        <v>7434</v>
      </c>
      <c r="N359" s="36">
        <f t="shared" si="43"/>
        <v>7406.7830775013499</v>
      </c>
      <c r="O359" s="95">
        <f t="shared" si="44"/>
        <v>237651.72633320006</v>
      </c>
      <c r="P359" s="36">
        <f t="shared" si="45"/>
        <v>218330.72318026677</v>
      </c>
      <c r="Q359" s="101">
        <f t="shared" si="46"/>
        <v>19321.003152933299</v>
      </c>
      <c r="R359" s="101">
        <f t="shared" si="47"/>
        <v>0</v>
      </c>
    </row>
    <row r="360" spans="1:18" ht="14.4" customHeight="1">
      <c r="A360" s="63">
        <v>361404</v>
      </c>
      <c r="B360" s="59" t="s">
        <v>376</v>
      </c>
      <c r="C360" s="25" t="s">
        <v>364</v>
      </c>
      <c r="D360" s="25" t="s">
        <v>691</v>
      </c>
      <c r="E360" s="60" t="s">
        <v>708</v>
      </c>
      <c r="F360" s="36">
        <f>VLOOKUP($A360,'CAF BLS Adjustment'!$B:$H,7,FALSE)</f>
        <v>229542</v>
      </c>
      <c r="G360" s="5">
        <f>SUMIFS('HCLS Adjustment'!$F:$F,'HCLS Adjustment'!$B:$B,Main!$A360)</f>
        <v>91380</v>
      </c>
      <c r="H360" s="31">
        <f>VLOOKUP(A360,'SVS Adjustment'!$B$3:$E$675,4,FALSE)</f>
        <v>0</v>
      </c>
      <c r="I360" s="31">
        <f t="shared" si="40"/>
        <v>320922</v>
      </c>
      <c r="J360" s="31">
        <f>IFERROR(VLOOKUP($A360,'NECA 5 year Projections'!$A:$C,3,FALSE),0)</f>
        <v>262844.98971531901</v>
      </c>
      <c r="K360" s="64">
        <f t="shared" si="41"/>
        <v>0.9963388589590193</v>
      </c>
      <c r="L360" s="31">
        <f t="shared" si="42"/>
        <v>319747.05929484637</v>
      </c>
      <c r="M360" s="61">
        <v>11838</v>
      </c>
      <c r="N360" s="36">
        <f t="shared" si="43"/>
        <v>11794.65941235687</v>
      </c>
      <c r="O360" s="95">
        <f t="shared" si="44"/>
        <v>331541.71870720322</v>
      </c>
      <c r="P360" s="36">
        <f t="shared" si="45"/>
        <v>240496.27377552807</v>
      </c>
      <c r="Q360" s="101">
        <f t="shared" si="46"/>
        <v>91045.444931675171</v>
      </c>
      <c r="R360" s="101">
        <f t="shared" si="47"/>
        <v>0</v>
      </c>
    </row>
    <row r="361" spans="1:18" ht="14.4" customHeight="1">
      <c r="A361" s="63">
        <v>361405</v>
      </c>
      <c r="B361" s="59" t="s">
        <v>377</v>
      </c>
      <c r="C361" s="25" t="s">
        <v>364</v>
      </c>
      <c r="D361" s="25" t="s">
        <v>691</v>
      </c>
      <c r="E361" s="60" t="s">
        <v>708</v>
      </c>
      <c r="F361" s="36">
        <f>VLOOKUP($A361,'CAF BLS Adjustment'!$B:$H,7,FALSE)</f>
        <v>170725</v>
      </c>
      <c r="G361" s="5">
        <f>SUMIFS('HCLS Adjustment'!$F:$F,'HCLS Adjustment'!$B:$B,Main!$A361)</f>
        <v>49200</v>
      </c>
      <c r="H361" s="31">
        <f>VLOOKUP(A361,'SVS Adjustment'!$B$3:$E$675,4,FALSE)</f>
        <v>0</v>
      </c>
      <c r="I361" s="31">
        <f t="shared" si="40"/>
        <v>219925</v>
      </c>
      <c r="J361" s="31">
        <f>IFERROR(VLOOKUP($A361,'NECA 5 year Projections'!$A:$C,3,FALSE),0)</f>
        <v>170360.06344920001</v>
      </c>
      <c r="K361" s="64">
        <f t="shared" si="41"/>
        <v>0.9963388589590193</v>
      </c>
      <c r="L361" s="31">
        <f t="shared" si="42"/>
        <v>219119.82355656233</v>
      </c>
      <c r="M361" s="61">
        <v>-9972</v>
      </c>
      <c r="N361" s="36">
        <f t="shared" si="43"/>
        <v>-9972</v>
      </c>
      <c r="O361" s="95">
        <f t="shared" si="44"/>
        <v>209147.82355656233</v>
      </c>
      <c r="P361" s="36">
        <f t="shared" si="45"/>
        <v>160127.95169577858</v>
      </c>
      <c r="Q361" s="101">
        <f t="shared" si="46"/>
        <v>49019.871860783751</v>
      </c>
      <c r="R361" s="101">
        <f t="shared" si="47"/>
        <v>0</v>
      </c>
    </row>
    <row r="362" spans="1:18" ht="14.4" customHeight="1">
      <c r="A362" s="63">
        <v>361410</v>
      </c>
      <c r="B362" s="59" t="s">
        <v>378</v>
      </c>
      <c r="C362" s="25" t="s">
        <v>364</v>
      </c>
      <c r="D362" s="25" t="s">
        <v>691</v>
      </c>
      <c r="E362" s="60" t="s">
        <v>708</v>
      </c>
      <c r="F362" s="36">
        <f>VLOOKUP($A362,'CAF BLS Adjustment'!$B:$H,7,FALSE)</f>
        <v>643834</v>
      </c>
      <c r="G362" s="5">
        <f>SUMIFS('HCLS Adjustment'!$F:$F,'HCLS Adjustment'!$B:$B,Main!$A362)</f>
        <v>511920</v>
      </c>
      <c r="H362" s="31">
        <f>VLOOKUP(A362,'SVS Adjustment'!$B$3:$E$675,4,FALSE)</f>
        <v>0</v>
      </c>
      <c r="I362" s="31">
        <f t="shared" si="40"/>
        <v>1155754</v>
      </c>
      <c r="J362" s="31">
        <f>IFERROR(VLOOKUP($A362,'NECA 5 year Projections'!$A:$C,3,FALSE),0)</f>
        <v>668681.51857516705</v>
      </c>
      <c r="K362" s="64">
        <f t="shared" si="41"/>
        <v>0.9963388589590193</v>
      </c>
      <c r="L362" s="31">
        <f t="shared" si="42"/>
        <v>1151522.6215973224</v>
      </c>
      <c r="M362" s="61">
        <v>108414</v>
      </c>
      <c r="N362" s="36">
        <f t="shared" si="43"/>
        <v>108017.08105518312</v>
      </c>
      <c r="O362" s="95">
        <f t="shared" si="44"/>
        <v>1259539.7026525056</v>
      </c>
      <c r="P362" s="36">
        <f t="shared" si="45"/>
        <v>749493.91397420433</v>
      </c>
      <c r="Q362" s="101">
        <f t="shared" si="46"/>
        <v>510045.78867830115</v>
      </c>
      <c r="R362" s="101">
        <f t="shared" si="47"/>
        <v>0</v>
      </c>
    </row>
    <row r="363" spans="1:18" ht="14.4" customHeight="1">
      <c r="A363" s="63">
        <v>361412</v>
      </c>
      <c r="B363" s="59" t="s">
        <v>379</v>
      </c>
      <c r="C363" s="25" t="s">
        <v>364</v>
      </c>
      <c r="D363" s="25" t="s">
        <v>691</v>
      </c>
      <c r="E363" s="60" t="s">
        <v>708</v>
      </c>
      <c r="F363" s="36">
        <f>VLOOKUP($A363,'CAF BLS Adjustment'!$B:$H,7,FALSE)</f>
        <v>784455</v>
      </c>
      <c r="G363" s="5">
        <f>SUMIFS('HCLS Adjustment'!$F:$F,'HCLS Adjustment'!$B:$B,Main!$A363)</f>
        <v>134712</v>
      </c>
      <c r="H363" s="31">
        <f>VLOOKUP(A363,'SVS Adjustment'!$B$3:$E$675,4,FALSE)</f>
        <v>0</v>
      </c>
      <c r="I363" s="31">
        <f t="shared" si="40"/>
        <v>919167</v>
      </c>
      <c r="J363" s="31">
        <f>IFERROR(VLOOKUP($A363,'NECA 5 year Projections'!$A:$C,3,FALSE),0)</f>
        <v>817910.99934161198</v>
      </c>
      <c r="K363" s="64">
        <f t="shared" si="41"/>
        <v>0.9963388589590193</v>
      </c>
      <c r="L363" s="31">
        <f t="shared" si="42"/>
        <v>915801.79997278494</v>
      </c>
      <c r="M363" s="61">
        <v>-30114</v>
      </c>
      <c r="N363" s="36">
        <f t="shared" si="43"/>
        <v>-30114</v>
      </c>
      <c r="O363" s="95">
        <f t="shared" si="44"/>
        <v>885687.79997278494</v>
      </c>
      <c r="P363" s="36">
        <f t="shared" si="45"/>
        <v>751468.99960469757</v>
      </c>
      <c r="Q363" s="101">
        <f t="shared" si="46"/>
        <v>134218.8003680874</v>
      </c>
      <c r="R363" s="101">
        <f t="shared" si="47"/>
        <v>0</v>
      </c>
    </row>
    <row r="364" spans="1:18" ht="14.4" customHeight="1">
      <c r="A364" s="63">
        <v>361419</v>
      </c>
      <c r="B364" s="59" t="s">
        <v>380</v>
      </c>
      <c r="C364" s="25" t="s">
        <v>364</v>
      </c>
      <c r="D364" s="25" t="s">
        <v>691</v>
      </c>
      <c r="E364" s="60" t="s">
        <v>708</v>
      </c>
      <c r="F364" s="36">
        <f>VLOOKUP($A364,'CAF BLS Adjustment'!$B:$H,7,FALSE)</f>
        <v>229115</v>
      </c>
      <c r="G364" s="5">
        <f>SUMIFS('HCLS Adjustment'!$F:$F,'HCLS Adjustment'!$B:$B,Main!$A364)</f>
        <v>148284</v>
      </c>
      <c r="H364" s="31">
        <f>VLOOKUP(A364,'SVS Adjustment'!$B$3:$E$675,4,FALSE)</f>
        <v>0</v>
      </c>
      <c r="I364" s="31">
        <f t="shared" si="40"/>
        <v>377399</v>
      </c>
      <c r="J364" s="31">
        <f>IFERROR(VLOOKUP($A364,'NECA 5 year Projections'!$A:$C,3,FALSE),0)</f>
        <v>227592.89948373599</v>
      </c>
      <c r="K364" s="64">
        <f t="shared" si="41"/>
        <v>0.9963388589590193</v>
      </c>
      <c r="L364" s="31">
        <f t="shared" si="42"/>
        <v>376017.28903227492</v>
      </c>
      <c r="M364" s="61">
        <v>16626</v>
      </c>
      <c r="N364" s="36">
        <f t="shared" si="43"/>
        <v>16565.129869052656</v>
      </c>
      <c r="O364" s="95">
        <f t="shared" si="44"/>
        <v>392582.41890132759</v>
      </c>
      <c r="P364" s="36">
        <f t="shared" si="45"/>
        <v>244841.30753944832</v>
      </c>
      <c r="Q364" s="101">
        <f t="shared" si="46"/>
        <v>147741.11136187922</v>
      </c>
      <c r="R364" s="101">
        <f t="shared" si="47"/>
        <v>0</v>
      </c>
    </row>
    <row r="365" spans="1:18" ht="14.4" customHeight="1">
      <c r="A365" s="63">
        <v>361422</v>
      </c>
      <c r="B365" s="59" t="s">
        <v>381</v>
      </c>
      <c r="C365" s="25" t="s">
        <v>364</v>
      </c>
      <c r="D365" s="25" t="s">
        <v>691</v>
      </c>
      <c r="E365" s="60" t="s">
        <v>708</v>
      </c>
      <c r="F365" s="36">
        <f>VLOOKUP($A365,'CAF BLS Adjustment'!$B:$H,7,FALSE)</f>
        <v>421821</v>
      </c>
      <c r="G365" s="5">
        <f>SUMIFS('HCLS Adjustment'!$F:$F,'HCLS Adjustment'!$B:$B,Main!$A365)</f>
        <v>157452</v>
      </c>
      <c r="H365" s="31">
        <f>VLOOKUP(A365,'SVS Adjustment'!$B$3:$E$675,4,FALSE)</f>
        <v>0</v>
      </c>
      <c r="I365" s="31">
        <f t="shared" si="40"/>
        <v>579273</v>
      </c>
      <c r="J365" s="31">
        <f>IFERROR(VLOOKUP($A365,'NECA 5 year Projections'!$A:$C,3,FALSE),0)</f>
        <v>531479.77238034201</v>
      </c>
      <c r="K365" s="64">
        <f t="shared" si="41"/>
        <v>0.9963388589590193</v>
      </c>
      <c r="L365" s="31">
        <f t="shared" si="42"/>
        <v>577152.19984576805</v>
      </c>
      <c r="M365" s="61">
        <v>98520</v>
      </c>
      <c r="N365" s="36">
        <f t="shared" si="43"/>
        <v>98159.304384642586</v>
      </c>
      <c r="O365" s="95">
        <f t="shared" si="44"/>
        <v>675311.50423041068</v>
      </c>
      <c r="P365" s="36">
        <f t="shared" si="45"/>
        <v>518435.95820959506</v>
      </c>
      <c r="Q365" s="101">
        <f t="shared" si="46"/>
        <v>156875.54602081553</v>
      </c>
      <c r="R365" s="101">
        <f t="shared" si="47"/>
        <v>0</v>
      </c>
    </row>
    <row r="366" spans="1:18" ht="14.4" customHeight="1">
      <c r="A366" s="63">
        <v>361423</v>
      </c>
      <c r="B366" s="59" t="s">
        <v>382</v>
      </c>
      <c r="C366" s="25" t="s">
        <v>364</v>
      </c>
      <c r="D366" s="25" t="s">
        <v>691</v>
      </c>
      <c r="E366" s="60" t="s">
        <v>708</v>
      </c>
      <c r="F366" s="36">
        <f>VLOOKUP($A366,'CAF BLS Adjustment'!$B:$H,7,FALSE)</f>
        <v>215362</v>
      </c>
      <c r="G366" s="5">
        <f>SUMIFS('HCLS Adjustment'!$F:$F,'HCLS Adjustment'!$B:$B,Main!$A366)</f>
        <v>5136</v>
      </c>
      <c r="H366" s="31">
        <f>VLOOKUP(A366,'SVS Adjustment'!$B$3:$E$675,4,FALSE)</f>
        <v>0</v>
      </c>
      <c r="I366" s="31">
        <f t="shared" si="40"/>
        <v>220498</v>
      </c>
      <c r="J366" s="31">
        <f>IFERROR(VLOOKUP($A366,'NECA 5 year Projections'!$A:$C,3,FALSE),0)</f>
        <v>204866.38550136299</v>
      </c>
      <c r="K366" s="64">
        <f t="shared" si="41"/>
        <v>0.9963388589590193</v>
      </c>
      <c r="L366" s="31">
        <f t="shared" si="42"/>
        <v>219690.72572274585</v>
      </c>
      <c r="M366" s="61">
        <v>26190</v>
      </c>
      <c r="N366" s="36">
        <f t="shared" si="43"/>
        <v>26094.114716136715</v>
      </c>
      <c r="O366" s="95">
        <f t="shared" si="44"/>
        <v>245784.84043888256</v>
      </c>
      <c r="P366" s="36">
        <f t="shared" si="45"/>
        <v>240667.64405926905</v>
      </c>
      <c r="Q366" s="101">
        <f t="shared" si="46"/>
        <v>5117.1963796135233</v>
      </c>
      <c r="R366" s="101">
        <f t="shared" si="47"/>
        <v>0</v>
      </c>
    </row>
    <row r="367" spans="1:18" ht="14.4" customHeight="1">
      <c r="A367" s="63">
        <v>361426</v>
      </c>
      <c r="B367" s="59" t="s">
        <v>383</v>
      </c>
      <c r="C367" s="25" t="s">
        <v>364</v>
      </c>
      <c r="D367" s="25" t="s">
        <v>691</v>
      </c>
      <c r="E367" s="60" t="s">
        <v>708</v>
      </c>
      <c r="F367" s="36">
        <f>VLOOKUP($A367,'CAF BLS Adjustment'!$B:$H,7,FALSE)</f>
        <v>191832</v>
      </c>
      <c r="G367" s="5">
        <f>SUMIFS('HCLS Adjustment'!$F:$F,'HCLS Adjustment'!$B:$B,Main!$A367)</f>
        <v>153516</v>
      </c>
      <c r="H367" s="31">
        <f>VLOOKUP(A367,'SVS Adjustment'!$B$3:$E$675,4,FALSE)</f>
        <v>0</v>
      </c>
      <c r="I367" s="31">
        <f t="shared" si="40"/>
        <v>345348</v>
      </c>
      <c r="J367" s="31">
        <f>IFERROR(VLOOKUP($A367,'NECA 5 year Projections'!$A:$C,3,FALSE),0)</f>
        <v>224818.39628538801</v>
      </c>
      <c r="K367" s="64">
        <f t="shared" si="41"/>
        <v>0.9963388589590193</v>
      </c>
      <c r="L367" s="31">
        <f t="shared" si="42"/>
        <v>344083.63226377941</v>
      </c>
      <c r="M367" s="61">
        <v>17760</v>
      </c>
      <c r="N367" s="36">
        <f t="shared" si="43"/>
        <v>17694.978135112182</v>
      </c>
      <c r="O367" s="95">
        <f t="shared" si="44"/>
        <v>361778.61039889161</v>
      </c>
      <c r="P367" s="36">
        <f t="shared" si="45"/>
        <v>208824.65412693878</v>
      </c>
      <c r="Q367" s="101">
        <f t="shared" si="46"/>
        <v>152953.9562719528</v>
      </c>
      <c r="R367" s="101">
        <f t="shared" si="47"/>
        <v>0</v>
      </c>
    </row>
    <row r="368" spans="1:18" ht="14.4" customHeight="1">
      <c r="A368" s="63">
        <v>361451</v>
      </c>
      <c r="B368" s="59" t="s">
        <v>384</v>
      </c>
      <c r="C368" s="25" t="s">
        <v>364</v>
      </c>
      <c r="D368" s="25" t="s">
        <v>691</v>
      </c>
      <c r="E368" s="60" t="s">
        <v>708</v>
      </c>
      <c r="F368" s="36">
        <f>VLOOKUP($A368,'CAF BLS Adjustment'!$B:$H,7,FALSE)</f>
        <v>2423686</v>
      </c>
      <c r="G368" s="5">
        <f>SUMIFS('HCLS Adjustment'!$F:$F,'HCLS Adjustment'!$B:$B,Main!$A368)</f>
        <v>1404888</v>
      </c>
      <c r="H368" s="31">
        <f>VLOOKUP(A368,'SVS Adjustment'!$B$3:$E$675,4,FALSE)</f>
        <v>0</v>
      </c>
      <c r="I368" s="31">
        <f t="shared" si="40"/>
        <v>3828574</v>
      </c>
      <c r="J368" s="31">
        <f>IFERROR(VLOOKUP($A368,'NECA 5 year Projections'!$A:$C,3,FALSE),0)</f>
        <v>2471073.51442191</v>
      </c>
      <c r="K368" s="64">
        <f t="shared" si="41"/>
        <v>0.9963388589590193</v>
      </c>
      <c r="L368" s="31">
        <f t="shared" si="42"/>
        <v>3814557.0506001683</v>
      </c>
      <c r="M368" s="61">
        <v>-23592</v>
      </c>
      <c r="N368" s="36">
        <f t="shared" si="43"/>
        <v>-23592</v>
      </c>
      <c r="O368" s="95">
        <f t="shared" si="44"/>
        <v>3790965.0506001683</v>
      </c>
      <c r="P368" s="36">
        <f t="shared" si="45"/>
        <v>2391220.5437149499</v>
      </c>
      <c r="Q368" s="101">
        <f t="shared" si="46"/>
        <v>1399744.5068852187</v>
      </c>
      <c r="R368" s="101">
        <f t="shared" si="47"/>
        <v>0</v>
      </c>
    </row>
    <row r="369" spans="1:18" ht="14.4" customHeight="1">
      <c r="A369" s="63">
        <v>361475</v>
      </c>
      <c r="B369" s="59" t="s">
        <v>385</v>
      </c>
      <c r="C369" s="25" t="s">
        <v>364</v>
      </c>
      <c r="D369" s="25" t="s">
        <v>691</v>
      </c>
      <c r="E369" s="60" t="s">
        <v>708</v>
      </c>
      <c r="F369" s="36">
        <f>VLOOKUP($A369,'CAF BLS Adjustment'!$B:$H,7,FALSE)</f>
        <v>976568</v>
      </c>
      <c r="G369" s="5">
        <f>SUMIFS('HCLS Adjustment'!$F:$F,'HCLS Adjustment'!$B:$B,Main!$A369)</f>
        <v>415632</v>
      </c>
      <c r="H369" s="31">
        <f>VLOOKUP(A369,'SVS Adjustment'!$B$3:$E$675,4,FALSE)</f>
        <v>0</v>
      </c>
      <c r="I369" s="31">
        <f t="shared" si="40"/>
        <v>1392200</v>
      </c>
      <c r="J369" s="31">
        <f>IFERROR(VLOOKUP($A369,'NECA 5 year Projections'!$A:$C,3,FALSE),0)</f>
        <v>1171466.84174706</v>
      </c>
      <c r="K369" s="64">
        <f t="shared" si="41"/>
        <v>0.9963388589590193</v>
      </c>
      <c r="L369" s="31">
        <f t="shared" si="42"/>
        <v>1387102.9594427466</v>
      </c>
      <c r="M369" s="61">
        <v>139266</v>
      </c>
      <c r="N369" s="36">
        <f t="shared" si="43"/>
        <v>138756.12753178677</v>
      </c>
      <c r="O369" s="95">
        <f t="shared" si="44"/>
        <v>1525859.0869745333</v>
      </c>
      <c r="P369" s="36">
        <f t="shared" si="45"/>
        <v>1111748.7743476783</v>
      </c>
      <c r="Q369" s="101">
        <f t="shared" si="46"/>
        <v>414110.3126268551</v>
      </c>
      <c r="R369" s="101">
        <f t="shared" si="47"/>
        <v>0</v>
      </c>
    </row>
    <row r="370" spans="1:18" ht="14.4" customHeight="1">
      <c r="A370" s="63">
        <v>361479</v>
      </c>
      <c r="B370" s="59" t="s">
        <v>386</v>
      </c>
      <c r="C370" s="25" t="s">
        <v>364</v>
      </c>
      <c r="D370" s="25" t="s">
        <v>691</v>
      </c>
      <c r="E370" s="60" t="s">
        <v>708</v>
      </c>
      <c r="F370" s="36">
        <f>VLOOKUP($A370,'CAF BLS Adjustment'!$B:$H,7,FALSE)</f>
        <v>1334150</v>
      </c>
      <c r="G370" s="5">
        <f>SUMIFS('HCLS Adjustment'!$F:$F,'HCLS Adjustment'!$B:$B,Main!$A370)</f>
        <v>0</v>
      </c>
      <c r="H370" s="31">
        <f>VLOOKUP(A370,'SVS Adjustment'!$B$3:$E$675,4,FALSE)</f>
        <v>0</v>
      </c>
      <c r="I370" s="31">
        <f t="shared" si="40"/>
        <v>1334150</v>
      </c>
      <c r="J370" s="31">
        <f>IFERROR(VLOOKUP($A370,'NECA 5 year Projections'!$A:$C,3,FALSE),0)</f>
        <v>1399736.56094776</v>
      </c>
      <c r="K370" s="64">
        <f t="shared" si="41"/>
        <v>0.9963388589590193</v>
      </c>
      <c r="L370" s="31">
        <f t="shared" si="42"/>
        <v>1334150</v>
      </c>
      <c r="M370" s="61">
        <v>72408</v>
      </c>
      <c r="N370" s="36">
        <f t="shared" si="43"/>
        <v>72142.904099504667</v>
      </c>
      <c r="O370" s="95">
        <f t="shared" si="44"/>
        <v>1406292.9040995047</v>
      </c>
      <c r="P370" s="36">
        <f t="shared" si="45"/>
        <v>1406292.9040995047</v>
      </c>
      <c r="Q370" s="101">
        <f t="shared" si="46"/>
        <v>0</v>
      </c>
      <c r="R370" s="101">
        <f t="shared" si="47"/>
        <v>0</v>
      </c>
    </row>
    <row r="371" spans="1:18" ht="14.4" customHeight="1">
      <c r="A371" s="63">
        <v>361485</v>
      </c>
      <c r="B371" s="59" t="s">
        <v>387</v>
      </c>
      <c r="C371" s="25" t="s">
        <v>364</v>
      </c>
      <c r="D371" s="25" t="s">
        <v>691</v>
      </c>
      <c r="E371" s="60" t="s">
        <v>708</v>
      </c>
      <c r="F371" s="36">
        <f>VLOOKUP($A371,'CAF BLS Adjustment'!$B:$H,7,FALSE)</f>
        <v>451430</v>
      </c>
      <c r="G371" s="5">
        <f>SUMIFS('HCLS Adjustment'!$F:$F,'HCLS Adjustment'!$B:$B,Main!$A371)</f>
        <v>356304</v>
      </c>
      <c r="H371" s="31">
        <f>VLOOKUP(A371,'SVS Adjustment'!$B$3:$E$675,4,FALSE)</f>
        <v>0</v>
      </c>
      <c r="I371" s="31">
        <f t="shared" si="40"/>
        <v>807734</v>
      </c>
      <c r="J371" s="31">
        <f>IFERROR(VLOOKUP($A371,'NECA 5 year Projections'!$A:$C,3,FALSE),0)</f>
        <v>425311.03358355601</v>
      </c>
      <c r="K371" s="64">
        <f t="shared" si="41"/>
        <v>0.9963388589590193</v>
      </c>
      <c r="L371" s="31">
        <f t="shared" si="42"/>
        <v>804776.77190240449</v>
      </c>
      <c r="M371" s="61">
        <v>35244</v>
      </c>
      <c r="N371" s="36">
        <f t="shared" si="43"/>
        <v>35114.96674515168</v>
      </c>
      <c r="O371" s="95">
        <f t="shared" si="44"/>
        <v>839891.73864755617</v>
      </c>
      <c r="P371" s="36">
        <f t="shared" si="45"/>
        <v>484892.21784502175</v>
      </c>
      <c r="Q371" s="101">
        <f t="shared" si="46"/>
        <v>354999.52080253442</v>
      </c>
      <c r="R371" s="101">
        <f t="shared" si="47"/>
        <v>0</v>
      </c>
    </row>
    <row r="372" spans="1:18" ht="14.4" customHeight="1">
      <c r="A372" s="63">
        <v>361494</v>
      </c>
      <c r="B372" s="59" t="s">
        <v>388</v>
      </c>
      <c r="C372" s="25" t="s">
        <v>364</v>
      </c>
      <c r="D372" s="25" t="s">
        <v>691</v>
      </c>
      <c r="E372" s="60" t="s">
        <v>708</v>
      </c>
      <c r="F372" s="36">
        <f>VLOOKUP($A372,'CAF BLS Adjustment'!$B:$H,7,FALSE)</f>
        <v>396788</v>
      </c>
      <c r="G372" s="5">
        <f>SUMIFS('HCLS Adjustment'!$F:$F,'HCLS Adjustment'!$B:$B,Main!$A372)</f>
        <v>515268</v>
      </c>
      <c r="H372" s="31">
        <f>VLOOKUP(A372,'SVS Adjustment'!$B$3:$E$675,4,FALSE)</f>
        <v>0</v>
      </c>
      <c r="I372" s="31">
        <f t="shared" si="40"/>
        <v>912056</v>
      </c>
      <c r="J372" s="31">
        <f>IFERROR(VLOOKUP($A372,'NECA 5 year Projections'!$A:$C,3,FALSE),0)</f>
        <v>423172.76059803902</v>
      </c>
      <c r="K372" s="64">
        <f t="shared" si="41"/>
        <v>0.9963388589590193</v>
      </c>
      <c r="L372" s="31">
        <f t="shared" si="42"/>
        <v>908716.83434672735</v>
      </c>
      <c r="M372" s="61">
        <v>41586</v>
      </c>
      <c r="N372" s="36">
        <f t="shared" si="43"/>
        <v>41433.747788669774</v>
      </c>
      <c r="O372" s="95">
        <f t="shared" si="44"/>
        <v>950150.58213539713</v>
      </c>
      <c r="P372" s="36">
        <f t="shared" si="45"/>
        <v>436769.05095730117</v>
      </c>
      <c r="Q372" s="101">
        <f t="shared" si="46"/>
        <v>513381.53117809596</v>
      </c>
      <c r="R372" s="101">
        <f t="shared" si="47"/>
        <v>0</v>
      </c>
    </row>
    <row r="373" spans="1:18" ht="14.4" customHeight="1">
      <c r="A373" s="63">
        <v>361499</v>
      </c>
      <c r="B373" s="59" t="s">
        <v>389</v>
      </c>
      <c r="C373" s="25" t="s">
        <v>364</v>
      </c>
      <c r="D373" s="25" t="s">
        <v>691</v>
      </c>
      <c r="E373" s="60" t="s">
        <v>708</v>
      </c>
      <c r="F373" s="36">
        <f>VLOOKUP($A373,'CAF BLS Adjustment'!$B:$H,7,FALSE)</f>
        <v>646154</v>
      </c>
      <c r="G373" s="5">
        <f>SUMIFS('HCLS Adjustment'!$F:$F,'HCLS Adjustment'!$B:$B,Main!$A373)</f>
        <v>0</v>
      </c>
      <c r="H373" s="31">
        <f>VLOOKUP(A373,'SVS Adjustment'!$B$3:$E$675,4,FALSE)</f>
        <v>0</v>
      </c>
      <c r="I373" s="31">
        <f t="shared" si="40"/>
        <v>646154</v>
      </c>
      <c r="J373" s="31">
        <f>IFERROR(VLOOKUP($A373,'NECA 5 year Projections'!$A:$C,3,FALSE),0)</f>
        <v>680529.53921584797</v>
      </c>
      <c r="K373" s="64">
        <f t="shared" si="41"/>
        <v>0.9963388589590193</v>
      </c>
      <c r="L373" s="31">
        <f t="shared" si="42"/>
        <v>646154</v>
      </c>
      <c r="M373" s="61">
        <v>87198</v>
      </c>
      <c r="N373" s="36">
        <f t="shared" si="43"/>
        <v>86878.75582350856</v>
      </c>
      <c r="O373" s="95">
        <f t="shared" si="44"/>
        <v>733032.7558235086</v>
      </c>
      <c r="P373" s="36">
        <f t="shared" si="45"/>
        <v>733032.7558235086</v>
      </c>
      <c r="Q373" s="101">
        <f t="shared" si="46"/>
        <v>0</v>
      </c>
      <c r="R373" s="101">
        <f t="shared" si="47"/>
        <v>0</v>
      </c>
    </row>
    <row r="374" spans="1:18" ht="14.4" customHeight="1">
      <c r="A374" s="63">
        <v>361501</v>
      </c>
      <c r="B374" s="59" t="s">
        <v>390</v>
      </c>
      <c r="C374" s="25" t="s">
        <v>364</v>
      </c>
      <c r="D374" s="25" t="s">
        <v>691</v>
      </c>
      <c r="E374" s="60" t="s">
        <v>708</v>
      </c>
      <c r="F374" s="36">
        <f>VLOOKUP($A374,'CAF BLS Adjustment'!$B:$H,7,FALSE)</f>
        <v>1456934</v>
      </c>
      <c r="G374" s="5">
        <f>SUMIFS('HCLS Adjustment'!$F:$F,'HCLS Adjustment'!$B:$B,Main!$A374)</f>
        <v>1595136</v>
      </c>
      <c r="H374" s="31">
        <f>VLOOKUP(A374,'SVS Adjustment'!$B$3:$E$675,4,FALSE)</f>
        <v>0</v>
      </c>
      <c r="I374" s="31">
        <f t="shared" si="40"/>
        <v>3052070</v>
      </c>
      <c r="J374" s="31">
        <f>IFERROR(VLOOKUP($A374,'NECA 5 year Projections'!$A:$C,3,FALSE),0)</f>
        <v>1450310.5520213</v>
      </c>
      <c r="K374" s="64">
        <f t="shared" si="41"/>
        <v>0.9963388589590193</v>
      </c>
      <c r="L374" s="31">
        <f t="shared" si="42"/>
        <v>3040895.941263054</v>
      </c>
      <c r="M374" s="61">
        <v>-175788</v>
      </c>
      <c r="N374" s="36">
        <f t="shared" si="43"/>
        <v>-175788</v>
      </c>
      <c r="O374" s="95">
        <f t="shared" si="44"/>
        <v>2865107.941263054</v>
      </c>
      <c r="P374" s="36">
        <f t="shared" si="45"/>
        <v>1275811.9591385999</v>
      </c>
      <c r="Q374" s="101">
        <f t="shared" si="46"/>
        <v>1589295.9821244541</v>
      </c>
      <c r="R374" s="101">
        <f t="shared" si="47"/>
        <v>0</v>
      </c>
    </row>
    <row r="375" spans="1:18" ht="14.4" customHeight="1">
      <c r="A375" s="63">
        <v>361510</v>
      </c>
      <c r="B375" s="59" t="s">
        <v>391</v>
      </c>
      <c r="C375" s="25" t="s">
        <v>364</v>
      </c>
      <c r="D375" s="25" t="s">
        <v>691</v>
      </c>
      <c r="E375" s="60" t="s">
        <v>708</v>
      </c>
      <c r="F375" s="36">
        <f>VLOOKUP($A375,'CAF BLS Adjustment'!$B:$H,7,FALSE)</f>
        <v>868003</v>
      </c>
      <c r="G375" s="5">
        <f>SUMIFS('HCLS Adjustment'!$F:$F,'HCLS Adjustment'!$B:$B,Main!$A375)</f>
        <v>537228</v>
      </c>
      <c r="H375" s="31">
        <f>VLOOKUP(A375,'SVS Adjustment'!$B$3:$E$675,4,FALSE)</f>
        <v>0</v>
      </c>
      <c r="I375" s="31">
        <f t="shared" si="40"/>
        <v>1405231</v>
      </c>
      <c r="J375" s="31">
        <f>IFERROR(VLOOKUP($A375,'NECA 5 year Projections'!$A:$C,3,FALSE),0)</f>
        <v>1080480.24247222</v>
      </c>
      <c r="K375" s="64">
        <f t="shared" si="41"/>
        <v>0.9963388589590193</v>
      </c>
      <c r="L375" s="31">
        <f t="shared" si="42"/>
        <v>1400086.2511138415</v>
      </c>
      <c r="M375" s="61">
        <v>-5970</v>
      </c>
      <c r="N375" s="36">
        <f t="shared" si="43"/>
        <v>-5970</v>
      </c>
      <c r="O375" s="95">
        <f t="shared" si="44"/>
        <v>1394116.2511138415</v>
      </c>
      <c r="P375" s="36">
        <f t="shared" si="45"/>
        <v>858855.11859300546</v>
      </c>
      <c r="Q375" s="101">
        <f t="shared" si="46"/>
        <v>535261.13252083596</v>
      </c>
      <c r="R375" s="101">
        <f t="shared" si="47"/>
        <v>0</v>
      </c>
    </row>
    <row r="376" spans="1:18" ht="14.4" customHeight="1">
      <c r="A376" s="63">
        <v>361512</v>
      </c>
      <c r="B376" s="59" t="s">
        <v>392</v>
      </c>
      <c r="C376" s="25" t="s">
        <v>364</v>
      </c>
      <c r="D376" s="25" t="s">
        <v>691</v>
      </c>
      <c r="E376" s="60" t="s">
        <v>708</v>
      </c>
      <c r="F376" s="36">
        <f>VLOOKUP($A376,'CAF BLS Adjustment'!$B:$H,7,FALSE)</f>
        <v>77772</v>
      </c>
      <c r="G376" s="5">
        <f>SUMIFS('HCLS Adjustment'!$F:$F,'HCLS Adjustment'!$B:$B,Main!$A376)</f>
        <v>28056</v>
      </c>
      <c r="H376" s="31">
        <f>VLOOKUP(A376,'SVS Adjustment'!$B$3:$E$675,4,FALSE)</f>
        <v>0</v>
      </c>
      <c r="I376" s="31">
        <f t="shared" si="40"/>
        <v>105828</v>
      </c>
      <c r="J376" s="31">
        <f>IFERROR(VLOOKUP($A376,'NECA 5 year Projections'!$A:$C,3,FALSE),0)</f>
        <v>58851.211311856197</v>
      </c>
      <c r="K376" s="64">
        <f t="shared" si="41"/>
        <v>0.9963388589590193</v>
      </c>
      <c r="L376" s="31">
        <f t="shared" si="42"/>
        <v>105440.5487659151</v>
      </c>
      <c r="M376" s="61">
        <v>2454</v>
      </c>
      <c r="N376" s="36">
        <f t="shared" si="43"/>
        <v>2445.0155598854335</v>
      </c>
      <c r="O376" s="95">
        <f t="shared" si="44"/>
        <v>107885.56432580053</v>
      </c>
      <c r="P376" s="36">
        <f t="shared" si="45"/>
        <v>79932.281298846283</v>
      </c>
      <c r="Q376" s="101">
        <f t="shared" si="46"/>
        <v>27953.283026954246</v>
      </c>
      <c r="R376" s="101">
        <f t="shared" si="47"/>
        <v>0</v>
      </c>
    </row>
    <row r="377" spans="1:18" ht="14.4" customHeight="1">
      <c r="A377" s="63">
        <v>371516</v>
      </c>
      <c r="B377" s="59" t="s">
        <v>395</v>
      </c>
      <c r="C377" s="25" t="s">
        <v>394</v>
      </c>
      <c r="D377" s="25" t="s">
        <v>691</v>
      </c>
      <c r="E377" s="60" t="s">
        <v>708</v>
      </c>
      <c r="F377" s="36">
        <f>VLOOKUP($A377,'CAF BLS Adjustment'!$B:$H,7,FALSE)</f>
        <v>558050</v>
      </c>
      <c r="G377" s="5">
        <f>SUMIFS('HCLS Adjustment'!$F:$F,'HCLS Adjustment'!$B:$B,Main!$A377)</f>
        <v>459828</v>
      </c>
      <c r="H377" s="31">
        <f>VLOOKUP(A377,'SVS Adjustment'!$B$3:$E$675,4,FALSE)</f>
        <v>0</v>
      </c>
      <c r="I377" s="31">
        <f t="shared" si="40"/>
        <v>1017878</v>
      </c>
      <c r="J377" s="31">
        <f>IFERROR(VLOOKUP($A377,'NECA 5 year Projections'!$A:$C,3,FALSE),0)</f>
        <v>602289.14331952296</v>
      </c>
      <c r="K377" s="64">
        <f t="shared" si="41"/>
        <v>0.9963388589590193</v>
      </c>
      <c r="L377" s="31">
        <f t="shared" si="42"/>
        <v>1014151.4050794886</v>
      </c>
      <c r="M377" s="61">
        <v>6894</v>
      </c>
      <c r="N377" s="36">
        <f t="shared" si="43"/>
        <v>6868.760093663479</v>
      </c>
      <c r="O377" s="95">
        <f t="shared" si="44"/>
        <v>1021020.1651731521</v>
      </c>
      <c r="P377" s="36">
        <f t="shared" si="45"/>
        <v>562875.66033574415</v>
      </c>
      <c r="Q377" s="101">
        <f t="shared" si="46"/>
        <v>458144.50483740791</v>
      </c>
      <c r="R377" s="101">
        <f t="shared" si="47"/>
        <v>0</v>
      </c>
    </row>
    <row r="378" spans="1:18" ht="14.4" customHeight="1">
      <c r="A378" s="63">
        <v>371525</v>
      </c>
      <c r="B378" s="59" t="s">
        <v>396</v>
      </c>
      <c r="C378" s="25" t="s">
        <v>394</v>
      </c>
      <c r="D378" s="25" t="s">
        <v>691</v>
      </c>
      <c r="E378" s="60" t="s">
        <v>708</v>
      </c>
      <c r="F378" s="36">
        <f>VLOOKUP($A378,'CAF BLS Adjustment'!$B:$H,7,FALSE)</f>
        <v>814366</v>
      </c>
      <c r="G378" s="5">
        <f>SUMIFS('HCLS Adjustment'!$F:$F,'HCLS Adjustment'!$B:$B,Main!$A378)</f>
        <v>1365456</v>
      </c>
      <c r="H378" s="31">
        <f>VLOOKUP(A378,'SVS Adjustment'!$B$3:$E$675,4,FALSE)</f>
        <v>0</v>
      </c>
      <c r="I378" s="31">
        <f t="shared" si="40"/>
        <v>2179822</v>
      </c>
      <c r="J378" s="31">
        <f>IFERROR(VLOOKUP($A378,'NECA 5 year Projections'!$A:$C,3,FALSE),0)</f>
        <v>866933.13215021696</v>
      </c>
      <c r="K378" s="64">
        <f t="shared" si="41"/>
        <v>0.9963388589590193</v>
      </c>
      <c r="L378" s="31">
        <f t="shared" si="42"/>
        <v>2171841.3642137675</v>
      </c>
      <c r="M378" s="61">
        <v>19158</v>
      </c>
      <c r="N378" s="36">
        <f t="shared" si="43"/>
        <v>19087.859859936892</v>
      </c>
      <c r="O378" s="95">
        <f t="shared" si="44"/>
        <v>2190929.2240737043</v>
      </c>
      <c r="P378" s="36">
        <f t="shared" si="45"/>
        <v>830472.35107495764</v>
      </c>
      <c r="Q378" s="101">
        <f t="shared" si="46"/>
        <v>1360456.8729987468</v>
      </c>
      <c r="R378" s="101">
        <f t="shared" si="47"/>
        <v>0</v>
      </c>
    </row>
    <row r="379" spans="1:18" ht="14.4" customHeight="1">
      <c r="A379" s="63">
        <v>371526</v>
      </c>
      <c r="B379" s="59" t="s">
        <v>397</v>
      </c>
      <c r="C379" s="25" t="s">
        <v>394</v>
      </c>
      <c r="D379" s="25" t="s">
        <v>691</v>
      </c>
      <c r="E379" s="60" t="s">
        <v>708</v>
      </c>
      <c r="F379" s="36">
        <f>VLOOKUP($A379,'CAF BLS Adjustment'!$B:$H,7,FALSE)</f>
        <v>523827</v>
      </c>
      <c r="G379" s="5">
        <f>SUMIFS('HCLS Adjustment'!$F:$F,'HCLS Adjustment'!$B:$B,Main!$A379)</f>
        <v>584376</v>
      </c>
      <c r="H379" s="31">
        <f>VLOOKUP(A379,'SVS Adjustment'!$B$3:$E$675,4,FALSE)</f>
        <v>0</v>
      </c>
      <c r="I379" s="31">
        <f t="shared" si="40"/>
        <v>1108203</v>
      </c>
      <c r="J379" s="31">
        <f>IFERROR(VLOOKUP($A379,'NECA 5 year Projections'!$A:$C,3,FALSE),0)</f>
        <v>618103.36258467496</v>
      </c>
      <c r="K379" s="64">
        <f t="shared" si="41"/>
        <v>0.9963388589590193</v>
      </c>
      <c r="L379" s="31">
        <f t="shared" si="42"/>
        <v>1104145.7125149621</v>
      </c>
      <c r="M379" s="61">
        <v>67344</v>
      </c>
      <c r="N379" s="36">
        <f t="shared" si="43"/>
        <v>67097.444117736202</v>
      </c>
      <c r="O379" s="95">
        <f t="shared" si="44"/>
        <v>1171243.1566326984</v>
      </c>
      <c r="P379" s="36">
        <f t="shared" si="45"/>
        <v>589006.63958966243</v>
      </c>
      <c r="Q379" s="101">
        <f t="shared" si="46"/>
        <v>582236.51704303594</v>
      </c>
      <c r="R379" s="101">
        <f t="shared" si="47"/>
        <v>0</v>
      </c>
    </row>
    <row r="380" spans="1:18" ht="14.4" customHeight="1">
      <c r="A380" s="63">
        <v>371531</v>
      </c>
      <c r="B380" s="59" t="s">
        <v>398</v>
      </c>
      <c r="C380" s="25" t="s">
        <v>394</v>
      </c>
      <c r="D380" s="25" t="s">
        <v>691</v>
      </c>
      <c r="E380" s="60" t="s">
        <v>708</v>
      </c>
      <c r="F380" s="36">
        <f>VLOOKUP($A380,'CAF BLS Adjustment'!$B:$H,7,FALSE)</f>
        <v>277849</v>
      </c>
      <c r="G380" s="5">
        <f>SUMIFS('HCLS Adjustment'!$F:$F,'HCLS Adjustment'!$B:$B,Main!$A380)</f>
        <v>383292</v>
      </c>
      <c r="H380" s="31">
        <f>VLOOKUP(A380,'SVS Adjustment'!$B$3:$E$675,4,FALSE)</f>
        <v>0</v>
      </c>
      <c r="I380" s="31">
        <f t="shared" si="40"/>
        <v>661141</v>
      </c>
      <c r="J380" s="31">
        <f>IFERROR(VLOOKUP($A380,'NECA 5 year Projections'!$A:$C,3,FALSE),0)</f>
        <v>326607.24013087701</v>
      </c>
      <c r="K380" s="64">
        <f t="shared" si="41"/>
        <v>0.9963388589590193</v>
      </c>
      <c r="L380" s="31">
        <f t="shared" si="42"/>
        <v>658720.46955102496</v>
      </c>
      <c r="M380" s="61">
        <v>360</v>
      </c>
      <c r="N380" s="36">
        <f t="shared" si="43"/>
        <v>358.68198922524692</v>
      </c>
      <c r="O380" s="95">
        <f t="shared" si="44"/>
        <v>659079.15154025017</v>
      </c>
      <c r="P380" s="36">
        <f t="shared" si="45"/>
        <v>277190.43761212984</v>
      </c>
      <c r="Q380" s="101">
        <f t="shared" si="46"/>
        <v>381888.71392812044</v>
      </c>
      <c r="R380" s="101">
        <f t="shared" si="47"/>
        <v>0</v>
      </c>
    </row>
    <row r="381" spans="1:18" ht="14.4" customHeight="1">
      <c r="A381" s="63">
        <v>371534</v>
      </c>
      <c r="B381" s="59" t="s">
        <v>399</v>
      </c>
      <c r="C381" s="25" t="s">
        <v>394</v>
      </c>
      <c r="D381" s="25" t="s">
        <v>691</v>
      </c>
      <c r="E381" s="60" t="s">
        <v>708</v>
      </c>
      <c r="F381" s="36">
        <f>VLOOKUP($A381,'CAF BLS Adjustment'!$B:$H,7,FALSE)</f>
        <v>926754</v>
      </c>
      <c r="G381" s="5">
        <f>SUMIFS('HCLS Adjustment'!$F:$F,'HCLS Adjustment'!$B:$B,Main!$A381)</f>
        <v>1278072</v>
      </c>
      <c r="H381" s="31">
        <f>VLOOKUP(A381,'SVS Adjustment'!$B$3:$E$675,4,FALSE)</f>
        <v>0</v>
      </c>
      <c r="I381" s="31">
        <f t="shared" si="40"/>
        <v>2204826</v>
      </c>
      <c r="J381" s="31">
        <f>IFERROR(VLOOKUP($A381,'NECA 5 year Projections'!$A:$C,3,FALSE),0)</f>
        <v>1090688.5177255601</v>
      </c>
      <c r="K381" s="64">
        <f t="shared" si="41"/>
        <v>0.9963388589590193</v>
      </c>
      <c r="L381" s="31">
        <f t="shared" si="42"/>
        <v>2196753.8210431789</v>
      </c>
      <c r="M381" s="61">
        <v>91374</v>
      </c>
      <c r="N381" s="36">
        <f t="shared" si="43"/>
        <v>91039.466898521423</v>
      </c>
      <c r="O381" s="95">
        <f t="shared" si="44"/>
        <v>2287793.2879417003</v>
      </c>
      <c r="P381" s="36">
        <f t="shared" si="45"/>
        <v>1014400.4897942285</v>
      </c>
      <c r="Q381" s="101">
        <f t="shared" si="46"/>
        <v>1273392.7981474716</v>
      </c>
      <c r="R381" s="101">
        <f t="shared" si="47"/>
        <v>0</v>
      </c>
    </row>
    <row r="382" spans="1:18" ht="14.4" customHeight="1">
      <c r="A382" s="63">
        <v>371540</v>
      </c>
      <c r="B382" s="59" t="s">
        <v>400</v>
      </c>
      <c r="C382" s="25" t="s">
        <v>394</v>
      </c>
      <c r="D382" s="25" t="s">
        <v>691</v>
      </c>
      <c r="E382" s="60" t="s">
        <v>708</v>
      </c>
      <c r="F382" s="36">
        <f>VLOOKUP($A382,'CAF BLS Adjustment'!$B:$H,7,FALSE)</f>
        <v>657021</v>
      </c>
      <c r="G382" s="5">
        <f>SUMIFS('HCLS Adjustment'!$F:$F,'HCLS Adjustment'!$B:$B,Main!$A382)</f>
        <v>774120</v>
      </c>
      <c r="H382" s="31">
        <f>VLOOKUP(A382,'SVS Adjustment'!$B$3:$E$675,4,FALSE)</f>
        <v>0</v>
      </c>
      <c r="I382" s="31">
        <f t="shared" si="40"/>
        <v>1431141</v>
      </c>
      <c r="J382" s="31">
        <f>IFERROR(VLOOKUP($A382,'NECA 5 year Projections'!$A:$C,3,FALSE),0)</f>
        <v>604261.99004830804</v>
      </c>
      <c r="K382" s="64">
        <f t="shared" si="41"/>
        <v>0.9963388589590193</v>
      </c>
      <c r="L382" s="31">
        <f t="shared" si="42"/>
        <v>1425901.3909494698</v>
      </c>
      <c r="M382" s="61">
        <v>58590</v>
      </c>
      <c r="N382" s="36">
        <f t="shared" si="43"/>
        <v>58375.493746408938</v>
      </c>
      <c r="O382" s="95">
        <f t="shared" si="44"/>
        <v>1484276.8846958787</v>
      </c>
      <c r="P382" s="36">
        <f t="shared" si="45"/>
        <v>712991.04719852272</v>
      </c>
      <c r="Q382" s="101">
        <f t="shared" si="46"/>
        <v>771285.83749735588</v>
      </c>
      <c r="R382" s="101">
        <f t="shared" si="47"/>
        <v>0</v>
      </c>
    </row>
    <row r="383" spans="1:18" ht="14.4" customHeight="1">
      <c r="A383" s="63">
        <v>371553</v>
      </c>
      <c r="B383" s="59" t="s">
        <v>401</v>
      </c>
      <c r="C383" s="25" t="s">
        <v>394</v>
      </c>
      <c r="D383" s="25" t="s">
        <v>691</v>
      </c>
      <c r="E383" s="60" t="s">
        <v>708</v>
      </c>
      <c r="F383" s="36">
        <f>VLOOKUP($A383,'CAF BLS Adjustment'!$B:$H,7,FALSE)</f>
        <v>1360761</v>
      </c>
      <c r="G383" s="5">
        <f>SUMIFS('HCLS Adjustment'!$F:$F,'HCLS Adjustment'!$B:$B,Main!$A383)</f>
        <v>1702044</v>
      </c>
      <c r="H383" s="31">
        <f>VLOOKUP(A383,'SVS Adjustment'!$B$3:$E$675,4,FALSE)</f>
        <v>0</v>
      </c>
      <c r="I383" s="31">
        <f t="shared" si="40"/>
        <v>3062805</v>
      </c>
      <c r="J383" s="31">
        <f>IFERROR(VLOOKUP($A383,'NECA 5 year Projections'!$A:$C,3,FALSE),0)</f>
        <v>1405083.83793901</v>
      </c>
      <c r="K383" s="64">
        <f t="shared" si="41"/>
        <v>0.9963388589590193</v>
      </c>
      <c r="L383" s="31">
        <f t="shared" si="42"/>
        <v>3051591.6389139793</v>
      </c>
      <c r="M383" s="61">
        <v>137130</v>
      </c>
      <c r="N383" s="36">
        <f t="shared" si="43"/>
        <v>136627.94772905033</v>
      </c>
      <c r="O383" s="95">
        <f t="shared" si="44"/>
        <v>3188219.5866430295</v>
      </c>
      <c r="P383" s="36">
        <f t="shared" si="45"/>
        <v>1492407.0097849846</v>
      </c>
      <c r="Q383" s="101">
        <f t="shared" si="46"/>
        <v>1695812.5768580453</v>
      </c>
      <c r="R383" s="101">
        <f t="shared" si="47"/>
        <v>0</v>
      </c>
    </row>
    <row r="384" spans="1:18" ht="14.4" customHeight="1">
      <c r="A384" s="63">
        <v>371555</v>
      </c>
      <c r="B384" s="59" t="s">
        <v>402</v>
      </c>
      <c r="C384" s="25" t="s">
        <v>394</v>
      </c>
      <c r="D384" s="25" t="s">
        <v>691</v>
      </c>
      <c r="E384" s="60" t="s">
        <v>708</v>
      </c>
      <c r="F384" s="36">
        <f>VLOOKUP($A384,'CAF BLS Adjustment'!$B:$H,7,FALSE)</f>
        <v>1187850</v>
      </c>
      <c r="G384" s="5">
        <f>SUMIFS('HCLS Adjustment'!$F:$F,'HCLS Adjustment'!$B:$B,Main!$A384)</f>
        <v>354192</v>
      </c>
      <c r="H384" s="31">
        <f>VLOOKUP(A384,'SVS Adjustment'!$B$3:$E$675,4,FALSE)</f>
        <v>0</v>
      </c>
      <c r="I384" s="31">
        <f t="shared" si="40"/>
        <v>1542042</v>
      </c>
      <c r="J384" s="31">
        <f>IFERROR(VLOOKUP($A384,'NECA 5 year Projections'!$A:$C,3,FALSE),0)</f>
        <v>1286760.65046527</v>
      </c>
      <c r="K384" s="64">
        <f t="shared" si="41"/>
        <v>0.9963388589590193</v>
      </c>
      <c r="L384" s="31">
        <f t="shared" si="42"/>
        <v>1536396.3667468841</v>
      </c>
      <c r="M384" s="61">
        <v>62646</v>
      </c>
      <c r="N384" s="36">
        <f t="shared" si="43"/>
        <v>62416.644158346724</v>
      </c>
      <c r="O384" s="95">
        <f t="shared" si="44"/>
        <v>1598813.0109052309</v>
      </c>
      <c r="P384" s="36">
        <f t="shared" si="45"/>
        <v>1245917.757772818</v>
      </c>
      <c r="Q384" s="101">
        <f t="shared" si="46"/>
        <v>352895.25313241297</v>
      </c>
      <c r="R384" s="101">
        <f t="shared" si="47"/>
        <v>0</v>
      </c>
    </row>
    <row r="385" spans="1:18" ht="14.4" customHeight="1">
      <c r="A385" s="63">
        <v>371556</v>
      </c>
      <c r="B385" s="59" t="s">
        <v>403</v>
      </c>
      <c r="C385" s="25" t="s">
        <v>394</v>
      </c>
      <c r="D385" s="25" t="s">
        <v>691</v>
      </c>
      <c r="E385" s="60" t="s">
        <v>708</v>
      </c>
      <c r="F385" s="36">
        <f>VLOOKUP($A385,'CAF BLS Adjustment'!$B:$H,7,FALSE)</f>
        <v>732293</v>
      </c>
      <c r="G385" s="5">
        <f>SUMIFS('HCLS Adjustment'!$F:$F,'HCLS Adjustment'!$B:$B,Main!$A385)</f>
        <v>285636</v>
      </c>
      <c r="H385" s="31">
        <f>VLOOKUP(A385,'SVS Adjustment'!$B$3:$E$675,4,FALSE)</f>
        <v>0</v>
      </c>
      <c r="I385" s="31">
        <f t="shared" si="40"/>
        <v>1017929</v>
      </c>
      <c r="J385" s="31">
        <f>IFERROR(VLOOKUP($A385,'NECA 5 year Projections'!$A:$C,3,FALSE),0)</f>
        <v>598189.09367746895</v>
      </c>
      <c r="K385" s="64">
        <f t="shared" si="41"/>
        <v>0.9963388589590193</v>
      </c>
      <c r="L385" s="31">
        <f t="shared" si="42"/>
        <v>1014202.2183612955</v>
      </c>
      <c r="M385" s="61">
        <v>63798</v>
      </c>
      <c r="N385" s="36">
        <f t="shared" si="43"/>
        <v>63564.426523867514</v>
      </c>
      <c r="O385" s="95">
        <f t="shared" si="44"/>
        <v>1077766.6448851631</v>
      </c>
      <c r="P385" s="36">
        <f t="shared" si="45"/>
        <v>793176.39856754465</v>
      </c>
      <c r="Q385" s="101">
        <f t="shared" si="46"/>
        <v>284590.24631761841</v>
      </c>
      <c r="R385" s="101">
        <f t="shared" si="47"/>
        <v>0</v>
      </c>
    </row>
    <row r="386" spans="1:18" ht="14.4" customHeight="1">
      <c r="A386" s="63">
        <v>371557</v>
      </c>
      <c r="B386" s="59" t="s">
        <v>404</v>
      </c>
      <c r="C386" s="25" t="s">
        <v>394</v>
      </c>
      <c r="D386" s="25" t="s">
        <v>691</v>
      </c>
      <c r="E386" s="60" t="s">
        <v>708</v>
      </c>
      <c r="F386" s="36">
        <f>VLOOKUP($A386,'CAF BLS Adjustment'!$B:$H,7,FALSE)</f>
        <v>278990.27266487241</v>
      </c>
      <c r="G386" s="5">
        <f>SUMIFS('HCLS Adjustment'!$F:$F,'HCLS Adjustment'!$B:$B,Main!$A386)</f>
        <v>458256</v>
      </c>
      <c r="H386" s="31">
        <f>VLOOKUP(A386,'SVS Adjustment'!$B$3:$E$675,4,FALSE)</f>
        <v>0</v>
      </c>
      <c r="I386" s="31">
        <f t="shared" si="40"/>
        <v>737246.27266487246</v>
      </c>
      <c r="J386" s="31">
        <f>IFERROR(VLOOKUP($A386,'NECA 5 year Projections'!$A:$C,3,FALSE),0)</f>
        <v>279668.46299642202</v>
      </c>
      <c r="K386" s="64">
        <f t="shared" si="41"/>
        <v>0.9963388589590193</v>
      </c>
      <c r="L386" s="31">
        <f t="shared" si="42"/>
        <v>734547.11007870908</v>
      </c>
      <c r="M386" s="61">
        <v>22350</v>
      </c>
      <c r="N386" s="36">
        <f t="shared" si="43"/>
        <v>22268.173497734082</v>
      </c>
      <c r="O386" s="95">
        <f t="shared" si="44"/>
        <v>756815.28357644321</v>
      </c>
      <c r="P386" s="36">
        <f t="shared" si="45"/>
        <v>300237.02342531871</v>
      </c>
      <c r="Q386" s="101">
        <f t="shared" si="46"/>
        <v>456578.26015112433</v>
      </c>
      <c r="R386" s="101">
        <f t="shared" si="47"/>
        <v>0</v>
      </c>
    </row>
    <row r="387" spans="1:18" ht="14.4" customHeight="1">
      <c r="A387" s="63">
        <v>371558</v>
      </c>
      <c r="B387" s="59" t="s">
        <v>405</v>
      </c>
      <c r="C387" s="25" t="s">
        <v>394</v>
      </c>
      <c r="D387" s="25" t="s">
        <v>691</v>
      </c>
      <c r="E387" s="60" t="s">
        <v>708</v>
      </c>
      <c r="F387" s="36">
        <f>VLOOKUP($A387,'CAF BLS Adjustment'!$B:$H,7,FALSE)</f>
        <v>574518</v>
      </c>
      <c r="G387" s="5">
        <f>SUMIFS('HCLS Adjustment'!$F:$F,'HCLS Adjustment'!$B:$B,Main!$A387)</f>
        <v>799632</v>
      </c>
      <c r="H387" s="31">
        <f>VLOOKUP(A387,'SVS Adjustment'!$B$3:$E$675,4,FALSE)</f>
        <v>0</v>
      </c>
      <c r="I387" s="31">
        <f t="shared" si="40"/>
        <v>1374150</v>
      </c>
      <c r="J387" s="31">
        <f>IFERROR(VLOOKUP($A387,'NECA 5 year Projections'!$A:$C,3,FALSE),0)</f>
        <v>600743.74144252099</v>
      </c>
      <c r="K387" s="64">
        <f t="shared" si="41"/>
        <v>0.9963388589590193</v>
      </c>
      <c r="L387" s="31">
        <f t="shared" si="42"/>
        <v>1369119.0430385363</v>
      </c>
      <c r="M387" s="61">
        <v>53244</v>
      </c>
      <c r="N387" s="36">
        <f t="shared" si="43"/>
        <v>53049.066206414027</v>
      </c>
      <c r="O387" s="95">
        <f t="shared" si="44"/>
        <v>1422168.1092449503</v>
      </c>
      <c r="P387" s="36">
        <f t="shared" si="45"/>
        <v>625463.67477783188</v>
      </c>
      <c r="Q387" s="101">
        <f t="shared" si="46"/>
        <v>796704.43446711847</v>
      </c>
      <c r="R387" s="101">
        <f t="shared" si="47"/>
        <v>0</v>
      </c>
    </row>
    <row r="388" spans="1:18" ht="14.4" customHeight="1">
      <c r="A388" s="63">
        <v>371559</v>
      </c>
      <c r="B388" s="59" t="s">
        <v>406</v>
      </c>
      <c r="C388" s="25" t="s">
        <v>394</v>
      </c>
      <c r="D388" s="25" t="s">
        <v>691</v>
      </c>
      <c r="E388" s="60" t="s">
        <v>708</v>
      </c>
      <c r="F388" s="36">
        <f>VLOOKUP($A388,'CAF BLS Adjustment'!$B:$H,7,FALSE)</f>
        <v>293817</v>
      </c>
      <c r="G388" s="5">
        <f>SUMIFS('HCLS Adjustment'!$F:$F,'HCLS Adjustment'!$B:$B,Main!$A388)</f>
        <v>416520</v>
      </c>
      <c r="H388" s="31">
        <f>VLOOKUP(A388,'SVS Adjustment'!$B$3:$E$675,4,FALSE)</f>
        <v>0</v>
      </c>
      <c r="I388" s="31">
        <f t="shared" si="40"/>
        <v>710337</v>
      </c>
      <c r="J388" s="31">
        <f>IFERROR(VLOOKUP($A388,'NECA 5 year Projections'!$A:$C,3,FALSE),0)</f>
        <v>372762.98387870402</v>
      </c>
      <c r="K388" s="64">
        <f t="shared" si="41"/>
        <v>0.9963388589590193</v>
      </c>
      <c r="L388" s="31">
        <f t="shared" si="42"/>
        <v>707736.35605637287</v>
      </c>
      <c r="M388" s="61">
        <v>7698</v>
      </c>
      <c r="N388" s="36">
        <f t="shared" si="43"/>
        <v>7669.8165362665304</v>
      </c>
      <c r="O388" s="95">
        <f t="shared" si="44"/>
        <v>715406.17259263934</v>
      </c>
      <c r="P388" s="36">
        <f t="shared" si="45"/>
        <v>300411.11105902871</v>
      </c>
      <c r="Q388" s="101">
        <f t="shared" si="46"/>
        <v>414995.06153361074</v>
      </c>
      <c r="R388" s="101">
        <f t="shared" si="47"/>
        <v>0</v>
      </c>
    </row>
    <row r="389" spans="1:18" ht="14.4" customHeight="1">
      <c r="A389" s="63">
        <v>371561</v>
      </c>
      <c r="B389" s="59" t="s">
        <v>407</v>
      </c>
      <c r="C389" s="25" t="s">
        <v>394</v>
      </c>
      <c r="D389" s="25" t="s">
        <v>691</v>
      </c>
      <c r="E389" s="60" t="s">
        <v>708</v>
      </c>
      <c r="F389" s="36">
        <f>VLOOKUP($A389,'CAF BLS Adjustment'!$B:$H,7,FALSE)</f>
        <v>206291</v>
      </c>
      <c r="G389" s="5">
        <f>SUMIFS('HCLS Adjustment'!$F:$F,'HCLS Adjustment'!$B:$B,Main!$A389)</f>
        <v>57852</v>
      </c>
      <c r="H389" s="31">
        <f>VLOOKUP(A389,'SVS Adjustment'!$B$3:$E$675,4,FALSE)</f>
        <v>0</v>
      </c>
      <c r="I389" s="31">
        <f t="shared" ref="I389:I452" si="48">SUM(F389:H389)</f>
        <v>264143</v>
      </c>
      <c r="J389" s="31">
        <f>IFERROR(VLOOKUP($A389,'NECA 5 year Projections'!$A:$C,3,FALSE),0)</f>
        <v>170885.49194301199</v>
      </c>
      <c r="K389" s="64">
        <f t="shared" ref="K389:K452" si="49">G$663</f>
        <v>0.9963388589590193</v>
      </c>
      <c r="L389" s="31">
        <f t="shared" ref="L389:L452" si="50">IF(I389&lt;J389,I389,MAX(I389*K389,J389))</f>
        <v>263175.93522201222</v>
      </c>
      <c r="M389" s="61">
        <v>7062</v>
      </c>
      <c r="N389" s="36">
        <f t="shared" ref="N389:N452" si="51">IF(M389&lt;0,M389,M389*K389)</f>
        <v>7036.1450219685939</v>
      </c>
      <c r="O389" s="95">
        <f t="shared" ref="O389:O452" si="52">IF(M389&lt;0,L389+M389,L389+M389*K389)</f>
        <v>270212.0802439808</v>
      </c>
      <c r="P389" s="36">
        <f t="shared" ref="P389:P452" si="53">(F389/I389)*L389+N389</f>
        <v>212571.88457548362</v>
      </c>
      <c r="Q389" s="101">
        <f t="shared" ref="Q389:Q452" si="54">((G389)/I389)*L389</f>
        <v>57640.195668497181</v>
      </c>
      <c r="R389" s="101">
        <f t="shared" ref="R389:R452" si="55">((H389)/I389)*L389</f>
        <v>0</v>
      </c>
    </row>
    <row r="390" spans="1:18" ht="14.4" customHeight="1">
      <c r="A390" s="63">
        <v>371567</v>
      </c>
      <c r="B390" s="59" t="s">
        <v>408</v>
      </c>
      <c r="C390" s="25" t="s">
        <v>394</v>
      </c>
      <c r="D390" s="25" t="s">
        <v>691</v>
      </c>
      <c r="E390" s="60" t="s">
        <v>708</v>
      </c>
      <c r="F390" s="36">
        <f>VLOOKUP($A390,'CAF BLS Adjustment'!$B:$H,7,FALSE)</f>
        <v>509862.81083981349</v>
      </c>
      <c r="G390" s="5">
        <f>SUMIFS('HCLS Adjustment'!$F:$F,'HCLS Adjustment'!$B:$B,Main!$A390)</f>
        <v>561396</v>
      </c>
      <c r="H390" s="31">
        <f>VLOOKUP(A390,'SVS Adjustment'!$B$3:$E$675,4,FALSE)</f>
        <v>0</v>
      </c>
      <c r="I390" s="31">
        <f t="shared" si="48"/>
        <v>1071258.8108398134</v>
      </c>
      <c r="J390" s="31">
        <f>IFERROR(VLOOKUP($A390,'NECA 5 year Projections'!$A:$C,3,FALSE),0)</f>
        <v>427486.17468172399</v>
      </c>
      <c r="K390" s="64">
        <f t="shared" si="49"/>
        <v>0.9963388589590193</v>
      </c>
      <c r="L390" s="31">
        <f t="shared" si="50"/>
        <v>1067336.7812419357</v>
      </c>
      <c r="M390" s="61">
        <v>16824</v>
      </c>
      <c r="N390" s="36">
        <f t="shared" si="51"/>
        <v>16762.404963126541</v>
      </c>
      <c r="O390" s="95">
        <f t="shared" si="52"/>
        <v>1084099.1862050623</v>
      </c>
      <c r="P390" s="36">
        <f t="shared" si="53"/>
        <v>524758.53614090465</v>
      </c>
      <c r="Q390" s="101">
        <f t="shared" si="54"/>
        <v>559340.65006415767</v>
      </c>
      <c r="R390" s="101">
        <f t="shared" si="55"/>
        <v>0</v>
      </c>
    </row>
    <row r="391" spans="1:18" ht="14.4" customHeight="1">
      <c r="A391" s="63">
        <v>371576</v>
      </c>
      <c r="B391" s="59" t="s">
        <v>409</v>
      </c>
      <c r="C391" s="25" t="s">
        <v>394</v>
      </c>
      <c r="D391" s="25" t="s">
        <v>691</v>
      </c>
      <c r="E391" s="60" t="s">
        <v>708</v>
      </c>
      <c r="F391" s="36">
        <f>VLOOKUP($A391,'CAF BLS Adjustment'!$B:$H,7,FALSE)</f>
        <v>2314411</v>
      </c>
      <c r="G391" s="5">
        <f>SUMIFS('HCLS Adjustment'!$F:$F,'HCLS Adjustment'!$B:$B,Main!$A391)</f>
        <v>2812380</v>
      </c>
      <c r="H391" s="31">
        <f>VLOOKUP(A391,'SVS Adjustment'!$B$3:$E$675,4,FALSE)</f>
        <v>0</v>
      </c>
      <c r="I391" s="31">
        <f t="shared" si="48"/>
        <v>5126791</v>
      </c>
      <c r="J391" s="31">
        <f>IFERROR(VLOOKUP($A391,'NECA 5 year Projections'!$A:$C,3,FALSE),0)</f>
        <v>2386944.08901334</v>
      </c>
      <c r="K391" s="64">
        <f t="shared" si="49"/>
        <v>0.9963388589590193</v>
      </c>
      <c r="L391" s="31">
        <f t="shared" si="50"/>
        <v>5108021.0950613692</v>
      </c>
      <c r="M391" s="61">
        <v>75714</v>
      </c>
      <c r="N391" s="36">
        <f t="shared" si="51"/>
        <v>75436.800367223186</v>
      </c>
      <c r="O391" s="95">
        <f t="shared" si="52"/>
        <v>5183457.8954285923</v>
      </c>
      <c r="P391" s="36">
        <f t="shared" si="53"/>
        <v>2381374.4152694256</v>
      </c>
      <c r="Q391" s="101">
        <f t="shared" si="54"/>
        <v>2802083.4801591663</v>
      </c>
      <c r="R391" s="101">
        <f t="shared" si="55"/>
        <v>0</v>
      </c>
    </row>
    <row r="392" spans="1:18" ht="14.4" customHeight="1">
      <c r="A392" s="63">
        <v>371582</v>
      </c>
      <c r="B392" s="59" t="s">
        <v>410</v>
      </c>
      <c r="C392" s="25" t="s">
        <v>394</v>
      </c>
      <c r="D392" s="25" t="s">
        <v>691</v>
      </c>
      <c r="E392" s="60" t="s">
        <v>708</v>
      </c>
      <c r="F392" s="36">
        <f>VLOOKUP($A392,'CAF BLS Adjustment'!$B:$H,7,FALSE)</f>
        <v>479553</v>
      </c>
      <c r="G392" s="5">
        <f>SUMIFS('HCLS Adjustment'!$F:$F,'HCLS Adjustment'!$B:$B,Main!$A392)</f>
        <v>577428</v>
      </c>
      <c r="H392" s="31">
        <f>VLOOKUP(A392,'SVS Adjustment'!$B$3:$E$675,4,FALSE)</f>
        <v>0</v>
      </c>
      <c r="I392" s="31">
        <f t="shared" si="48"/>
        <v>1056981</v>
      </c>
      <c r="J392" s="31">
        <f>IFERROR(VLOOKUP($A392,'NECA 5 year Projections'!$A:$C,3,FALSE),0)</f>
        <v>497247.07279257901</v>
      </c>
      <c r="K392" s="64">
        <f t="shared" si="49"/>
        <v>0.9963388589590193</v>
      </c>
      <c r="L392" s="31">
        <f t="shared" si="50"/>
        <v>1053111.2434813632</v>
      </c>
      <c r="M392" s="61">
        <v>-4920</v>
      </c>
      <c r="N392" s="36">
        <f t="shared" si="51"/>
        <v>-4920</v>
      </c>
      <c r="O392" s="95">
        <f t="shared" si="52"/>
        <v>1048191.2434813632</v>
      </c>
      <c r="P392" s="36">
        <f t="shared" si="53"/>
        <v>472877.2888303746</v>
      </c>
      <c r="Q392" s="101">
        <f t="shared" si="54"/>
        <v>575313.95465098869</v>
      </c>
      <c r="R392" s="101">
        <f t="shared" si="55"/>
        <v>0</v>
      </c>
    </row>
    <row r="393" spans="1:18" ht="14.4" customHeight="1">
      <c r="A393" s="63">
        <v>371590</v>
      </c>
      <c r="B393" s="59" t="s">
        <v>411</v>
      </c>
      <c r="C393" s="25" t="s">
        <v>394</v>
      </c>
      <c r="D393" s="25" t="s">
        <v>691</v>
      </c>
      <c r="E393" s="60" t="s">
        <v>708</v>
      </c>
      <c r="F393" s="36">
        <f>VLOOKUP($A393,'CAF BLS Adjustment'!$B:$H,7,FALSE)</f>
        <v>28893</v>
      </c>
      <c r="G393" s="5">
        <f>SUMIFS('HCLS Adjustment'!$F:$F,'HCLS Adjustment'!$B:$B,Main!$A393)</f>
        <v>13332</v>
      </c>
      <c r="H393" s="31">
        <f>VLOOKUP(A393,'SVS Adjustment'!$B$3:$E$675,4,FALSE)</f>
        <v>0</v>
      </c>
      <c r="I393" s="31">
        <f t="shared" si="48"/>
        <v>42225</v>
      </c>
      <c r="J393" s="31">
        <f>IFERROR(VLOOKUP($A393,'NECA 5 year Projections'!$A:$C,3,FALSE),0)</f>
        <v>31866.898246745699</v>
      </c>
      <c r="K393" s="64">
        <f t="shared" si="49"/>
        <v>0.9963388589590193</v>
      </c>
      <c r="L393" s="31">
        <f t="shared" si="50"/>
        <v>42070.408319544593</v>
      </c>
      <c r="M393" s="61">
        <v>486</v>
      </c>
      <c r="N393" s="36">
        <f t="shared" si="51"/>
        <v>484.22068545408337</v>
      </c>
      <c r="O393" s="95">
        <f t="shared" si="52"/>
        <v>42554.629004998678</v>
      </c>
      <c r="P393" s="36">
        <f t="shared" si="53"/>
        <v>29271.439337357027</v>
      </c>
      <c r="Q393" s="101">
        <f t="shared" si="54"/>
        <v>13283.189667641645</v>
      </c>
      <c r="R393" s="101">
        <f t="shared" si="55"/>
        <v>0</v>
      </c>
    </row>
    <row r="394" spans="1:18" ht="14.4" customHeight="1">
      <c r="A394" s="63">
        <v>371591</v>
      </c>
      <c r="B394" s="59" t="s">
        <v>412</v>
      </c>
      <c r="C394" s="25" t="s">
        <v>394</v>
      </c>
      <c r="D394" s="25" t="s">
        <v>691</v>
      </c>
      <c r="E394" s="60" t="s">
        <v>708</v>
      </c>
      <c r="F394" s="36">
        <f>VLOOKUP($A394,'CAF BLS Adjustment'!$B:$H,7,FALSE)</f>
        <v>906251</v>
      </c>
      <c r="G394" s="5">
        <f>SUMIFS('HCLS Adjustment'!$F:$F,'HCLS Adjustment'!$B:$B,Main!$A394)</f>
        <v>780324</v>
      </c>
      <c r="H394" s="31">
        <f>VLOOKUP(A394,'SVS Adjustment'!$B$3:$E$675,4,FALSE)</f>
        <v>0</v>
      </c>
      <c r="I394" s="31">
        <f t="shared" si="48"/>
        <v>1686575</v>
      </c>
      <c r="J394" s="31">
        <f>IFERROR(VLOOKUP($A394,'NECA 5 year Projections'!$A:$C,3,FALSE),0)</f>
        <v>982582.85128122196</v>
      </c>
      <c r="K394" s="64">
        <f t="shared" si="49"/>
        <v>0.9963388589590193</v>
      </c>
      <c r="L394" s="31">
        <f t="shared" si="50"/>
        <v>1680400.2110488079</v>
      </c>
      <c r="M394" s="61">
        <v>28788</v>
      </c>
      <c r="N394" s="36">
        <f t="shared" si="51"/>
        <v>28682.603071712248</v>
      </c>
      <c r="O394" s="95">
        <f t="shared" si="52"/>
        <v>1709082.8141205201</v>
      </c>
      <c r="P394" s="36">
        <f t="shared" si="53"/>
        <v>931615.69034218253</v>
      </c>
      <c r="Q394" s="101">
        <f t="shared" si="54"/>
        <v>777467.12377833785</v>
      </c>
      <c r="R394" s="101">
        <f t="shared" si="55"/>
        <v>0</v>
      </c>
    </row>
    <row r="395" spans="1:18" ht="14.4" customHeight="1">
      <c r="A395" s="63">
        <v>371592</v>
      </c>
      <c r="B395" s="59" t="s">
        <v>413</v>
      </c>
      <c r="C395" s="25" t="s">
        <v>394</v>
      </c>
      <c r="D395" s="25" t="s">
        <v>691</v>
      </c>
      <c r="E395" s="60" t="s">
        <v>708</v>
      </c>
      <c r="F395" s="36">
        <f>VLOOKUP($A395,'CAF BLS Adjustment'!$B:$H,7,FALSE)</f>
        <v>851821</v>
      </c>
      <c r="G395" s="5">
        <f>SUMIFS('HCLS Adjustment'!$F:$F,'HCLS Adjustment'!$B:$B,Main!$A395)</f>
        <v>461424</v>
      </c>
      <c r="H395" s="31">
        <f>VLOOKUP(A395,'SVS Adjustment'!$B$3:$E$675,4,FALSE)</f>
        <v>0</v>
      </c>
      <c r="I395" s="31">
        <f t="shared" si="48"/>
        <v>1313245</v>
      </c>
      <c r="J395" s="31">
        <f>IFERROR(VLOOKUP($A395,'NECA 5 year Projections'!$A:$C,3,FALSE),0)</f>
        <v>593631.00074404897</v>
      </c>
      <c r="K395" s="64">
        <f t="shared" si="49"/>
        <v>0.9963388589590193</v>
      </c>
      <c r="L395" s="31">
        <f t="shared" si="50"/>
        <v>1308437.0248336373</v>
      </c>
      <c r="M395" s="61">
        <v>-7866</v>
      </c>
      <c r="N395" s="36">
        <f t="shared" si="51"/>
        <v>-7866</v>
      </c>
      <c r="O395" s="95">
        <f t="shared" si="52"/>
        <v>1300571.0248336373</v>
      </c>
      <c r="P395" s="36">
        <f t="shared" si="53"/>
        <v>840836.3631773307</v>
      </c>
      <c r="Q395" s="101">
        <f t="shared" si="54"/>
        <v>459734.66165630653</v>
      </c>
      <c r="R395" s="101">
        <f t="shared" si="55"/>
        <v>0</v>
      </c>
    </row>
    <row r="396" spans="1:18" ht="14.4" customHeight="1">
      <c r="A396" s="63">
        <v>371597</v>
      </c>
      <c r="B396" s="59" t="s">
        <v>414</v>
      </c>
      <c r="C396" s="25" t="s">
        <v>394</v>
      </c>
      <c r="D396" s="25" t="s">
        <v>691</v>
      </c>
      <c r="E396" s="60" t="s">
        <v>708</v>
      </c>
      <c r="F396" s="36">
        <f>VLOOKUP($A396,'CAF BLS Adjustment'!$B:$H,7,FALSE)</f>
        <v>329472</v>
      </c>
      <c r="G396" s="5">
        <f>SUMIFS('HCLS Adjustment'!$F:$F,'HCLS Adjustment'!$B:$B,Main!$A396)</f>
        <v>384000</v>
      </c>
      <c r="H396" s="31">
        <f>VLOOKUP(A396,'SVS Adjustment'!$B$3:$E$675,4,FALSE)</f>
        <v>0</v>
      </c>
      <c r="I396" s="31">
        <f t="shared" si="48"/>
        <v>713472</v>
      </c>
      <c r="J396" s="31">
        <f>IFERROR(VLOOKUP($A396,'NECA 5 year Projections'!$A:$C,3,FALSE),0)</f>
        <v>346594.40274981101</v>
      </c>
      <c r="K396" s="64">
        <f t="shared" si="49"/>
        <v>0.9963388589590193</v>
      </c>
      <c r="L396" s="31">
        <f t="shared" si="50"/>
        <v>710859.87837920943</v>
      </c>
      <c r="M396" s="61">
        <v>-9582</v>
      </c>
      <c r="N396" s="36">
        <f t="shared" si="51"/>
        <v>-9582</v>
      </c>
      <c r="O396" s="95">
        <f t="shared" si="52"/>
        <v>701277.87837920943</v>
      </c>
      <c r="P396" s="36">
        <f t="shared" si="53"/>
        <v>318683.75653894601</v>
      </c>
      <c r="Q396" s="101">
        <f t="shared" si="54"/>
        <v>382594.12184026343</v>
      </c>
      <c r="R396" s="101">
        <f t="shared" si="55"/>
        <v>0</v>
      </c>
    </row>
    <row r="397" spans="1:18" ht="14.4" customHeight="1">
      <c r="A397" s="63">
        <v>372455</v>
      </c>
      <c r="B397" s="59" t="s">
        <v>415</v>
      </c>
      <c r="C397" s="25" t="s">
        <v>394</v>
      </c>
      <c r="D397" s="25" t="s">
        <v>691</v>
      </c>
      <c r="E397" s="60" t="s">
        <v>708</v>
      </c>
      <c r="F397" s="36">
        <f>VLOOKUP($A397,'CAF BLS Adjustment'!$B:$H,7,FALSE)</f>
        <v>526391</v>
      </c>
      <c r="G397" s="5">
        <f>SUMIFS('HCLS Adjustment'!$F:$F,'HCLS Adjustment'!$B:$B,Main!$A397)</f>
        <v>526872</v>
      </c>
      <c r="H397" s="31">
        <f>VLOOKUP(A397,'SVS Adjustment'!$B$3:$E$675,4,FALSE)</f>
        <v>0</v>
      </c>
      <c r="I397" s="31">
        <f t="shared" si="48"/>
        <v>1053263</v>
      </c>
      <c r="J397" s="31">
        <f>IFERROR(VLOOKUP($A397,'NECA 5 year Projections'!$A:$C,3,FALSE),0)</f>
        <v>480731.22817977698</v>
      </c>
      <c r="K397" s="64">
        <f t="shared" si="49"/>
        <v>0.9963388589590193</v>
      </c>
      <c r="L397" s="31">
        <f t="shared" si="50"/>
        <v>1049406.8556037536</v>
      </c>
      <c r="M397" s="61">
        <v>-62160</v>
      </c>
      <c r="N397" s="36">
        <f t="shared" si="51"/>
        <v>-62160</v>
      </c>
      <c r="O397" s="95">
        <f t="shared" si="52"/>
        <v>987246.85560375359</v>
      </c>
      <c r="P397" s="36">
        <f t="shared" si="53"/>
        <v>462303.80830629717</v>
      </c>
      <c r="Q397" s="101">
        <f t="shared" si="54"/>
        <v>524943.04729745642</v>
      </c>
      <c r="R397" s="101">
        <f t="shared" si="55"/>
        <v>0</v>
      </c>
    </row>
    <row r="398" spans="1:18" ht="14.4" customHeight="1">
      <c r="A398" s="63">
        <v>381447</v>
      </c>
      <c r="B398" s="59" t="s">
        <v>417</v>
      </c>
      <c r="C398" s="25" t="s">
        <v>416</v>
      </c>
      <c r="D398" s="25" t="s">
        <v>691</v>
      </c>
      <c r="E398" s="60" t="s">
        <v>708</v>
      </c>
      <c r="F398" s="36">
        <f>VLOOKUP($A398,'CAF BLS Adjustment'!$B:$H,7,FALSE)</f>
        <v>3616612</v>
      </c>
      <c r="G398" s="5">
        <f>SUMIFS('HCLS Adjustment'!$F:$F,'HCLS Adjustment'!$B:$B,Main!$A398)</f>
        <v>1671336</v>
      </c>
      <c r="H398" s="31">
        <f>VLOOKUP(A398,'SVS Adjustment'!$B$3:$E$675,4,FALSE)</f>
        <v>0</v>
      </c>
      <c r="I398" s="31">
        <f t="shared" si="48"/>
        <v>5287948</v>
      </c>
      <c r="J398" s="31">
        <f>IFERROR(VLOOKUP($A398,'NECA 5 year Projections'!$A:$C,3,FALSE),0)</f>
        <v>3567751.5819971301</v>
      </c>
      <c r="K398" s="64">
        <f t="shared" si="49"/>
        <v>0.9963388589590193</v>
      </c>
      <c r="L398" s="31">
        <f t="shared" si="50"/>
        <v>5268588.0765546281</v>
      </c>
      <c r="M398" s="61">
        <v>117972</v>
      </c>
      <c r="N398" s="36">
        <f t="shared" si="51"/>
        <v>117540.08786911343</v>
      </c>
      <c r="O398" s="95">
        <f t="shared" si="52"/>
        <v>5386128.1644237414</v>
      </c>
      <c r="P398" s="36">
        <f t="shared" si="53"/>
        <v>3720911.1612466099</v>
      </c>
      <c r="Q398" s="101">
        <f t="shared" si="54"/>
        <v>1665217.0031771315</v>
      </c>
      <c r="R398" s="101">
        <f t="shared" si="55"/>
        <v>0</v>
      </c>
    </row>
    <row r="399" spans="1:18" ht="14.4" customHeight="1">
      <c r="A399" s="63">
        <v>381509</v>
      </c>
      <c r="B399" s="59" t="s">
        <v>392</v>
      </c>
      <c r="C399" s="25" t="s">
        <v>416</v>
      </c>
      <c r="D399" s="25" t="s">
        <v>691</v>
      </c>
      <c r="E399" s="60" t="s">
        <v>708</v>
      </c>
      <c r="F399" s="36">
        <f>VLOOKUP($A399,'CAF BLS Adjustment'!$B:$H,7,FALSE)</f>
        <v>126503</v>
      </c>
      <c r="G399" s="5">
        <f>SUMIFS('HCLS Adjustment'!$F:$F,'HCLS Adjustment'!$B:$B,Main!$A399)</f>
        <v>57156</v>
      </c>
      <c r="H399" s="31">
        <f>VLOOKUP(A399,'SVS Adjustment'!$B$3:$E$675,4,FALSE)</f>
        <v>0</v>
      </c>
      <c r="I399" s="31">
        <f t="shared" si="48"/>
        <v>183659</v>
      </c>
      <c r="J399" s="31">
        <f>IFERROR(VLOOKUP($A399,'NECA 5 year Projections'!$A:$C,3,FALSE),0)</f>
        <v>114315.279447933</v>
      </c>
      <c r="K399" s="64">
        <f t="shared" si="49"/>
        <v>0.9963388589590193</v>
      </c>
      <c r="L399" s="31">
        <f t="shared" si="50"/>
        <v>182986.59849755451</v>
      </c>
      <c r="M399" s="61">
        <v>5898</v>
      </c>
      <c r="N399" s="36">
        <f t="shared" si="51"/>
        <v>5876.4065901402955</v>
      </c>
      <c r="O399" s="95">
        <f t="shared" si="52"/>
        <v>188863.00508769482</v>
      </c>
      <c r="P399" s="36">
        <f t="shared" si="53"/>
        <v>131916.2612650331</v>
      </c>
      <c r="Q399" s="101">
        <f t="shared" si="54"/>
        <v>56946.743822661701</v>
      </c>
      <c r="R399" s="101">
        <f t="shared" si="55"/>
        <v>0</v>
      </c>
    </row>
    <row r="400" spans="1:18" ht="14.4" customHeight="1">
      <c r="A400" s="63">
        <v>381604</v>
      </c>
      <c r="B400" s="59" t="s">
        <v>418</v>
      </c>
      <c r="C400" s="25" t="s">
        <v>416</v>
      </c>
      <c r="D400" s="25" t="s">
        <v>691</v>
      </c>
      <c r="E400" s="60" t="s">
        <v>708</v>
      </c>
      <c r="F400" s="36">
        <f>VLOOKUP($A400,'CAF BLS Adjustment'!$B:$H,7,FALSE)</f>
        <v>2876921</v>
      </c>
      <c r="G400" s="5">
        <f>SUMIFS('HCLS Adjustment'!$F:$F,'HCLS Adjustment'!$B:$B,Main!$A400)</f>
        <v>3025596</v>
      </c>
      <c r="H400" s="31">
        <f>VLOOKUP(A400,'SVS Adjustment'!$B$3:$E$675,4,FALSE)</f>
        <v>0</v>
      </c>
      <c r="I400" s="31">
        <f t="shared" si="48"/>
        <v>5902517</v>
      </c>
      <c r="J400" s="31">
        <f>IFERROR(VLOOKUP($A400,'NECA 5 year Projections'!$A:$C,3,FALSE),0)</f>
        <v>3095932.0258955201</v>
      </c>
      <c r="K400" s="64">
        <f t="shared" si="49"/>
        <v>0.9963388589590193</v>
      </c>
      <c r="L400" s="31">
        <f t="shared" si="50"/>
        <v>5880907.0527662141</v>
      </c>
      <c r="M400" s="61">
        <v>340728</v>
      </c>
      <c r="N400" s="36">
        <f t="shared" si="51"/>
        <v>339480.54673538875</v>
      </c>
      <c r="O400" s="95">
        <f t="shared" si="52"/>
        <v>6220387.5995016033</v>
      </c>
      <c r="P400" s="36">
        <f t="shared" si="53"/>
        <v>3205868.7331906296</v>
      </c>
      <c r="Q400" s="101">
        <f t="shared" si="54"/>
        <v>3014518.8663109737</v>
      </c>
      <c r="R400" s="101">
        <f t="shared" si="55"/>
        <v>0</v>
      </c>
    </row>
    <row r="401" spans="1:18" ht="14.4" customHeight="1">
      <c r="A401" s="63">
        <v>381607</v>
      </c>
      <c r="B401" s="59" t="s">
        <v>419</v>
      </c>
      <c r="C401" s="25" t="s">
        <v>416</v>
      </c>
      <c r="D401" s="25" t="s">
        <v>691</v>
      </c>
      <c r="E401" s="60" t="s">
        <v>708</v>
      </c>
      <c r="F401" s="36">
        <f>VLOOKUP($A401,'CAF BLS Adjustment'!$B:$H,7,FALSE)</f>
        <v>7726302</v>
      </c>
      <c r="G401" s="5">
        <f>SUMIFS('HCLS Adjustment'!$F:$F,'HCLS Adjustment'!$B:$B,Main!$A401)</f>
        <v>5145780</v>
      </c>
      <c r="H401" s="31">
        <f>VLOOKUP(A401,'SVS Adjustment'!$B$3:$E$675,4,FALSE)</f>
        <v>0</v>
      </c>
      <c r="I401" s="31">
        <f t="shared" si="48"/>
        <v>12872082</v>
      </c>
      <c r="J401" s="31">
        <f>IFERROR(VLOOKUP($A401,'NECA 5 year Projections'!$A:$C,3,FALSE),0)</f>
        <v>7466285.1508618798</v>
      </c>
      <c r="K401" s="64">
        <f t="shared" si="49"/>
        <v>0.9963388589590193</v>
      </c>
      <c r="L401" s="31">
        <f t="shared" si="50"/>
        <v>12824955.492306931</v>
      </c>
      <c r="M401" s="61">
        <v>860016</v>
      </c>
      <c r="N401" s="36">
        <f t="shared" si="51"/>
        <v>856867.3601264999</v>
      </c>
      <c r="O401" s="95">
        <f t="shared" si="52"/>
        <v>13681822.85243343</v>
      </c>
      <c r="P401" s="36">
        <f t="shared" si="53"/>
        <v>8554882.2787792888</v>
      </c>
      <c r="Q401" s="101">
        <f t="shared" si="54"/>
        <v>5126940.5736541422</v>
      </c>
      <c r="R401" s="101">
        <f t="shared" si="55"/>
        <v>0</v>
      </c>
    </row>
    <row r="402" spans="1:18" ht="14.4" customHeight="1">
      <c r="A402" s="63">
        <v>381610</v>
      </c>
      <c r="B402" s="59" t="s">
        <v>420</v>
      </c>
      <c r="C402" s="25" t="s">
        <v>416</v>
      </c>
      <c r="D402" s="25" t="s">
        <v>691</v>
      </c>
      <c r="E402" s="60" t="s">
        <v>708</v>
      </c>
      <c r="F402" s="36">
        <f>VLOOKUP($A402,'CAF BLS Adjustment'!$B:$H,7,FALSE)</f>
        <v>2262230</v>
      </c>
      <c r="G402" s="5">
        <f>SUMIFS('HCLS Adjustment'!$F:$F,'HCLS Adjustment'!$B:$B,Main!$A402)</f>
        <v>1463472</v>
      </c>
      <c r="H402" s="31">
        <f>VLOOKUP(A402,'SVS Adjustment'!$B$3:$E$675,4,FALSE)</f>
        <v>0</v>
      </c>
      <c r="I402" s="31">
        <f t="shared" si="48"/>
        <v>3725702</v>
      </c>
      <c r="J402" s="31">
        <f>IFERROR(VLOOKUP($A402,'NECA 5 year Projections'!$A:$C,3,FALSE),0)</f>
        <v>2363019.4063922898</v>
      </c>
      <c r="K402" s="64">
        <f t="shared" si="49"/>
        <v>0.9963388589590193</v>
      </c>
      <c r="L402" s="31">
        <f t="shared" si="50"/>
        <v>3712061.6795013361</v>
      </c>
      <c r="M402" s="61">
        <v>83346</v>
      </c>
      <c r="N402" s="36">
        <f t="shared" si="51"/>
        <v>83040.85853879842</v>
      </c>
      <c r="O402" s="95">
        <f t="shared" si="52"/>
        <v>3795102.5380401346</v>
      </c>
      <c r="P402" s="36">
        <f t="shared" si="53"/>
        <v>2336988.5154416608</v>
      </c>
      <c r="Q402" s="101">
        <f t="shared" si="54"/>
        <v>1458114.0225984738</v>
      </c>
      <c r="R402" s="101">
        <f t="shared" si="55"/>
        <v>0</v>
      </c>
    </row>
    <row r="403" spans="1:18" ht="14.4" customHeight="1">
      <c r="A403" s="63">
        <v>381611</v>
      </c>
      <c r="B403" s="59" t="s">
        <v>421</v>
      </c>
      <c r="C403" s="25" t="s">
        <v>416</v>
      </c>
      <c r="D403" s="25" t="s">
        <v>691</v>
      </c>
      <c r="E403" s="60" t="s">
        <v>708</v>
      </c>
      <c r="F403" s="36">
        <f>VLOOKUP($A403,'CAF BLS Adjustment'!$B:$H,7,FALSE)</f>
        <v>3507584</v>
      </c>
      <c r="G403" s="5">
        <f>SUMIFS('HCLS Adjustment'!$F:$F,'HCLS Adjustment'!$B:$B,Main!$A403)</f>
        <v>2124624</v>
      </c>
      <c r="H403" s="31">
        <f>VLOOKUP(A403,'SVS Adjustment'!$B$3:$E$675,4,FALSE)</f>
        <v>0</v>
      </c>
      <c r="I403" s="31">
        <f t="shared" si="48"/>
        <v>5632208</v>
      </c>
      <c r="J403" s="31">
        <f>IFERROR(VLOOKUP($A403,'NECA 5 year Projections'!$A:$C,3,FALSE),0)</f>
        <v>2752620.4694028399</v>
      </c>
      <c r="K403" s="64">
        <f t="shared" si="49"/>
        <v>0.9963388589590193</v>
      </c>
      <c r="L403" s="31">
        <f t="shared" si="50"/>
        <v>5611587.6921398602</v>
      </c>
      <c r="M403" s="61">
        <v>255834</v>
      </c>
      <c r="N403" s="36">
        <f t="shared" si="51"/>
        <v>254897.35564292176</v>
      </c>
      <c r="O403" s="95">
        <f t="shared" si="52"/>
        <v>5866485.0477827825</v>
      </c>
      <c r="P403" s="36">
        <f t="shared" si="53"/>
        <v>3749639.5959058348</v>
      </c>
      <c r="Q403" s="101">
        <f t="shared" si="54"/>
        <v>2116845.4518769477</v>
      </c>
      <c r="R403" s="101">
        <f t="shared" si="55"/>
        <v>0</v>
      </c>
    </row>
    <row r="404" spans="1:18" ht="14.4" customHeight="1">
      <c r="A404" s="63">
        <v>381614</v>
      </c>
      <c r="B404" s="59" t="s">
        <v>422</v>
      </c>
      <c r="C404" s="25" t="s">
        <v>416</v>
      </c>
      <c r="D404" s="25" t="s">
        <v>691</v>
      </c>
      <c r="E404" s="60" t="s">
        <v>708</v>
      </c>
      <c r="F404" s="36">
        <f>VLOOKUP($A404,'CAF BLS Adjustment'!$B:$H,7,FALSE)</f>
        <v>566400</v>
      </c>
      <c r="G404" s="5">
        <f>SUMIFS('HCLS Adjustment'!$F:$F,'HCLS Adjustment'!$B:$B,Main!$A404)</f>
        <v>195972</v>
      </c>
      <c r="H404" s="31">
        <f>VLOOKUP(A404,'SVS Adjustment'!$B$3:$E$675,4,FALSE)</f>
        <v>0</v>
      </c>
      <c r="I404" s="31">
        <f t="shared" si="48"/>
        <v>762372</v>
      </c>
      <c r="J404" s="31">
        <f>IFERROR(VLOOKUP($A404,'NECA 5 year Projections'!$A:$C,3,FALSE),0)</f>
        <v>615923.76494230202</v>
      </c>
      <c r="K404" s="64">
        <f t="shared" si="49"/>
        <v>0.9963388589590193</v>
      </c>
      <c r="L404" s="31">
        <f t="shared" si="50"/>
        <v>759580.84858230548</v>
      </c>
      <c r="M404" s="61">
        <v>18612</v>
      </c>
      <c r="N404" s="36">
        <f t="shared" si="51"/>
        <v>18543.858842945268</v>
      </c>
      <c r="O404" s="95">
        <f t="shared" si="52"/>
        <v>778124.70742525079</v>
      </c>
      <c r="P404" s="36">
        <f t="shared" si="53"/>
        <v>582870.1885573339</v>
      </c>
      <c r="Q404" s="101">
        <f t="shared" si="54"/>
        <v>195254.51886791692</v>
      </c>
      <c r="R404" s="101">
        <f t="shared" si="55"/>
        <v>0</v>
      </c>
    </row>
    <row r="405" spans="1:18" ht="14.4" customHeight="1">
      <c r="A405" s="63">
        <v>381615</v>
      </c>
      <c r="B405" s="59" t="s">
        <v>423</v>
      </c>
      <c r="C405" s="25" t="s">
        <v>416</v>
      </c>
      <c r="D405" s="25" t="s">
        <v>691</v>
      </c>
      <c r="E405" s="60" t="s">
        <v>708</v>
      </c>
      <c r="F405" s="36">
        <f>VLOOKUP($A405,'CAF BLS Adjustment'!$B:$H,7,FALSE)</f>
        <v>473825</v>
      </c>
      <c r="G405" s="5">
        <f>SUMIFS('HCLS Adjustment'!$F:$F,'HCLS Adjustment'!$B:$B,Main!$A405)</f>
        <v>184524</v>
      </c>
      <c r="H405" s="31">
        <f>VLOOKUP(A405,'SVS Adjustment'!$B$3:$E$675,4,FALSE)</f>
        <v>0</v>
      </c>
      <c r="I405" s="31">
        <f t="shared" si="48"/>
        <v>658349</v>
      </c>
      <c r="J405" s="31">
        <f>IFERROR(VLOOKUP($A405,'NECA 5 year Projections'!$A:$C,3,FALSE),0)</f>
        <v>495899.80645487201</v>
      </c>
      <c r="K405" s="64">
        <f t="shared" si="49"/>
        <v>0.9963388589590193</v>
      </c>
      <c r="L405" s="31">
        <f t="shared" si="50"/>
        <v>655938.69145681139</v>
      </c>
      <c r="M405" s="61">
        <v>22920</v>
      </c>
      <c r="N405" s="36">
        <f t="shared" si="51"/>
        <v>22836.086647340722</v>
      </c>
      <c r="O405" s="95">
        <f t="shared" si="52"/>
        <v>678774.77810415206</v>
      </c>
      <c r="P405" s="36">
        <f t="shared" si="53"/>
        <v>494926.34649359802</v>
      </c>
      <c r="Q405" s="101">
        <f t="shared" si="54"/>
        <v>183848.43161055408</v>
      </c>
      <c r="R405" s="101">
        <f t="shared" si="55"/>
        <v>0</v>
      </c>
    </row>
    <row r="406" spans="1:18" ht="14.4" customHeight="1">
      <c r="A406" s="63">
        <v>381617</v>
      </c>
      <c r="B406" s="59" t="s">
        <v>424</v>
      </c>
      <c r="C406" s="25" t="s">
        <v>416</v>
      </c>
      <c r="D406" s="25" t="s">
        <v>691</v>
      </c>
      <c r="E406" s="60" t="s">
        <v>708</v>
      </c>
      <c r="F406" s="36">
        <f>VLOOKUP($A406,'CAF BLS Adjustment'!$B:$H,7,FALSE)</f>
        <v>1151851</v>
      </c>
      <c r="G406" s="5">
        <f>SUMIFS('HCLS Adjustment'!$F:$F,'HCLS Adjustment'!$B:$B,Main!$A406)</f>
        <v>1428120</v>
      </c>
      <c r="H406" s="31">
        <f>VLOOKUP(A406,'SVS Adjustment'!$B$3:$E$675,4,FALSE)</f>
        <v>0</v>
      </c>
      <c r="I406" s="31">
        <f t="shared" si="48"/>
        <v>2579971</v>
      </c>
      <c r="J406" s="31">
        <f>IFERROR(VLOOKUP($A406,'NECA 5 year Projections'!$A:$C,3,FALSE),0)</f>
        <v>1281742.9971698599</v>
      </c>
      <c r="K406" s="64">
        <f t="shared" si="49"/>
        <v>0.9963388589590193</v>
      </c>
      <c r="L406" s="31">
        <f t="shared" si="50"/>
        <v>2570525.3622873598</v>
      </c>
      <c r="M406" s="61">
        <v>376992</v>
      </c>
      <c r="N406" s="36">
        <f t="shared" si="51"/>
        <v>375611.77911667863</v>
      </c>
      <c r="O406" s="95">
        <f t="shared" si="52"/>
        <v>2946137.1414040383</v>
      </c>
      <c r="P406" s="36">
        <f t="shared" si="53"/>
        <v>1523245.6901474837</v>
      </c>
      <c r="Q406" s="101">
        <f t="shared" si="54"/>
        <v>1422891.4512565546</v>
      </c>
      <c r="R406" s="101">
        <f t="shared" si="55"/>
        <v>0</v>
      </c>
    </row>
    <row r="407" spans="1:18" ht="14.4" customHeight="1">
      <c r="A407" s="63">
        <v>381622</v>
      </c>
      <c r="B407" s="59" t="s">
        <v>425</v>
      </c>
      <c r="C407" s="25" t="s">
        <v>416</v>
      </c>
      <c r="D407" s="25" t="s">
        <v>691</v>
      </c>
      <c r="E407" s="60" t="s">
        <v>708</v>
      </c>
      <c r="F407" s="36">
        <f>VLOOKUP($A407,'CAF BLS Adjustment'!$B:$H,7,FALSE)</f>
        <v>263147</v>
      </c>
      <c r="G407" s="5">
        <f>SUMIFS('HCLS Adjustment'!$F:$F,'HCLS Adjustment'!$B:$B,Main!$A407)</f>
        <v>91596</v>
      </c>
      <c r="H407" s="31">
        <f>VLOOKUP(A407,'SVS Adjustment'!$B$3:$E$675,4,FALSE)</f>
        <v>0</v>
      </c>
      <c r="I407" s="31">
        <f t="shared" si="48"/>
        <v>354743</v>
      </c>
      <c r="J407" s="31">
        <f>IFERROR(VLOOKUP($A407,'NECA 5 year Projections'!$A:$C,3,FALSE),0)</f>
        <v>260791.88290327301</v>
      </c>
      <c r="K407" s="64">
        <f t="shared" si="49"/>
        <v>0.9963388589590193</v>
      </c>
      <c r="L407" s="31">
        <f t="shared" si="50"/>
        <v>353444.23584369937</v>
      </c>
      <c r="M407" s="61">
        <v>12174</v>
      </c>
      <c r="N407" s="36">
        <f t="shared" si="51"/>
        <v>12129.4292689671</v>
      </c>
      <c r="O407" s="95">
        <f t="shared" si="52"/>
        <v>365573.66511266649</v>
      </c>
      <c r="P407" s="36">
        <f t="shared" si="53"/>
        <v>274313.01098745619</v>
      </c>
      <c r="Q407" s="101">
        <f t="shared" si="54"/>
        <v>91260.654125210334</v>
      </c>
      <c r="R407" s="101">
        <f t="shared" si="55"/>
        <v>0</v>
      </c>
    </row>
    <row r="408" spans="1:18" ht="14.4" customHeight="1">
      <c r="A408" s="63">
        <v>381625</v>
      </c>
      <c r="B408" s="59" t="s">
        <v>426</v>
      </c>
      <c r="C408" s="25" t="s">
        <v>416</v>
      </c>
      <c r="D408" s="25" t="s">
        <v>691</v>
      </c>
      <c r="E408" s="60" t="s">
        <v>708</v>
      </c>
      <c r="F408" s="36">
        <f>VLOOKUP($A408,'CAF BLS Adjustment'!$B:$H,7,FALSE)</f>
        <v>4429051</v>
      </c>
      <c r="G408" s="5">
        <f>SUMIFS('HCLS Adjustment'!$F:$F,'HCLS Adjustment'!$B:$B,Main!$A408)</f>
        <v>2588640</v>
      </c>
      <c r="H408" s="31">
        <f>VLOOKUP(A408,'SVS Adjustment'!$B$3:$E$675,4,FALSE)</f>
        <v>0</v>
      </c>
      <c r="I408" s="31">
        <f t="shared" si="48"/>
        <v>7017691</v>
      </c>
      <c r="J408" s="31">
        <f>IFERROR(VLOOKUP($A408,'NECA 5 year Projections'!$A:$C,3,FALSE),0)</f>
        <v>2147158.9556722799</v>
      </c>
      <c r="K408" s="64">
        <f t="shared" si="49"/>
        <v>0.9963388589590193</v>
      </c>
      <c r="L408" s="31">
        <f t="shared" si="50"/>
        <v>6991998.2434669789</v>
      </c>
      <c r="M408" s="61">
        <v>79230</v>
      </c>
      <c r="N408" s="36">
        <f t="shared" si="51"/>
        <v>78939.927795323092</v>
      </c>
      <c r="O408" s="95">
        <f t="shared" si="52"/>
        <v>7070938.1712623024</v>
      </c>
      <c r="P408" s="36">
        <f t="shared" si="53"/>
        <v>4491775.5474066269</v>
      </c>
      <c r="Q408" s="101">
        <f t="shared" si="54"/>
        <v>2579162.6238556756</v>
      </c>
      <c r="R408" s="101">
        <f t="shared" si="55"/>
        <v>0</v>
      </c>
    </row>
    <row r="409" spans="1:18" ht="14.4" customHeight="1">
      <c r="A409" s="63">
        <v>381630</v>
      </c>
      <c r="B409" s="59" t="s">
        <v>427</v>
      </c>
      <c r="C409" s="25" t="s">
        <v>416</v>
      </c>
      <c r="D409" s="25" t="s">
        <v>691</v>
      </c>
      <c r="E409" s="60" t="s">
        <v>708</v>
      </c>
      <c r="F409" s="36">
        <f>VLOOKUP($A409,'CAF BLS Adjustment'!$B:$H,7,FALSE)</f>
        <v>3103350</v>
      </c>
      <c r="G409" s="5">
        <f>SUMIFS('HCLS Adjustment'!$F:$F,'HCLS Adjustment'!$B:$B,Main!$A409)</f>
        <v>2810892</v>
      </c>
      <c r="H409" s="31">
        <f>VLOOKUP(A409,'SVS Adjustment'!$B$3:$E$675,4,FALSE)</f>
        <v>0</v>
      </c>
      <c r="I409" s="31">
        <f t="shared" si="48"/>
        <v>5914242</v>
      </c>
      <c r="J409" s="31">
        <f>IFERROR(VLOOKUP($A409,'NECA 5 year Projections'!$A:$C,3,FALSE),0)</f>
        <v>2756519.8499229099</v>
      </c>
      <c r="K409" s="64">
        <f t="shared" si="49"/>
        <v>0.9963388589590193</v>
      </c>
      <c r="L409" s="31">
        <f t="shared" si="50"/>
        <v>5892589.1258875085</v>
      </c>
      <c r="M409" s="61">
        <v>150468</v>
      </c>
      <c r="N409" s="36">
        <f t="shared" si="51"/>
        <v>149917.11542984573</v>
      </c>
      <c r="O409" s="95">
        <f t="shared" si="52"/>
        <v>6042506.2413173541</v>
      </c>
      <c r="P409" s="36">
        <f t="shared" si="53"/>
        <v>3241905.3133803187</v>
      </c>
      <c r="Q409" s="101">
        <f t="shared" si="54"/>
        <v>2800600.9279370359</v>
      </c>
      <c r="R409" s="101">
        <f t="shared" si="55"/>
        <v>0</v>
      </c>
    </row>
    <row r="410" spans="1:18" ht="14.4" customHeight="1">
      <c r="A410" s="63">
        <v>381631</v>
      </c>
      <c r="B410" s="59" t="s">
        <v>428</v>
      </c>
      <c r="C410" s="25" t="s">
        <v>416</v>
      </c>
      <c r="D410" s="25" t="s">
        <v>691</v>
      </c>
      <c r="E410" s="60" t="s">
        <v>708</v>
      </c>
      <c r="F410" s="36">
        <f>VLOOKUP($A410,'CAF BLS Adjustment'!$B:$H,7,FALSE)</f>
        <v>1650423</v>
      </c>
      <c r="G410" s="5">
        <f>SUMIFS('HCLS Adjustment'!$F:$F,'HCLS Adjustment'!$B:$B,Main!$A410)</f>
        <v>1187124</v>
      </c>
      <c r="H410" s="31">
        <f>VLOOKUP(A410,'SVS Adjustment'!$B$3:$E$675,4,FALSE)</f>
        <v>0</v>
      </c>
      <c r="I410" s="31">
        <f t="shared" si="48"/>
        <v>2837547</v>
      </c>
      <c r="J410" s="31">
        <f>IFERROR(VLOOKUP($A410,'NECA 5 year Projections'!$A:$C,3,FALSE),0)</f>
        <v>1430920.7161659701</v>
      </c>
      <c r="K410" s="64">
        <f t="shared" si="49"/>
        <v>0.9963388589590193</v>
      </c>
      <c r="L410" s="31">
        <f t="shared" si="50"/>
        <v>2827158.3402225883</v>
      </c>
      <c r="M410" s="61">
        <v>146274</v>
      </c>
      <c r="N410" s="36">
        <f t="shared" si="51"/>
        <v>145738.47025537159</v>
      </c>
      <c r="O410" s="95">
        <f t="shared" si="52"/>
        <v>2972896.8104779599</v>
      </c>
      <c r="P410" s="36">
        <f t="shared" si="53"/>
        <v>1790119.0388750932</v>
      </c>
      <c r="Q410" s="101">
        <f t="shared" si="54"/>
        <v>1182777.7716028667</v>
      </c>
      <c r="R410" s="101">
        <f t="shared" si="55"/>
        <v>0</v>
      </c>
    </row>
    <row r="411" spans="1:18" ht="14.4" customHeight="1">
      <c r="A411" s="63">
        <v>381632</v>
      </c>
      <c r="B411" s="59" t="s">
        <v>429</v>
      </c>
      <c r="C411" s="25" t="s">
        <v>416</v>
      </c>
      <c r="D411" s="25" t="s">
        <v>691</v>
      </c>
      <c r="E411" s="60" t="s">
        <v>708</v>
      </c>
      <c r="F411" s="36">
        <f>VLOOKUP($A411,'CAF BLS Adjustment'!$B:$H,7,FALSE)</f>
        <v>11060654</v>
      </c>
      <c r="G411" s="5">
        <f>SUMIFS('HCLS Adjustment'!$F:$F,'HCLS Adjustment'!$B:$B,Main!$A411)</f>
        <v>4866540</v>
      </c>
      <c r="H411" s="31">
        <f>VLOOKUP(A411,'SVS Adjustment'!$B$3:$E$675,4,FALSE)</f>
        <v>1116756</v>
      </c>
      <c r="I411" s="31">
        <f t="shared" si="48"/>
        <v>17043950</v>
      </c>
      <c r="J411" s="31">
        <f>IFERROR(VLOOKUP($A411,'NECA 5 year Projections'!$A:$C,3,FALSE),0)</f>
        <v>9549424.8645323794</v>
      </c>
      <c r="K411" s="64">
        <f t="shared" si="49"/>
        <v>0.9963388589590193</v>
      </c>
      <c r="L411" s="31">
        <f t="shared" si="50"/>
        <v>16981549.695154577</v>
      </c>
      <c r="M411" s="61">
        <v>555828</v>
      </c>
      <c r="N411" s="36">
        <f t="shared" si="51"/>
        <v>553793.03529747378</v>
      </c>
      <c r="O411" s="95">
        <f t="shared" si="52"/>
        <v>17535342.73045205</v>
      </c>
      <c r="P411" s="36">
        <f t="shared" si="53"/>
        <v>11573952.420997987</v>
      </c>
      <c r="Q411" s="101">
        <f t="shared" si="54"/>
        <v>4848722.9106784267</v>
      </c>
      <c r="R411" s="101">
        <f t="shared" si="55"/>
        <v>1112667.3987756385</v>
      </c>
    </row>
    <row r="412" spans="1:18" ht="14.4" customHeight="1">
      <c r="A412" s="63">
        <v>381636</v>
      </c>
      <c r="B412" s="59" t="s">
        <v>430</v>
      </c>
      <c r="C412" s="25" t="s">
        <v>416</v>
      </c>
      <c r="D412" s="25" t="s">
        <v>691</v>
      </c>
      <c r="E412" s="60" t="s">
        <v>708</v>
      </c>
      <c r="F412" s="36">
        <f>VLOOKUP($A412,'CAF BLS Adjustment'!$B:$H,7,FALSE)</f>
        <v>3344542</v>
      </c>
      <c r="G412" s="5">
        <f>SUMIFS('HCLS Adjustment'!$F:$F,'HCLS Adjustment'!$B:$B,Main!$A412)</f>
        <v>2371692</v>
      </c>
      <c r="H412" s="31">
        <f>VLOOKUP(A412,'SVS Adjustment'!$B$3:$E$675,4,FALSE)</f>
        <v>0</v>
      </c>
      <c r="I412" s="31">
        <f t="shared" si="48"/>
        <v>5716234</v>
      </c>
      <c r="J412" s="31">
        <f>IFERROR(VLOOKUP($A412,'NECA 5 year Projections'!$A:$C,3,FALSE),0)</f>
        <v>3742968.3758823499</v>
      </c>
      <c r="K412" s="64">
        <f t="shared" si="49"/>
        <v>0.9963388589590193</v>
      </c>
      <c r="L412" s="31">
        <f t="shared" si="50"/>
        <v>5695306.0611027507</v>
      </c>
      <c r="M412" s="61">
        <v>528864</v>
      </c>
      <c r="N412" s="36">
        <f t="shared" si="51"/>
        <v>526927.75430450274</v>
      </c>
      <c r="O412" s="95">
        <f t="shared" si="52"/>
        <v>6222233.8154072538</v>
      </c>
      <c r="P412" s="36">
        <f t="shared" si="53"/>
        <v>3859224.9143250189</v>
      </c>
      <c r="Q412" s="101">
        <f t="shared" si="54"/>
        <v>2363008.9010822345</v>
      </c>
      <c r="R412" s="101">
        <f t="shared" si="55"/>
        <v>0</v>
      </c>
    </row>
    <row r="413" spans="1:18" ht="14.4" customHeight="1">
      <c r="A413" s="63">
        <v>381637</v>
      </c>
      <c r="B413" s="59" t="s">
        <v>431</v>
      </c>
      <c r="C413" s="25" t="s">
        <v>416</v>
      </c>
      <c r="D413" s="25" t="s">
        <v>691</v>
      </c>
      <c r="E413" s="60" t="s">
        <v>708</v>
      </c>
      <c r="F413" s="36">
        <f>VLOOKUP($A413,'CAF BLS Adjustment'!$B:$H,7,FALSE)</f>
        <v>6539453</v>
      </c>
      <c r="G413" s="5">
        <f>SUMIFS('HCLS Adjustment'!$F:$F,'HCLS Adjustment'!$B:$B,Main!$A413)</f>
        <v>4180296</v>
      </c>
      <c r="H413" s="31">
        <f>VLOOKUP(A413,'SVS Adjustment'!$B$3:$E$675,4,FALSE)</f>
        <v>0</v>
      </c>
      <c r="I413" s="31">
        <f t="shared" si="48"/>
        <v>10719749</v>
      </c>
      <c r="J413" s="31">
        <f>IFERROR(VLOOKUP($A413,'NECA 5 year Projections'!$A:$C,3,FALSE),0)</f>
        <v>3911097.1900555501</v>
      </c>
      <c r="K413" s="64">
        <f t="shared" si="49"/>
        <v>0.9963388589590193</v>
      </c>
      <c r="L413" s="31">
        <f t="shared" si="50"/>
        <v>10680502.486987088</v>
      </c>
      <c r="M413" s="61">
        <v>266610</v>
      </c>
      <c r="N413" s="36">
        <f t="shared" si="51"/>
        <v>265633.90318706416</v>
      </c>
      <c r="O413" s="95">
        <f t="shared" si="52"/>
        <v>10946136.390174152</v>
      </c>
      <c r="P413" s="36">
        <f t="shared" si="53"/>
        <v>6781145.0434232</v>
      </c>
      <c r="Q413" s="101">
        <f t="shared" si="54"/>
        <v>4164991.3467509523</v>
      </c>
      <c r="R413" s="101">
        <f t="shared" si="55"/>
        <v>0</v>
      </c>
    </row>
    <row r="414" spans="1:18" ht="14.4" customHeight="1">
      <c r="A414" s="63">
        <v>381638</v>
      </c>
      <c r="B414" s="59" t="s">
        <v>432</v>
      </c>
      <c r="C414" s="25" t="s">
        <v>416</v>
      </c>
      <c r="D414" s="25" t="s">
        <v>691</v>
      </c>
      <c r="E414" s="60" t="s">
        <v>708</v>
      </c>
      <c r="F414" s="36">
        <f>VLOOKUP($A414,'CAF BLS Adjustment'!$B:$H,7,FALSE)</f>
        <v>276859</v>
      </c>
      <c r="G414" s="5">
        <f>SUMIFS('HCLS Adjustment'!$F:$F,'HCLS Adjustment'!$B:$B,Main!$A414)</f>
        <v>88668</v>
      </c>
      <c r="H414" s="31">
        <f>VLOOKUP(A414,'SVS Adjustment'!$B$3:$E$675,4,FALSE)</f>
        <v>0</v>
      </c>
      <c r="I414" s="31">
        <f t="shared" si="48"/>
        <v>365527</v>
      </c>
      <c r="J414" s="31">
        <f>IFERROR(VLOOKUP($A414,'NECA 5 year Projections'!$A:$C,3,FALSE),0)</f>
        <v>306152.42787527398</v>
      </c>
      <c r="K414" s="64">
        <f t="shared" si="49"/>
        <v>0.9963388589590193</v>
      </c>
      <c r="L414" s="31">
        <f t="shared" si="50"/>
        <v>364188.75409871346</v>
      </c>
      <c r="M414" s="61">
        <v>-25734</v>
      </c>
      <c r="N414" s="36">
        <f t="shared" si="51"/>
        <v>-25734</v>
      </c>
      <c r="O414" s="95">
        <f t="shared" si="52"/>
        <v>338454.75409871346</v>
      </c>
      <c r="P414" s="36">
        <f t="shared" si="53"/>
        <v>250111.38015253516</v>
      </c>
      <c r="Q414" s="101">
        <f t="shared" si="54"/>
        <v>88343.373946178326</v>
      </c>
      <c r="R414" s="101">
        <f t="shared" si="55"/>
        <v>0</v>
      </c>
    </row>
    <row r="415" spans="1:18" ht="14.4" customHeight="1">
      <c r="A415" s="63">
        <v>382247</v>
      </c>
      <c r="B415" s="59" t="s">
        <v>433</v>
      </c>
      <c r="C415" s="25" t="s">
        <v>416</v>
      </c>
      <c r="D415" s="25" t="s">
        <v>691</v>
      </c>
      <c r="E415" s="60" t="s">
        <v>708</v>
      </c>
      <c r="F415" s="36">
        <f>VLOOKUP($A415,'CAF BLS Adjustment'!$B:$H,7,FALSE)</f>
        <v>1817544</v>
      </c>
      <c r="G415" s="5">
        <f>SUMIFS('HCLS Adjustment'!$F:$F,'HCLS Adjustment'!$B:$B,Main!$A415)</f>
        <v>297708</v>
      </c>
      <c r="H415" s="31">
        <f>VLOOKUP(A415,'SVS Adjustment'!$B$3:$E$675,4,FALSE)</f>
        <v>0</v>
      </c>
      <c r="I415" s="31">
        <f t="shared" si="48"/>
        <v>2115252</v>
      </c>
      <c r="J415" s="31">
        <f>IFERROR(VLOOKUP($A415,'NECA 5 year Projections'!$A:$C,3,FALSE),0)</f>
        <v>2223133.2525653401</v>
      </c>
      <c r="K415" s="64">
        <f t="shared" si="49"/>
        <v>0.9963388589590193</v>
      </c>
      <c r="L415" s="31">
        <f t="shared" si="50"/>
        <v>2115252</v>
      </c>
      <c r="M415" s="61">
        <v>-60204</v>
      </c>
      <c r="N415" s="36">
        <f t="shared" si="51"/>
        <v>-60204</v>
      </c>
      <c r="O415" s="95">
        <f t="shared" si="52"/>
        <v>2055048</v>
      </c>
      <c r="P415" s="36">
        <f t="shared" si="53"/>
        <v>1757340</v>
      </c>
      <c r="Q415" s="101">
        <f t="shared" si="54"/>
        <v>297708</v>
      </c>
      <c r="R415" s="101">
        <f t="shared" si="55"/>
        <v>0</v>
      </c>
    </row>
    <row r="416" spans="1:18" ht="14.4" customHeight="1">
      <c r="A416" s="63">
        <v>383303</v>
      </c>
      <c r="B416" s="59" t="s">
        <v>434</v>
      </c>
      <c r="C416" s="25" t="s">
        <v>416</v>
      </c>
      <c r="D416" s="25" t="s">
        <v>691</v>
      </c>
      <c r="E416" s="60" t="s">
        <v>708</v>
      </c>
      <c r="F416" s="36">
        <f>VLOOKUP($A416,'CAF BLS Adjustment'!$B:$H,7,FALSE)</f>
        <v>14543487</v>
      </c>
      <c r="G416" s="5">
        <f>SUMIFS('HCLS Adjustment'!$F:$F,'HCLS Adjustment'!$B:$B,Main!$A416)</f>
        <v>2300100</v>
      </c>
      <c r="H416" s="31">
        <f>VLOOKUP(A416,'SVS Adjustment'!$B$3:$E$675,4,FALSE)</f>
        <v>29760</v>
      </c>
      <c r="I416" s="31">
        <f t="shared" si="48"/>
        <v>16873347</v>
      </c>
      <c r="J416" s="31">
        <f>IFERROR(VLOOKUP($A416,'NECA 5 year Projections'!$A:$C,3,FALSE),0)</f>
        <v>10973394.322412999</v>
      </c>
      <c r="K416" s="64">
        <f t="shared" si="49"/>
        <v>0.9963388589590193</v>
      </c>
      <c r="L416" s="31">
        <f t="shared" si="50"/>
        <v>16811571.296799593</v>
      </c>
      <c r="M416" s="61">
        <v>433596</v>
      </c>
      <c r="N416" s="36">
        <f t="shared" si="51"/>
        <v>432008.54388919496</v>
      </c>
      <c r="O416" s="95">
        <f t="shared" si="52"/>
        <v>17243579.840688787</v>
      </c>
      <c r="P416" s="36">
        <f t="shared" si="53"/>
        <v>14922249.786754526</v>
      </c>
      <c r="Q416" s="101">
        <f t="shared" si="54"/>
        <v>2291679.0094916406</v>
      </c>
      <c r="R416" s="101">
        <f t="shared" si="55"/>
        <v>29651.044442620416</v>
      </c>
    </row>
    <row r="417" spans="1:18" ht="14.4" customHeight="1">
      <c r="A417" s="63">
        <v>391405</v>
      </c>
      <c r="B417" s="59" t="s">
        <v>436</v>
      </c>
      <c r="C417" s="25" t="s">
        <v>435</v>
      </c>
      <c r="D417" s="25" t="s">
        <v>691</v>
      </c>
      <c r="E417" s="60" t="s">
        <v>708</v>
      </c>
      <c r="F417" s="36">
        <f>VLOOKUP($A417,'CAF BLS Adjustment'!$B:$H,7,FALSE)</f>
        <v>158301</v>
      </c>
      <c r="G417" s="5">
        <f>SUMIFS('HCLS Adjustment'!$F:$F,'HCLS Adjustment'!$B:$B,Main!$A417)</f>
        <v>0</v>
      </c>
      <c r="H417" s="31">
        <f>VLOOKUP(A417,'SVS Adjustment'!$B$3:$E$675,4,FALSE)</f>
        <v>0</v>
      </c>
      <c r="I417" s="31">
        <f t="shared" si="48"/>
        <v>158301</v>
      </c>
      <c r="J417" s="31">
        <f>IFERROR(VLOOKUP($A417,'NECA 5 year Projections'!$A:$C,3,FALSE),0)</f>
        <v>118526.670921821</v>
      </c>
      <c r="K417" s="64">
        <f t="shared" si="49"/>
        <v>0.9963388589590193</v>
      </c>
      <c r="L417" s="31">
        <f t="shared" si="50"/>
        <v>157721.43771207173</v>
      </c>
      <c r="M417" s="61">
        <v>-14574</v>
      </c>
      <c r="N417" s="36">
        <f t="shared" si="51"/>
        <v>-14574</v>
      </c>
      <c r="O417" s="95">
        <f t="shared" si="52"/>
        <v>143147.43771207173</v>
      </c>
      <c r="P417" s="36">
        <f t="shared" si="53"/>
        <v>143147.43771207173</v>
      </c>
      <c r="Q417" s="101">
        <f t="shared" si="54"/>
        <v>0</v>
      </c>
      <c r="R417" s="101">
        <f t="shared" si="55"/>
        <v>0</v>
      </c>
    </row>
    <row r="418" spans="1:18" ht="14.4" customHeight="1">
      <c r="A418" s="63">
        <v>391640</v>
      </c>
      <c r="B418" s="59" t="s">
        <v>437</v>
      </c>
      <c r="C418" s="25" t="s">
        <v>435</v>
      </c>
      <c r="D418" s="25" t="s">
        <v>691</v>
      </c>
      <c r="E418" s="60" t="s">
        <v>708</v>
      </c>
      <c r="F418" s="36">
        <f>VLOOKUP($A418,'CAF BLS Adjustment'!$B:$H,7,FALSE)</f>
        <v>395520</v>
      </c>
      <c r="G418" s="5">
        <f>SUMIFS('HCLS Adjustment'!$F:$F,'HCLS Adjustment'!$B:$B,Main!$A418)</f>
        <v>135732</v>
      </c>
      <c r="H418" s="31">
        <f>VLOOKUP(A418,'SVS Adjustment'!$B$3:$E$675,4,FALSE)</f>
        <v>0</v>
      </c>
      <c r="I418" s="31">
        <f t="shared" si="48"/>
        <v>531252</v>
      </c>
      <c r="J418" s="31">
        <f>IFERROR(VLOOKUP($A418,'NECA 5 year Projections'!$A:$C,3,FALSE),0)</f>
        <v>425028.32593778498</v>
      </c>
      <c r="K418" s="64">
        <f t="shared" si="49"/>
        <v>0.9963388589590193</v>
      </c>
      <c r="L418" s="31">
        <f t="shared" si="50"/>
        <v>529307.01149969688</v>
      </c>
      <c r="M418" s="61">
        <v>16434</v>
      </c>
      <c r="N418" s="36">
        <f t="shared" si="51"/>
        <v>16373.832808132523</v>
      </c>
      <c r="O418" s="95">
        <f t="shared" si="52"/>
        <v>545680.84430782939</v>
      </c>
      <c r="P418" s="36">
        <f t="shared" si="53"/>
        <v>410445.77830360382</v>
      </c>
      <c r="Q418" s="101">
        <f t="shared" si="54"/>
        <v>135235.06600422558</v>
      </c>
      <c r="R418" s="101">
        <f t="shared" si="55"/>
        <v>0</v>
      </c>
    </row>
    <row r="419" spans="1:18" ht="14.4" customHeight="1">
      <c r="A419" s="63">
        <v>391642</v>
      </c>
      <c r="B419" s="59" t="s">
        <v>438</v>
      </c>
      <c r="C419" s="25" t="s">
        <v>435</v>
      </c>
      <c r="D419" s="25" t="s">
        <v>691</v>
      </c>
      <c r="E419" s="60" t="s">
        <v>708</v>
      </c>
      <c r="F419" s="36">
        <f>VLOOKUP($A419,'CAF BLS Adjustment'!$B:$H,7,FALSE)</f>
        <v>844878</v>
      </c>
      <c r="G419" s="5">
        <f>SUMIFS('HCLS Adjustment'!$F:$F,'HCLS Adjustment'!$B:$B,Main!$A419)</f>
        <v>279120</v>
      </c>
      <c r="H419" s="31">
        <f>VLOOKUP(A419,'SVS Adjustment'!$B$3:$E$675,4,FALSE)</f>
        <v>0</v>
      </c>
      <c r="I419" s="31">
        <f t="shared" si="48"/>
        <v>1123998</v>
      </c>
      <c r="J419" s="31">
        <f>IFERROR(VLOOKUP($A419,'NECA 5 year Projections'!$A:$C,3,FALSE),0)</f>
        <v>677055.30765899096</v>
      </c>
      <c r="K419" s="64">
        <f t="shared" si="49"/>
        <v>0.9963388589590193</v>
      </c>
      <c r="L419" s="31">
        <f t="shared" si="50"/>
        <v>1119882.8847922198</v>
      </c>
      <c r="M419" s="61">
        <v>-48834</v>
      </c>
      <c r="N419" s="36">
        <f t="shared" si="51"/>
        <v>-48834</v>
      </c>
      <c r="O419" s="95">
        <f t="shared" si="52"/>
        <v>1071048.8847922198</v>
      </c>
      <c r="P419" s="36">
        <f t="shared" si="53"/>
        <v>792950.7824795784</v>
      </c>
      <c r="Q419" s="101">
        <f t="shared" si="54"/>
        <v>278098.10231264145</v>
      </c>
      <c r="R419" s="101">
        <f t="shared" si="55"/>
        <v>0</v>
      </c>
    </row>
    <row r="420" spans="1:18" ht="14.4" customHeight="1">
      <c r="A420" s="63">
        <v>391647</v>
      </c>
      <c r="B420" s="59" t="s">
        <v>439</v>
      </c>
      <c r="C420" s="25" t="s">
        <v>435</v>
      </c>
      <c r="D420" s="25" t="s">
        <v>691</v>
      </c>
      <c r="E420" s="60" t="s">
        <v>708</v>
      </c>
      <c r="F420" s="36">
        <f>VLOOKUP($A420,'CAF BLS Adjustment'!$B:$H,7,FALSE)</f>
        <v>1852021</v>
      </c>
      <c r="G420" s="5">
        <f>SUMIFS('HCLS Adjustment'!$F:$F,'HCLS Adjustment'!$B:$B,Main!$A420)</f>
        <v>2396916</v>
      </c>
      <c r="H420" s="31">
        <f>VLOOKUP(A420,'SVS Adjustment'!$B$3:$E$675,4,FALSE)</f>
        <v>0</v>
      </c>
      <c r="I420" s="31">
        <f t="shared" si="48"/>
        <v>4248937</v>
      </c>
      <c r="J420" s="31">
        <f>IFERROR(VLOOKUP($A420,'NECA 5 year Projections'!$A:$C,3,FALSE),0)</f>
        <v>1752852.4008845701</v>
      </c>
      <c r="K420" s="64">
        <f t="shared" si="49"/>
        <v>0.9963388589590193</v>
      </c>
      <c r="L420" s="31">
        <f t="shared" si="50"/>
        <v>4233381.0423687585</v>
      </c>
      <c r="M420" s="61">
        <v>27990</v>
      </c>
      <c r="N420" s="36">
        <f t="shared" si="51"/>
        <v>27887.524662262949</v>
      </c>
      <c r="O420" s="95">
        <f t="shared" si="52"/>
        <v>4261268.5670310212</v>
      </c>
      <c r="P420" s="36">
        <f t="shared" si="53"/>
        <v>1873128.014570405</v>
      </c>
      <c r="Q420" s="101">
        <f t="shared" si="54"/>
        <v>2388140.5524606169</v>
      </c>
      <c r="R420" s="101">
        <f t="shared" si="55"/>
        <v>0</v>
      </c>
    </row>
    <row r="421" spans="1:18" ht="14.4" customHeight="1">
      <c r="A421" s="63">
        <v>391649</v>
      </c>
      <c r="B421" s="59" t="s">
        <v>440</v>
      </c>
      <c r="C421" s="25" t="s">
        <v>435</v>
      </c>
      <c r="D421" s="25" t="s">
        <v>691</v>
      </c>
      <c r="E421" s="60" t="s">
        <v>708</v>
      </c>
      <c r="F421" s="36">
        <f>VLOOKUP($A421,'CAF BLS Adjustment'!$B:$H,7,FALSE)</f>
        <v>358468</v>
      </c>
      <c r="G421" s="5">
        <f>SUMIFS('HCLS Adjustment'!$F:$F,'HCLS Adjustment'!$B:$B,Main!$A421)</f>
        <v>0</v>
      </c>
      <c r="H421" s="31">
        <f>VLOOKUP(A421,'SVS Adjustment'!$B$3:$E$675,4,FALSE)</f>
        <v>0</v>
      </c>
      <c r="I421" s="31">
        <f t="shared" si="48"/>
        <v>358468</v>
      </c>
      <c r="J421" s="31">
        <f>IFERROR(VLOOKUP($A421,'NECA 5 year Projections'!$A:$C,3,FALSE),0)</f>
        <v>276359.28340468998</v>
      </c>
      <c r="K421" s="64">
        <f t="shared" si="49"/>
        <v>0.9963388589590193</v>
      </c>
      <c r="L421" s="31">
        <f t="shared" si="50"/>
        <v>357155.59809332172</v>
      </c>
      <c r="M421" s="61">
        <v>9408</v>
      </c>
      <c r="N421" s="36">
        <f t="shared" si="51"/>
        <v>9373.5559850864538</v>
      </c>
      <c r="O421" s="95">
        <f t="shared" si="52"/>
        <v>366529.1540784082</v>
      </c>
      <c r="P421" s="36">
        <f t="shared" si="53"/>
        <v>366529.1540784082</v>
      </c>
      <c r="Q421" s="101">
        <f t="shared" si="54"/>
        <v>0</v>
      </c>
      <c r="R421" s="101">
        <f t="shared" si="55"/>
        <v>0</v>
      </c>
    </row>
    <row r="422" spans="1:18" ht="14.4" customHeight="1">
      <c r="A422" s="63">
        <v>391650</v>
      </c>
      <c r="B422" s="59" t="s">
        <v>441</v>
      </c>
      <c r="C422" s="25" t="s">
        <v>435</v>
      </c>
      <c r="D422" s="25" t="s">
        <v>691</v>
      </c>
      <c r="E422" s="60" t="s">
        <v>708</v>
      </c>
      <c r="F422" s="36">
        <f>VLOOKUP($A422,'CAF BLS Adjustment'!$B:$H,7,FALSE)</f>
        <v>1559276</v>
      </c>
      <c r="G422" s="5">
        <f>SUMIFS('HCLS Adjustment'!$F:$F,'HCLS Adjustment'!$B:$B,Main!$A422)</f>
        <v>0</v>
      </c>
      <c r="H422" s="31">
        <f>VLOOKUP(A422,'SVS Adjustment'!$B$3:$E$675,4,FALSE)</f>
        <v>0</v>
      </c>
      <c r="I422" s="31">
        <f t="shared" si="48"/>
        <v>1559276</v>
      </c>
      <c r="J422" s="31">
        <f>IFERROR(VLOOKUP($A422,'NECA 5 year Projections'!$A:$C,3,FALSE),0)</f>
        <v>1173347.8647962101</v>
      </c>
      <c r="K422" s="64">
        <f t="shared" si="49"/>
        <v>0.9963388589590193</v>
      </c>
      <c r="L422" s="31">
        <f t="shared" si="50"/>
        <v>1553567.2706421837</v>
      </c>
      <c r="M422" s="61">
        <v>89394</v>
      </c>
      <c r="N422" s="36">
        <f t="shared" si="51"/>
        <v>89066.715957782566</v>
      </c>
      <c r="O422" s="95">
        <f t="shared" si="52"/>
        <v>1642633.9865999662</v>
      </c>
      <c r="P422" s="36">
        <f t="shared" si="53"/>
        <v>1642633.9865999662</v>
      </c>
      <c r="Q422" s="101">
        <f t="shared" si="54"/>
        <v>0</v>
      </c>
      <c r="R422" s="101">
        <f t="shared" si="55"/>
        <v>0</v>
      </c>
    </row>
    <row r="423" spans="1:18" ht="14.4" customHeight="1">
      <c r="A423" s="63">
        <v>391653</v>
      </c>
      <c r="B423" s="59" t="s">
        <v>442</v>
      </c>
      <c r="C423" s="25" t="s">
        <v>435</v>
      </c>
      <c r="D423" s="25" t="s">
        <v>691</v>
      </c>
      <c r="E423" s="60" t="s">
        <v>708</v>
      </c>
      <c r="F423" s="36">
        <f>VLOOKUP($A423,'CAF BLS Adjustment'!$B:$H,7,FALSE)</f>
        <v>93277</v>
      </c>
      <c r="G423" s="5">
        <f>SUMIFS('HCLS Adjustment'!$F:$F,'HCLS Adjustment'!$B:$B,Main!$A423)</f>
        <v>43692</v>
      </c>
      <c r="H423" s="31">
        <f>VLOOKUP(A423,'SVS Adjustment'!$B$3:$E$675,4,FALSE)</f>
        <v>0</v>
      </c>
      <c r="I423" s="31">
        <f t="shared" si="48"/>
        <v>136969</v>
      </c>
      <c r="J423" s="31">
        <f>IFERROR(VLOOKUP($A423,'NECA 5 year Projections'!$A:$C,3,FALSE),0)</f>
        <v>102175.102828806</v>
      </c>
      <c r="K423" s="64">
        <f t="shared" si="49"/>
        <v>0.9963388589590193</v>
      </c>
      <c r="L423" s="31">
        <f t="shared" si="50"/>
        <v>136467.5371727579</v>
      </c>
      <c r="M423" s="61">
        <v>5394</v>
      </c>
      <c r="N423" s="36">
        <f t="shared" si="51"/>
        <v>5374.2518052249497</v>
      </c>
      <c r="O423" s="95">
        <f t="shared" si="52"/>
        <v>141841.78897798285</v>
      </c>
      <c r="P423" s="36">
        <f t="shared" si="53"/>
        <v>98309.751552345391</v>
      </c>
      <c r="Q423" s="101">
        <f t="shared" si="54"/>
        <v>43532.037425637471</v>
      </c>
      <c r="R423" s="101">
        <f t="shared" si="55"/>
        <v>0</v>
      </c>
    </row>
    <row r="424" spans="1:18" ht="14.4" customHeight="1">
      <c r="A424" s="63">
        <v>391654</v>
      </c>
      <c r="B424" s="59" t="s">
        <v>393</v>
      </c>
      <c r="C424" s="25" t="s">
        <v>435</v>
      </c>
      <c r="D424" s="25" t="s">
        <v>691</v>
      </c>
      <c r="E424" s="60" t="s">
        <v>708</v>
      </c>
      <c r="F424" s="36">
        <f>VLOOKUP($A424,'CAF BLS Adjustment'!$B:$H,7,FALSE)</f>
        <v>4961073</v>
      </c>
      <c r="G424" s="5">
        <f>SUMIFS('HCLS Adjustment'!$F:$F,'HCLS Adjustment'!$B:$B,Main!$A424)</f>
        <v>3016644</v>
      </c>
      <c r="H424" s="31">
        <f>VLOOKUP(A424,'SVS Adjustment'!$B$3:$E$675,4,FALSE)</f>
        <v>0</v>
      </c>
      <c r="I424" s="31">
        <f t="shared" si="48"/>
        <v>7977717</v>
      </c>
      <c r="J424" s="31">
        <f>IFERROR(VLOOKUP($A424,'NECA 5 year Projections'!$A:$C,3,FALSE),0)</f>
        <v>4219880.6806650404</v>
      </c>
      <c r="K424" s="64">
        <f t="shared" si="49"/>
        <v>0.9963388589590193</v>
      </c>
      <c r="L424" s="31">
        <f t="shared" si="50"/>
        <v>7948509.4528779704</v>
      </c>
      <c r="M424" s="61">
        <v>225006</v>
      </c>
      <c r="N424" s="36">
        <f t="shared" si="51"/>
        <v>224182.22129893309</v>
      </c>
      <c r="O424" s="95">
        <f t="shared" si="52"/>
        <v>8172691.6741769034</v>
      </c>
      <c r="P424" s="36">
        <f t="shared" si="53"/>
        <v>5167092.0333313318</v>
      </c>
      <c r="Q424" s="101">
        <f t="shared" si="54"/>
        <v>3005599.6408455716</v>
      </c>
      <c r="R424" s="101">
        <f t="shared" si="55"/>
        <v>0</v>
      </c>
    </row>
    <row r="425" spans="1:18" ht="14.4" customHeight="1">
      <c r="A425" s="63">
        <v>391657</v>
      </c>
      <c r="B425" s="59" t="s">
        <v>443</v>
      </c>
      <c r="C425" s="25" t="s">
        <v>435</v>
      </c>
      <c r="D425" s="25" t="s">
        <v>691</v>
      </c>
      <c r="E425" s="60" t="s">
        <v>708</v>
      </c>
      <c r="F425" s="36">
        <f>VLOOKUP($A425,'CAF BLS Adjustment'!$B:$H,7,FALSE)</f>
        <v>1228458</v>
      </c>
      <c r="G425" s="5">
        <f>SUMIFS('HCLS Adjustment'!$F:$F,'HCLS Adjustment'!$B:$B,Main!$A425)</f>
        <v>101220</v>
      </c>
      <c r="H425" s="31">
        <f>VLOOKUP(A425,'SVS Adjustment'!$B$3:$E$675,4,FALSE)</f>
        <v>0</v>
      </c>
      <c r="I425" s="31">
        <f t="shared" si="48"/>
        <v>1329678</v>
      </c>
      <c r="J425" s="31">
        <f>IFERROR(VLOOKUP($A425,'NECA 5 year Projections'!$A:$C,3,FALSE),0)</f>
        <v>1092723.39781656</v>
      </c>
      <c r="K425" s="64">
        <f t="shared" si="49"/>
        <v>0.9963388589590193</v>
      </c>
      <c r="L425" s="31">
        <f t="shared" si="50"/>
        <v>1324809.8613029108</v>
      </c>
      <c r="M425" s="61">
        <v>-28296</v>
      </c>
      <c r="N425" s="36">
        <f t="shared" si="51"/>
        <v>-28296</v>
      </c>
      <c r="O425" s="95">
        <f t="shared" si="52"/>
        <v>1296513.8613029108</v>
      </c>
      <c r="P425" s="36">
        <f t="shared" si="53"/>
        <v>1195664.441999079</v>
      </c>
      <c r="Q425" s="101">
        <f t="shared" si="54"/>
        <v>100849.41930383194</v>
      </c>
      <c r="R425" s="101">
        <f t="shared" si="55"/>
        <v>0</v>
      </c>
    </row>
    <row r="426" spans="1:18" ht="14.4" customHeight="1">
      <c r="A426" s="63">
        <v>391659</v>
      </c>
      <c r="B426" s="59" t="s">
        <v>444</v>
      </c>
      <c r="C426" s="25" t="s">
        <v>435</v>
      </c>
      <c r="D426" s="25" t="s">
        <v>691</v>
      </c>
      <c r="E426" s="60" t="s">
        <v>708</v>
      </c>
      <c r="F426" s="36">
        <f>VLOOKUP($A426,'CAF BLS Adjustment'!$B:$H,7,FALSE)</f>
        <v>7306299</v>
      </c>
      <c r="G426" s="5">
        <f>SUMIFS('HCLS Adjustment'!$F:$F,'HCLS Adjustment'!$B:$B,Main!$A426)</f>
        <v>7531476</v>
      </c>
      <c r="H426" s="31">
        <f>VLOOKUP(A426,'SVS Adjustment'!$B$3:$E$675,4,FALSE)</f>
        <v>0</v>
      </c>
      <c r="I426" s="31">
        <f t="shared" si="48"/>
        <v>14837775</v>
      </c>
      <c r="J426" s="31">
        <f>IFERROR(VLOOKUP($A426,'NECA 5 year Projections'!$A:$C,3,FALSE),0)</f>
        <v>6376999.3135350598</v>
      </c>
      <c r="K426" s="64">
        <f t="shared" si="49"/>
        <v>0.9963388589590193</v>
      </c>
      <c r="L426" s="31">
        <f t="shared" si="50"/>
        <v>14783451.812990662</v>
      </c>
      <c r="M426" s="61">
        <v>358428</v>
      </c>
      <c r="N426" s="36">
        <f t="shared" si="51"/>
        <v>357115.74453896336</v>
      </c>
      <c r="O426" s="95">
        <f t="shared" si="52"/>
        <v>15140567.557529625</v>
      </c>
      <c r="P426" s="36">
        <f t="shared" si="53"/>
        <v>7636665.353412387</v>
      </c>
      <c r="Q426" s="101">
        <f t="shared" si="54"/>
        <v>7503902.2041172385</v>
      </c>
      <c r="R426" s="101">
        <f t="shared" si="55"/>
        <v>0</v>
      </c>
    </row>
    <row r="427" spans="1:18" ht="14.4" customHeight="1">
      <c r="A427" s="63">
        <v>391666</v>
      </c>
      <c r="B427" s="59" t="s">
        <v>445</v>
      </c>
      <c r="C427" s="25" t="s">
        <v>435</v>
      </c>
      <c r="D427" s="25" t="s">
        <v>691</v>
      </c>
      <c r="E427" s="60" t="s">
        <v>708</v>
      </c>
      <c r="F427" s="36">
        <f>VLOOKUP($A427,'CAF BLS Adjustment'!$B:$H,7,FALSE)</f>
        <v>161770</v>
      </c>
      <c r="G427" s="5">
        <f>SUMIFS('HCLS Adjustment'!$F:$F,'HCLS Adjustment'!$B:$B,Main!$A427)</f>
        <v>177384</v>
      </c>
      <c r="H427" s="31">
        <f>VLOOKUP(A427,'SVS Adjustment'!$B$3:$E$675,4,FALSE)</f>
        <v>0</v>
      </c>
      <c r="I427" s="31">
        <f t="shared" si="48"/>
        <v>339154</v>
      </c>
      <c r="J427" s="31">
        <f>IFERROR(VLOOKUP($A427,'NECA 5 year Projections'!$A:$C,3,FALSE),0)</f>
        <v>188811.29654494199</v>
      </c>
      <c r="K427" s="64">
        <f t="shared" si="49"/>
        <v>0.9963388589590193</v>
      </c>
      <c r="L427" s="31">
        <f t="shared" si="50"/>
        <v>337912.30937138724</v>
      </c>
      <c r="M427" s="61">
        <v>5418</v>
      </c>
      <c r="N427" s="36">
        <f t="shared" si="51"/>
        <v>5398.1639378399668</v>
      </c>
      <c r="O427" s="95">
        <f t="shared" si="52"/>
        <v>343310.47330922721</v>
      </c>
      <c r="P427" s="36">
        <f t="shared" si="53"/>
        <v>166575.90115164052</v>
      </c>
      <c r="Q427" s="101">
        <f t="shared" si="54"/>
        <v>176734.57215758669</v>
      </c>
      <c r="R427" s="101">
        <f t="shared" si="55"/>
        <v>0</v>
      </c>
    </row>
    <row r="428" spans="1:18" ht="14.4" customHeight="1">
      <c r="A428" s="63">
        <v>391667</v>
      </c>
      <c r="B428" s="59" t="s">
        <v>446</v>
      </c>
      <c r="C428" s="25" t="s">
        <v>435</v>
      </c>
      <c r="D428" s="25" t="s">
        <v>691</v>
      </c>
      <c r="E428" s="60" t="s">
        <v>708</v>
      </c>
      <c r="F428" s="36">
        <f>VLOOKUP($A428,'CAF BLS Adjustment'!$B:$H,7,FALSE)</f>
        <v>154262</v>
      </c>
      <c r="G428" s="5">
        <f>SUMIFS('HCLS Adjustment'!$F:$F,'HCLS Adjustment'!$B:$B,Main!$A428)</f>
        <v>165312</v>
      </c>
      <c r="H428" s="31">
        <f>VLOOKUP(A428,'SVS Adjustment'!$B$3:$E$675,4,FALSE)</f>
        <v>0</v>
      </c>
      <c r="I428" s="31">
        <f t="shared" si="48"/>
        <v>319574</v>
      </c>
      <c r="J428" s="31">
        <f>IFERROR(VLOOKUP($A428,'NECA 5 year Projections'!$A:$C,3,FALSE),0)</f>
        <v>174262.553121823</v>
      </c>
      <c r="K428" s="64">
        <f t="shared" si="49"/>
        <v>0.9963388589590193</v>
      </c>
      <c r="L428" s="31">
        <f t="shared" si="50"/>
        <v>318403.99451296963</v>
      </c>
      <c r="M428" s="61">
        <v>10986</v>
      </c>
      <c r="N428" s="36">
        <f t="shared" si="51"/>
        <v>10945.778704523786</v>
      </c>
      <c r="O428" s="95">
        <f t="shared" si="52"/>
        <v>329349.77321749344</v>
      </c>
      <c r="P428" s="36">
        <f t="shared" si="53"/>
        <v>164643.00376526001</v>
      </c>
      <c r="Q428" s="101">
        <f t="shared" si="54"/>
        <v>164706.76945223339</v>
      </c>
      <c r="R428" s="101">
        <f t="shared" si="55"/>
        <v>0</v>
      </c>
    </row>
    <row r="429" spans="1:18" ht="14.4" customHeight="1">
      <c r="A429" s="63">
        <v>391668</v>
      </c>
      <c r="B429" s="59" t="s">
        <v>447</v>
      </c>
      <c r="C429" s="25" t="s">
        <v>435</v>
      </c>
      <c r="D429" s="25" t="s">
        <v>691</v>
      </c>
      <c r="E429" s="60" t="s">
        <v>708</v>
      </c>
      <c r="F429" s="36">
        <f>VLOOKUP($A429,'CAF BLS Adjustment'!$B:$H,7,FALSE)</f>
        <v>1052424.5586546999</v>
      </c>
      <c r="G429" s="5">
        <f>SUMIFS('HCLS Adjustment'!$F:$F,'HCLS Adjustment'!$B:$B,Main!$A429)</f>
        <v>672960</v>
      </c>
      <c r="H429" s="31">
        <f>VLOOKUP(A429,'SVS Adjustment'!$B$3:$E$675,4,FALSE)</f>
        <v>0</v>
      </c>
      <c r="I429" s="31">
        <f t="shared" si="48"/>
        <v>1725384.5586546999</v>
      </c>
      <c r="J429" s="31">
        <f>IFERROR(VLOOKUP($A429,'NECA 5 year Projections'!$A:$C,3,FALSE),0)</f>
        <v>741693.11986062594</v>
      </c>
      <c r="K429" s="64">
        <f t="shared" si="49"/>
        <v>0.9963388589590193</v>
      </c>
      <c r="L429" s="31">
        <f t="shared" si="50"/>
        <v>1719067.6824355349</v>
      </c>
      <c r="M429" s="61">
        <v>-31332</v>
      </c>
      <c r="N429" s="36">
        <f t="shared" si="51"/>
        <v>-31332</v>
      </c>
      <c r="O429" s="95">
        <f t="shared" si="52"/>
        <v>1687735.6824355349</v>
      </c>
      <c r="P429" s="36">
        <f t="shared" si="53"/>
        <v>1017239.4839104732</v>
      </c>
      <c r="Q429" s="101">
        <f t="shared" si="54"/>
        <v>670496.1985250616</v>
      </c>
      <c r="R429" s="101">
        <f t="shared" si="55"/>
        <v>0</v>
      </c>
    </row>
    <row r="430" spans="1:18" ht="14.4" customHeight="1">
      <c r="A430" s="63">
        <v>391669</v>
      </c>
      <c r="B430" s="59" t="s">
        <v>448</v>
      </c>
      <c r="C430" s="25" t="s">
        <v>435</v>
      </c>
      <c r="D430" s="25" t="s">
        <v>691</v>
      </c>
      <c r="E430" s="60" t="s">
        <v>708</v>
      </c>
      <c r="F430" s="36">
        <f>VLOOKUP($A430,'CAF BLS Adjustment'!$B:$H,7,FALSE)</f>
        <v>649563</v>
      </c>
      <c r="G430" s="5">
        <f>SUMIFS('HCLS Adjustment'!$F:$F,'HCLS Adjustment'!$B:$B,Main!$A430)</f>
        <v>182268</v>
      </c>
      <c r="H430" s="31">
        <f>VLOOKUP(A430,'SVS Adjustment'!$B$3:$E$675,4,FALSE)</f>
        <v>0</v>
      </c>
      <c r="I430" s="31">
        <f t="shared" si="48"/>
        <v>831831</v>
      </c>
      <c r="J430" s="31">
        <f>IFERROR(VLOOKUP($A430,'NECA 5 year Projections'!$A:$C,3,FALSE),0)</f>
        <v>568725.69979703706</v>
      </c>
      <c r="K430" s="64">
        <f t="shared" si="49"/>
        <v>0.9963388589590193</v>
      </c>
      <c r="L430" s="31">
        <f t="shared" si="50"/>
        <v>828785.54938673996</v>
      </c>
      <c r="M430" s="61">
        <v>-10662</v>
      </c>
      <c r="N430" s="36">
        <f t="shared" si="51"/>
        <v>-10662</v>
      </c>
      <c r="O430" s="95">
        <f t="shared" si="52"/>
        <v>818123.54938673996</v>
      </c>
      <c r="P430" s="36">
        <f t="shared" si="53"/>
        <v>636522.85824199743</v>
      </c>
      <c r="Q430" s="101">
        <f t="shared" si="54"/>
        <v>181600.69114474251</v>
      </c>
      <c r="R430" s="101">
        <f t="shared" si="55"/>
        <v>0</v>
      </c>
    </row>
    <row r="431" spans="1:18" ht="14.4" customHeight="1">
      <c r="A431" s="63">
        <v>391670</v>
      </c>
      <c r="B431" s="59" t="s">
        <v>449</v>
      </c>
      <c r="C431" s="25" t="s">
        <v>435</v>
      </c>
      <c r="D431" s="25" t="s">
        <v>691</v>
      </c>
      <c r="E431" s="60" t="s">
        <v>708</v>
      </c>
      <c r="F431" s="36">
        <f>VLOOKUP($A431,'CAF BLS Adjustment'!$B:$H,7,FALSE)</f>
        <v>2302519</v>
      </c>
      <c r="G431" s="5">
        <f>SUMIFS('HCLS Adjustment'!$F:$F,'HCLS Adjustment'!$B:$B,Main!$A431)</f>
        <v>1892340</v>
      </c>
      <c r="H431" s="31">
        <f>VLOOKUP(A431,'SVS Adjustment'!$B$3:$E$675,4,FALSE)</f>
        <v>0</v>
      </c>
      <c r="I431" s="31">
        <f t="shared" si="48"/>
        <v>4194859</v>
      </c>
      <c r="J431" s="31">
        <f>IFERROR(VLOOKUP($A431,'NECA 5 year Projections'!$A:$C,3,FALSE),0)</f>
        <v>1541520.2178422499</v>
      </c>
      <c r="K431" s="64">
        <f t="shared" si="49"/>
        <v>0.9963388589590193</v>
      </c>
      <c r="L431" s="31">
        <f t="shared" si="50"/>
        <v>4179501.0295539727</v>
      </c>
      <c r="M431" s="61">
        <v>52992</v>
      </c>
      <c r="N431" s="36">
        <f t="shared" si="51"/>
        <v>52797.988813956348</v>
      </c>
      <c r="O431" s="95">
        <f t="shared" si="52"/>
        <v>4232299.0183679294</v>
      </c>
      <c r="P431" s="36">
        <f t="shared" si="53"/>
        <v>2346887.1420054184</v>
      </c>
      <c r="Q431" s="101">
        <f t="shared" si="54"/>
        <v>1885411.8763625105</v>
      </c>
      <c r="R431" s="101">
        <f t="shared" si="55"/>
        <v>0</v>
      </c>
    </row>
    <row r="432" spans="1:18" ht="14.4" customHeight="1">
      <c r="A432" s="63">
        <v>391671</v>
      </c>
      <c r="B432" s="59" t="s">
        <v>450</v>
      </c>
      <c r="C432" s="25" t="s">
        <v>435</v>
      </c>
      <c r="D432" s="25" t="s">
        <v>691</v>
      </c>
      <c r="E432" s="60" t="s">
        <v>708</v>
      </c>
      <c r="F432" s="36">
        <f>VLOOKUP($A432,'CAF BLS Adjustment'!$B:$H,7,FALSE)</f>
        <v>634919</v>
      </c>
      <c r="G432" s="5">
        <f>SUMIFS('HCLS Adjustment'!$F:$F,'HCLS Adjustment'!$B:$B,Main!$A432)</f>
        <v>80292</v>
      </c>
      <c r="H432" s="31">
        <f>VLOOKUP(A432,'SVS Adjustment'!$B$3:$E$675,4,FALSE)</f>
        <v>0</v>
      </c>
      <c r="I432" s="31">
        <f t="shared" si="48"/>
        <v>715211</v>
      </c>
      <c r="J432" s="31">
        <f>IFERROR(VLOOKUP($A432,'NECA 5 year Projections'!$A:$C,3,FALSE),0)</f>
        <v>322116.55823383998</v>
      </c>
      <c r="K432" s="64">
        <f t="shared" si="49"/>
        <v>0.9963388589590193</v>
      </c>
      <c r="L432" s="31">
        <f t="shared" si="50"/>
        <v>712592.51165493915</v>
      </c>
      <c r="M432" s="61">
        <v>20826</v>
      </c>
      <c r="N432" s="36">
        <f t="shared" si="51"/>
        <v>20749.753076680536</v>
      </c>
      <c r="O432" s="95">
        <f t="shared" si="52"/>
        <v>733342.26473161974</v>
      </c>
      <c r="P432" s="36">
        <f t="shared" si="53"/>
        <v>653344.22506808222</v>
      </c>
      <c r="Q432" s="101">
        <f t="shared" si="54"/>
        <v>79998.03966353758</v>
      </c>
      <c r="R432" s="101">
        <f t="shared" si="55"/>
        <v>0</v>
      </c>
    </row>
    <row r="433" spans="1:18" ht="14.4" customHeight="1">
      <c r="A433" s="63">
        <v>391674</v>
      </c>
      <c r="B433" s="59" t="s">
        <v>451</v>
      </c>
      <c r="C433" s="25" t="s">
        <v>435</v>
      </c>
      <c r="D433" s="25" t="s">
        <v>691</v>
      </c>
      <c r="E433" s="60" t="s">
        <v>708</v>
      </c>
      <c r="F433" s="36">
        <f>VLOOKUP($A433,'CAF BLS Adjustment'!$B:$H,7,FALSE)</f>
        <v>1038946</v>
      </c>
      <c r="G433" s="5">
        <f>SUMIFS('HCLS Adjustment'!$F:$F,'HCLS Adjustment'!$B:$B,Main!$A433)</f>
        <v>528696</v>
      </c>
      <c r="H433" s="31">
        <f>VLOOKUP(A433,'SVS Adjustment'!$B$3:$E$675,4,FALSE)</f>
        <v>0</v>
      </c>
      <c r="I433" s="31">
        <f t="shared" si="48"/>
        <v>1567642</v>
      </c>
      <c r="J433" s="31">
        <f>IFERROR(VLOOKUP($A433,'NECA 5 year Projections'!$A:$C,3,FALSE),0)</f>
        <v>628571.12366941595</v>
      </c>
      <c r="K433" s="64">
        <f t="shared" si="49"/>
        <v>0.9963388589590193</v>
      </c>
      <c r="L433" s="31">
        <f t="shared" si="50"/>
        <v>1561902.6415362349</v>
      </c>
      <c r="M433" s="61">
        <v>87960</v>
      </c>
      <c r="N433" s="36">
        <f t="shared" si="51"/>
        <v>87637.966034035344</v>
      </c>
      <c r="O433" s="95">
        <f t="shared" si="52"/>
        <v>1649540.6075702703</v>
      </c>
      <c r="P433" s="36">
        <f t="shared" si="53"/>
        <v>1122780.2381940726</v>
      </c>
      <c r="Q433" s="101">
        <f t="shared" si="54"/>
        <v>526760.36937619757</v>
      </c>
      <c r="R433" s="101">
        <f t="shared" si="55"/>
        <v>0</v>
      </c>
    </row>
    <row r="434" spans="1:18" ht="14.4" customHeight="1">
      <c r="A434" s="63">
        <v>391676</v>
      </c>
      <c r="B434" s="59" t="s">
        <v>452</v>
      </c>
      <c r="C434" s="25" t="s">
        <v>435</v>
      </c>
      <c r="D434" s="25" t="s">
        <v>691</v>
      </c>
      <c r="E434" s="60" t="s">
        <v>708</v>
      </c>
      <c r="F434" s="36">
        <f>VLOOKUP($A434,'CAF BLS Adjustment'!$B:$H,7,FALSE)</f>
        <v>2785208</v>
      </c>
      <c r="G434" s="5">
        <f>SUMIFS('HCLS Adjustment'!$F:$F,'HCLS Adjustment'!$B:$B,Main!$A434)</f>
        <v>1237104</v>
      </c>
      <c r="H434" s="31">
        <f>VLOOKUP(A434,'SVS Adjustment'!$B$3:$E$675,4,FALSE)</f>
        <v>0</v>
      </c>
      <c r="I434" s="31">
        <f t="shared" si="48"/>
        <v>4022312</v>
      </c>
      <c r="J434" s="31">
        <f>IFERROR(VLOOKUP($A434,'NECA 5 year Projections'!$A:$C,3,FALSE),0)</f>
        <v>1275075.24304942</v>
      </c>
      <c r="K434" s="64">
        <f t="shared" si="49"/>
        <v>0.9963388589590193</v>
      </c>
      <c r="L434" s="31">
        <f t="shared" si="50"/>
        <v>4007585.748457171</v>
      </c>
      <c r="M434" s="61">
        <v>195522</v>
      </c>
      <c r="N434" s="36">
        <f t="shared" si="51"/>
        <v>194806.16638138538</v>
      </c>
      <c r="O434" s="95">
        <f t="shared" si="52"/>
        <v>4202391.9148385562</v>
      </c>
      <c r="P434" s="36">
        <f t="shared" si="53"/>
        <v>2969817.1270649177</v>
      </c>
      <c r="Q434" s="101">
        <f t="shared" si="54"/>
        <v>1232574.7877736385</v>
      </c>
      <c r="R434" s="101">
        <f t="shared" si="55"/>
        <v>0</v>
      </c>
    </row>
    <row r="435" spans="1:18" ht="14.4" customHeight="1">
      <c r="A435" s="63">
        <v>391677</v>
      </c>
      <c r="B435" s="59" t="s">
        <v>453</v>
      </c>
      <c r="C435" s="25" t="s">
        <v>435</v>
      </c>
      <c r="D435" s="25" t="s">
        <v>691</v>
      </c>
      <c r="E435" s="60" t="s">
        <v>708</v>
      </c>
      <c r="F435" s="36">
        <f>VLOOKUP($A435,'CAF BLS Adjustment'!$B:$H,7,FALSE)</f>
        <v>1138674</v>
      </c>
      <c r="G435" s="5">
        <f>SUMIFS('HCLS Adjustment'!$F:$F,'HCLS Adjustment'!$B:$B,Main!$A435)</f>
        <v>979812</v>
      </c>
      <c r="H435" s="31">
        <f>VLOOKUP(A435,'SVS Adjustment'!$B$3:$E$675,4,FALSE)</f>
        <v>0</v>
      </c>
      <c r="I435" s="31">
        <f t="shared" si="48"/>
        <v>2118486</v>
      </c>
      <c r="J435" s="31">
        <f>IFERROR(VLOOKUP($A435,'NECA 5 year Projections'!$A:$C,3,FALSE),0)</f>
        <v>1142199.5782681501</v>
      </c>
      <c r="K435" s="64">
        <f t="shared" si="49"/>
        <v>0.9963388589590193</v>
      </c>
      <c r="L435" s="31">
        <f t="shared" si="50"/>
        <v>2110729.9239606569</v>
      </c>
      <c r="M435" s="61">
        <v>62886</v>
      </c>
      <c r="N435" s="36">
        <f t="shared" si="51"/>
        <v>62655.765484496886</v>
      </c>
      <c r="O435" s="95">
        <f t="shared" si="52"/>
        <v>2173385.6894451538</v>
      </c>
      <c r="P435" s="36">
        <f t="shared" si="53"/>
        <v>1197160.9193707991</v>
      </c>
      <c r="Q435" s="101">
        <f t="shared" si="54"/>
        <v>976224.7700743546</v>
      </c>
      <c r="R435" s="101">
        <f t="shared" si="55"/>
        <v>0</v>
      </c>
    </row>
    <row r="436" spans="1:18" ht="14.4" customHeight="1">
      <c r="A436" s="63">
        <v>391679</v>
      </c>
      <c r="B436" s="59" t="s">
        <v>454</v>
      </c>
      <c r="C436" s="25" t="s">
        <v>435</v>
      </c>
      <c r="D436" s="25" t="s">
        <v>691</v>
      </c>
      <c r="E436" s="60" t="s">
        <v>708</v>
      </c>
      <c r="F436" s="36">
        <f>VLOOKUP($A436,'CAF BLS Adjustment'!$B:$H,7,FALSE)</f>
        <v>327614</v>
      </c>
      <c r="G436" s="5">
        <f>SUMIFS('HCLS Adjustment'!$F:$F,'HCLS Adjustment'!$B:$B,Main!$A436)</f>
        <v>230064</v>
      </c>
      <c r="H436" s="31">
        <f>VLOOKUP(A436,'SVS Adjustment'!$B$3:$E$675,4,FALSE)</f>
        <v>0</v>
      </c>
      <c r="I436" s="31">
        <f t="shared" si="48"/>
        <v>557678</v>
      </c>
      <c r="J436" s="31">
        <f>IFERROR(VLOOKUP($A436,'NECA 5 year Projections'!$A:$C,3,FALSE),0)</f>
        <v>210993.40978069199</v>
      </c>
      <c r="K436" s="64">
        <f t="shared" si="49"/>
        <v>0.9963388589590193</v>
      </c>
      <c r="L436" s="31">
        <f t="shared" si="50"/>
        <v>555636.26218654797</v>
      </c>
      <c r="M436" s="61">
        <v>-51912</v>
      </c>
      <c r="N436" s="36">
        <f t="shared" si="51"/>
        <v>-51912</v>
      </c>
      <c r="O436" s="95">
        <f t="shared" si="52"/>
        <v>503724.26218654797</v>
      </c>
      <c r="P436" s="36">
        <f t="shared" si="53"/>
        <v>274502.55893900013</v>
      </c>
      <c r="Q436" s="101">
        <f t="shared" si="54"/>
        <v>229221.70324754782</v>
      </c>
      <c r="R436" s="101">
        <f t="shared" si="55"/>
        <v>0</v>
      </c>
    </row>
    <row r="437" spans="1:18" ht="14.4" customHeight="1">
      <c r="A437" s="63">
        <v>391680</v>
      </c>
      <c r="B437" s="59" t="s">
        <v>455</v>
      </c>
      <c r="C437" s="25" t="s">
        <v>435</v>
      </c>
      <c r="D437" s="25" t="s">
        <v>691</v>
      </c>
      <c r="E437" s="60" t="s">
        <v>708</v>
      </c>
      <c r="F437" s="36">
        <f>VLOOKUP($A437,'CAF BLS Adjustment'!$B:$H,7,FALSE)</f>
        <v>4890715</v>
      </c>
      <c r="G437" s="5">
        <f>SUMIFS('HCLS Adjustment'!$F:$F,'HCLS Adjustment'!$B:$B,Main!$A437)</f>
        <v>2599572</v>
      </c>
      <c r="H437" s="31">
        <f>VLOOKUP(A437,'SVS Adjustment'!$B$3:$E$675,4,FALSE)</f>
        <v>190968</v>
      </c>
      <c r="I437" s="31">
        <f t="shared" si="48"/>
        <v>7681255</v>
      </c>
      <c r="J437" s="31">
        <f>IFERROR(VLOOKUP($A437,'NECA 5 year Projections'!$A:$C,3,FALSE),0)</f>
        <v>3848432.3145538298</v>
      </c>
      <c r="K437" s="64">
        <f t="shared" si="49"/>
        <v>0.9963388589590193</v>
      </c>
      <c r="L437" s="31">
        <f t="shared" si="50"/>
        <v>7653132.8420732617</v>
      </c>
      <c r="M437" s="61">
        <v>162792</v>
      </c>
      <c r="N437" s="36">
        <f t="shared" si="51"/>
        <v>162195.99552765666</v>
      </c>
      <c r="O437" s="95">
        <f t="shared" si="52"/>
        <v>7815328.8376009185</v>
      </c>
      <c r="P437" s="36">
        <f t="shared" si="53"/>
        <v>5035005.3981214166</v>
      </c>
      <c r="Q437" s="101">
        <f t="shared" si="54"/>
        <v>2590054.6002618158</v>
      </c>
      <c r="R437" s="101">
        <f t="shared" si="55"/>
        <v>190268.83921768598</v>
      </c>
    </row>
    <row r="438" spans="1:18" ht="14.4" customHeight="1">
      <c r="A438" s="63">
        <v>391682</v>
      </c>
      <c r="B438" s="59" t="s">
        <v>456</v>
      </c>
      <c r="C438" s="25" t="s">
        <v>435</v>
      </c>
      <c r="D438" s="25" t="s">
        <v>691</v>
      </c>
      <c r="E438" s="60" t="s">
        <v>708</v>
      </c>
      <c r="F438" s="36">
        <f>VLOOKUP($A438,'CAF BLS Adjustment'!$B:$H,7,FALSE)</f>
        <v>173398</v>
      </c>
      <c r="G438" s="5">
        <f>SUMIFS('HCLS Adjustment'!$F:$F,'HCLS Adjustment'!$B:$B,Main!$A438)</f>
        <v>71520</v>
      </c>
      <c r="H438" s="31">
        <f>VLOOKUP(A438,'SVS Adjustment'!$B$3:$E$675,4,FALSE)</f>
        <v>0</v>
      </c>
      <c r="I438" s="31">
        <f t="shared" si="48"/>
        <v>244918</v>
      </c>
      <c r="J438" s="31">
        <f>IFERROR(VLOOKUP($A438,'NECA 5 year Projections'!$A:$C,3,FALSE),0)</f>
        <v>178004.15004541099</v>
      </c>
      <c r="K438" s="64">
        <f t="shared" si="49"/>
        <v>0.9963388589590193</v>
      </c>
      <c r="L438" s="31">
        <f t="shared" si="50"/>
        <v>244021.3206585251</v>
      </c>
      <c r="M438" s="61">
        <v>13782</v>
      </c>
      <c r="N438" s="36">
        <f t="shared" si="51"/>
        <v>13731.542154173205</v>
      </c>
      <c r="O438" s="95">
        <f t="shared" si="52"/>
        <v>257752.86281269829</v>
      </c>
      <c r="P438" s="36">
        <f t="shared" si="53"/>
        <v>186494.70761994921</v>
      </c>
      <c r="Q438" s="101">
        <f t="shared" si="54"/>
        <v>71258.155192749065</v>
      </c>
      <c r="R438" s="101">
        <f t="shared" si="55"/>
        <v>0</v>
      </c>
    </row>
    <row r="439" spans="1:18" ht="14.4" customHeight="1">
      <c r="A439" s="63">
        <v>391684</v>
      </c>
      <c r="B439" s="59" t="s">
        <v>457</v>
      </c>
      <c r="C439" s="25" t="s">
        <v>435</v>
      </c>
      <c r="D439" s="25" t="s">
        <v>691</v>
      </c>
      <c r="E439" s="60" t="s">
        <v>708</v>
      </c>
      <c r="F439" s="36">
        <f>VLOOKUP($A439,'CAF BLS Adjustment'!$B:$H,7,FALSE)</f>
        <v>664991</v>
      </c>
      <c r="G439" s="5">
        <f>SUMIFS('HCLS Adjustment'!$F:$F,'HCLS Adjustment'!$B:$B,Main!$A439)</f>
        <v>778488</v>
      </c>
      <c r="H439" s="31">
        <f>VLOOKUP(A439,'SVS Adjustment'!$B$3:$E$675,4,FALSE)</f>
        <v>0</v>
      </c>
      <c r="I439" s="31">
        <f t="shared" si="48"/>
        <v>1443479</v>
      </c>
      <c r="J439" s="31">
        <f>IFERROR(VLOOKUP($A439,'NECA 5 year Projections'!$A:$C,3,FALSE),0)</f>
        <v>703375.57885177503</v>
      </c>
      <c r="K439" s="64">
        <f t="shared" si="49"/>
        <v>0.9963388589590193</v>
      </c>
      <c r="L439" s="31">
        <f t="shared" si="50"/>
        <v>1438194.2197913062</v>
      </c>
      <c r="M439" s="61">
        <v>23862</v>
      </c>
      <c r="N439" s="36">
        <f t="shared" si="51"/>
        <v>23774.637852480118</v>
      </c>
      <c r="O439" s="95">
        <f t="shared" si="52"/>
        <v>1461968.8576437864</v>
      </c>
      <c r="P439" s="36">
        <f t="shared" si="53"/>
        <v>686331.01201049739</v>
      </c>
      <c r="Q439" s="101">
        <f t="shared" si="54"/>
        <v>775637.84563328896</v>
      </c>
      <c r="R439" s="101">
        <f t="shared" si="55"/>
        <v>0</v>
      </c>
    </row>
    <row r="440" spans="1:18" ht="14.4" customHeight="1">
      <c r="A440" s="63">
        <v>391685</v>
      </c>
      <c r="B440" s="59" t="s">
        <v>458</v>
      </c>
      <c r="C440" s="25" t="s">
        <v>435</v>
      </c>
      <c r="D440" s="25" t="s">
        <v>691</v>
      </c>
      <c r="E440" s="60" t="s">
        <v>708</v>
      </c>
      <c r="F440" s="36">
        <f>VLOOKUP($A440,'CAF BLS Adjustment'!$B:$H,7,FALSE)</f>
        <v>3627737</v>
      </c>
      <c r="G440" s="5">
        <f>SUMIFS('HCLS Adjustment'!$F:$F,'HCLS Adjustment'!$B:$B,Main!$A440)</f>
        <v>1973040</v>
      </c>
      <c r="H440" s="31">
        <f>VLOOKUP(A440,'SVS Adjustment'!$B$3:$E$675,4,FALSE)</f>
        <v>0</v>
      </c>
      <c r="I440" s="31">
        <f t="shared" si="48"/>
        <v>5600777</v>
      </c>
      <c r="J440" s="31">
        <f>IFERROR(VLOOKUP($A440,'NECA 5 year Projections'!$A:$C,3,FALSE),0)</f>
        <v>1725851.9756372401</v>
      </c>
      <c r="K440" s="64">
        <f t="shared" si="49"/>
        <v>0.9963388589590193</v>
      </c>
      <c r="L440" s="31">
        <f t="shared" si="50"/>
        <v>5580271.7654639194</v>
      </c>
      <c r="M440" s="61">
        <v>175722</v>
      </c>
      <c r="N440" s="36">
        <f t="shared" si="51"/>
        <v>175078.65697399678</v>
      </c>
      <c r="O440" s="95">
        <f t="shared" si="52"/>
        <v>5755350.4224379165</v>
      </c>
      <c r="P440" s="36">
        <f t="shared" si="53"/>
        <v>3789534.0001574121</v>
      </c>
      <c r="Q440" s="101">
        <f t="shared" si="54"/>
        <v>1965816.4222805034</v>
      </c>
      <c r="R440" s="101">
        <f t="shared" si="55"/>
        <v>0</v>
      </c>
    </row>
    <row r="441" spans="1:18" ht="14.4" customHeight="1">
      <c r="A441" s="63">
        <v>391686</v>
      </c>
      <c r="B441" s="59" t="s">
        <v>459</v>
      </c>
      <c r="C441" s="25" t="s">
        <v>435</v>
      </c>
      <c r="D441" s="25" t="s">
        <v>691</v>
      </c>
      <c r="E441" s="60" t="s">
        <v>708</v>
      </c>
      <c r="F441" s="36">
        <f>VLOOKUP($A441,'CAF BLS Adjustment'!$B:$H,7,FALSE)</f>
        <v>5772750</v>
      </c>
      <c r="G441" s="5">
        <f>SUMIFS('HCLS Adjustment'!$F:$F,'HCLS Adjustment'!$B:$B,Main!$A441)</f>
        <v>4735428</v>
      </c>
      <c r="H441" s="31">
        <f>VLOOKUP(A441,'SVS Adjustment'!$B$3:$E$675,4,FALSE)</f>
        <v>0</v>
      </c>
      <c r="I441" s="31">
        <f t="shared" si="48"/>
        <v>10508178</v>
      </c>
      <c r="J441" s="31">
        <f>IFERROR(VLOOKUP($A441,'NECA 5 year Projections'!$A:$C,3,FALSE),0)</f>
        <v>4856621.4512288095</v>
      </c>
      <c r="K441" s="64">
        <f t="shared" si="49"/>
        <v>0.9963388589590193</v>
      </c>
      <c r="L441" s="31">
        <f t="shared" si="50"/>
        <v>10469706.07825827</v>
      </c>
      <c r="M441" s="61">
        <v>-38628</v>
      </c>
      <c r="N441" s="36">
        <f t="shared" si="51"/>
        <v>-38628</v>
      </c>
      <c r="O441" s="95">
        <f t="shared" si="52"/>
        <v>10431078.07825827</v>
      </c>
      <c r="P441" s="36">
        <f t="shared" si="53"/>
        <v>5712987.1480556792</v>
      </c>
      <c r="Q441" s="101">
        <f t="shared" si="54"/>
        <v>4718090.9302025912</v>
      </c>
      <c r="R441" s="101">
        <f t="shared" si="55"/>
        <v>0</v>
      </c>
    </row>
    <row r="442" spans="1:18" ht="14.4" customHeight="1">
      <c r="A442" s="63">
        <v>391688</v>
      </c>
      <c r="B442" s="59" t="s">
        <v>460</v>
      </c>
      <c r="C442" s="25" t="s">
        <v>435</v>
      </c>
      <c r="D442" s="25" t="s">
        <v>691</v>
      </c>
      <c r="E442" s="60" t="s">
        <v>708</v>
      </c>
      <c r="F442" s="36">
        <f>VLOOKUP($A442,'CAF BLS Adjustment'!$B:$H,7,FALSE)</f>
        <v>237312</v>
      </c>
      <c r="G442" s="5">
        <f>SUMIFS('HCLS Adjustment'!$F:$F,'HCLS Adjustment'!$B:$B,Main!$A442)</f>
        <v>5784</v>
      </c>
      <c r="H442" s="31">
        <f>VLOOKUP(A442,'SVS Adjustment'!$B$3:$E$675,4,FALSE)</f>
        <v>0</v>
      </c>
      <c r="I442" s="31">
        <f t="shared" si="48"/>
        <v>243096</v>
      </c>
      <c r="J442" s="31">
        <f>IFERROR(VLOOKUP($A442,'NECA 5 year Projections'!$A:$C,3,FALSE),0)</f>
        <v>258047.85876782399</v>
      </c>
      <c r="K442" s="64">
        <f t="shared" si="49"/>
        <v>0.9963388589590193</v>
      </c>
      <c r="L442" s="31">
        <f t="shared" si="50"/>
        <v>243096</v>
      </c>
      <c r="M442" s="61">
        <v>40494</v>
      </c>
      <c r="N442" s="36">
        <f t="shared" si="51"/>
        <v>40345.745754686526</v>
      </c>
      <c r="O442" s="95">
        <f t="shared" si="52"/>
        <v>283441.74575468653</v>
      </c>
      <c r="P442" s="36">
        <f t="shared" si="53"/>
        <v>277657.74575468653</v>
      </c>
      <c r="Q442" s="101">
        <f t="shared" si="54"/>
        <v>5784</v>
      </c>
      <c r="R442" s="101">
        <f t="shared" si="55"/>
        <v>0</v>
      </c>
    </row>
    <row r="443" spans="1:18" ht="14.4" customHeight="1">
      <c r="A443" s="63">
        <v>391689</v>
      </c>
      <c r="B443" s="59" t="s">
        <v>461</v>
      </c>
      <c r="C443" s="25" t="s">
        <v>435</v>
      </c>
      <c r="D443" s="25" t="s">
        <v>691</v>
      </c>
      <c r="E443" s="60" t="s">
        <v>708</v>
      </c>
      <c r="F443" s="36">
        <f>VLOOKUP($A443,'CAF BLS Adjustment'!$B:$H,7,FALSE)</f>
        <v>1780290</v>
      </c>
      <c r="G443" s="5">
        <f>SUMIFS('HCLS Adjustment'!$F:$F,'HCLS Adjustment'!$B:$B,Main!$A443)</f>
        <v>2191284</v>
      </c>
      <c r="H443" s="31">
        <f>VLOOKUP(A443,'SVS Adjustment'!$B$3:$E$675,4,FALSE)</f>
        <v>0</v>
      </c>
      <c r="I443" s="31">
        <f t="shared" si="48"/>
        <v>3971574</v>
      </c>
      <c r="J443" s="31">
        <f>IFERROR(VLOOKUP($A443,'NECA 5 year Projections'!$A:$C,3,FALSE),0)</f>
        <v>1782514.0477625299</v>
      </c>
      <c r="K443" s="64">
        <f t="shared" si="49"/>
        <v>0.9963388589590193</v>
      </c>
      <c r="L443" s="31">
        <f t="shared" si="50"/>
        <v>3957033.5074313083</v>
      </c>
      <c r="M443" s="61">
        <v>52644</v>
      </c>
      <c r="N443" s="36">
        <f t="shared" si="51"/>
        <v>52451.262891038612</v>
      </c>
      <c r="O443" s="95">
        <f t="shared" si="52"/>
        <v>4009484.7703223471</v>
      </c>
      <c r="P443" s="36">
        <f t="shared" si="53"/>
        <v>1826223.3701071911</v>
      </c>
      <c r="Q443" s="101">
        <f t="shared" si="54"/>
        <v>2183261.4002151559</v>
      </c>
      <c r="R443" s="101">
        <f t="shared" si="55"/>
        <v>0</v>
      </c>
    </row>
    <row r="444" spans="1:18" ht="14.4" customHeight="1">
      <c r="A444" s="63">
        <v>401697</v>
      </c>
      <c r="B444" s="59" t="s">
        <v>463</v>
      </c>
      <c r="C444" s="25" t="s">
        <v>462</v>
      </c>
      <c r="D444" s="25" t="s">
        <v>691</v>
      </c>
      <c r="E444" s="60" t="s">
        <v>708</v>
      </c>
      <c r="F444" s="36">
        <f>VLOOKUP($A444,'CAF BLS Adjustment'!$B:$H,7,FALSE)</f>
        <v>1285007</v>
      </c>
      <c r="G444" s="5">
        <f>SUMIFS('HCLS Adjustment'!$F:$F,'HCLS Adjustment'!$B:$B,Main!$A444)</f>
        <v>964068</v>
      </c>
      <c r="H444" s="31">
        <f>VLOOKUP(A444,'SVS Adjustment'!$B$3:$E$675,4,FALSE)</f>
        <v>0</v>
      </c>
      <c r="I444" s="31">
        <f t="shared" si="48"/>
        <v>2249075</v>
      </c>
      <c r="J444" s="31">
        <f>IFERROR(VLOOKUP($A444,'NECA 5 year Projections'!$A:$C,3,FALSE),0)</f>
        <v>915995.25530921598</v>
      </c>
      <c r="K444" s="64">
        <f t="shared" si="49"/>
        <v>0.9963388589590193</v>
      </c>
      <c r="L444" s="31">
        <f t="shared" si="50"/>
        <v>2240840.8192132562</v>
      </c>
      <c r="M444" s="61">
        <v>185964</v>
      </c>
      <c r="N444" s="36">
        <f t="shared" si="51"/>
        <v>185283.15956745506</v>
      </c>
      <c r="O444" s="95">
        <f t="shared" si="52"/>
        <v>2426123.9787807111</v>
      </c>
      <c r="P444" s="36">
        <f t="shared" si="53"/>
        <v>1465585.5677018075</v>
      </c>
      <c r="Q444" s="101">
        <f t="shared" si="54"/>
        <v>960538.41107890382</v>
      </c>
      <c r="R444" s="101">
        <f t="shared" si="55"/>
        <v>0</v>
      </c>
    </row>
    <row r="445" spans="1:18" ht="14.4" customHeight="1">
      <c r="A445" s="63">
        <v>401698</v>
      </c>
      <c r="B445" s="59" t="s">
        <v>464</v>
      </c>
      <c r="C445" s="25" t="s">
        <v>462</v>
      </c>
      <c r="D445" s="25" t="s">
        <v>691</v>
      </c>
      <c r="E445" s="60" t="s">
        <v>708</v>
      </c>
      <c r="F445" s="36">
        <f>VLOOKUP($A445,'CAF BLS Adjustment'!$B:$H,7,FALSE)</f>
        <v>176320</v>
      </c>
      <c r="G445" s="5">
        <f>SUMIFS('HCLS Adjustment'!$F:$F,'HCLS Adjustment'!$B:$B,Main!$A445)</f>
        <v>0</v>
      </c>
      <c r="H445" s="31">
        <f>VLOOKUP(A445,'SVS Adjustment'!$B$3:$E$675,4,FALSE)</f>
        <v>0</v>
      </c>
      <c r="I445" s="31">
        <f t="shared" si="48"/>
        <v>176320</v>
      </c>
      <c r="J445" s="31">
        <f>IFERROR(VLOOKUP($A445,'NECA 5 year Projections'!$A:$C,3,FALSE),0)</f>
        <v>179279.73166094901</v>
      </c>
      <c r="K445" s="64">
        <f t="shared" si="49"/>
        <v>0.9963388589590193</v>
      </c>
      <c r="L445" s="31">
        <f t="shared" si="50"/>
        <v>176320</v>
      </c>
      <c r="M445" s="61">
        <v>37230</v>
      </c>
      <c r="N445" s="36">
        <f t="shared" si="51"/>
        <v>37093.695719044292</v>
      </c>
      <c r="O445" s="95">
        <f t="shared" si="52"/>
        <v>213413.69571904431</v>
      </c>
      <c r="P445" s="36">
        <f t="shared" si="53"/>
        <v>213413.69571904431</v>
      </c>
      <c r="Q445" s="101">
        <f t="shared" si="54"/>
        <v>0</v>
      </c>
      <c r="R445" s="101">
        <f t="shared" si="55"/>
        <v>0</v>
      </c>
    </row>
    <row r="446" spans="1:18" ht="14.4" customHeight="1">
      <c r="A446" s="63">
        <v>401699</v>
      </c>
      <c r="B446" s="59" t="s">
        <v>465</v>
      </c>
      <c r="C446" s="25" t="s">
        <v>462</v>
      </c>
      <c r="D446" s="25" t="s">
        <v>691</v>
      </c>
      <c r="E446" s="60" t="s">
        <v>708</v>
      </c>
      <c r="F446" s="36">
        <f>VLOOKUP($A446,'CAF BLS Adjustment'!$B:$H,7,FALSE)</f>
        <v>143248</v>
      </c>
      <c r="G446" s="5">
        <f>SUMIFS('HCLS Adjustment'!$F:$F,'HCLS Adjustment'!$B:$B,Main!$A446)</f>
        <v>62292</v>
      </c>
      <c r="H446" s="31">
        <f>VLOOKUP(A446,'SVS Adjustment'!$B$3:$E$675,4,FALSE)</f>
        <v>0</v>
      </c>
      <c r="I446" s="31">
        <f t="shared" si="48"/>
        <v>205540</v>
      </c>
      <c r="J446" s="31">
        <f>IFERROR(VLOOKUP($A446,'NECA 5 year Projections'!$A:$C,3,FALSE),0)</f>
        <v>141697.582441926</v>
      </c>
      <c r="K446" s="64">
        <f t="shared" si="49"/>
        <v>0.9963388589590193</v>
      </c>
      <c r="L446" s="31">
        <f t="shared" si="50"/>
        <v>204787.48907043683</v>
      </c>
      <c r="M446" s="61">
        <v>22326</v>
      </c>
      <c r="N446" s="36">
        <f t="shared" si="51"/>
        <v>22244.261365119066</v>
      </c>
      <c r="O446" s="95">
        <f t="shared" si="52"/>
        <v>227031.75043555591</v>
      </c>
      <c r="P446" s="36">
        <f t="shared" si="53"/>
        <v>164967.81023328067</v>
      </c>
      <c r="Q446" s="101">
        <f t="shared" si="54"/>
        <v>62063.940202275233</v>
      </c>
      <c r="R446" s="101">
        <f t="shared" si="55"/>
        <v>0</v>
      </c>
    </row>
    <row r="447" spans="1:18" ht="14.4" customHeight="1">
      <c r="A447" s="63">
        <v>401702</v>
      </c>
      <c r="B447" s="59" t="s">
        <v>466</v>
      </c>
      <c r="C447" s="25" t="s">
        <v>462</v>
      </c>
      <c r="D447" s="25" t="s">
        <v>691</v>
      </c>
      <c r="E447" s="60" t="s">
        <v>708</v>
      </c>
      <c r="F447" s="36">
        <f>VLOOKUP($A447,'CAF BLS Adjustment'!$B:$H,7,FALSE)</f>
        <v>939763</v>
      </c>
      <c r="G447" s="5">
        <f>SUMIFS('HCLS Adjustment'!$F:$F,'HCLS Adjustment'!$B:$B,Main!$A447)</f>
        <v>611412</v>
      </c>
      <c r="H447" s="31">
        <f>VLOOKUP(A447,'SVS Adjustment'!$B$3:$E$675,4,FALSE)</f>
        <v>0</v>
      </c>
      <c r="I447" s="31">
        <f t="shared" si="48"/>
        <v>1551175</v>
      </c>
      <c r="J447" s="31">
        <f>IFERROR(VLOOKUP($A447,'NECA 5 year Projections'!$A:$C,3,FALSE),0)</f>
        <v>956998.75910264696</v>
      </c>
      <c r="K447" s="64">
        <f t="shared" si="49"/>
        <v>0.9963388589590193</v>
      </c>
      <c r="L447" s="31">
        <f t="shared" si="50"/>
        <v>1545495.9295457567</v>
      </c>
      <c r="M447" s="61">
        <v>98958</v>
      </c>
      <c r="N447" s="36">
        <f t="shared" si="51"/>
        <v>98595.700804866632</v>
      </c>
      <c r="O447" s="95">
        <f t="shared" si="52"/>
        <v>1644091.6303506233</v>
      </c>
      <c r="P447" s="36">
        <f t="shared" si="53"/>
        <v>1034918.0959167714</v>
      </c>
      <c r="Q447" s="101">
        <f t="shared" si="54"/>
        <v>609173.53443385183</v>
      </c>
      <c r="R447" s="101">
        <f t="shared" si="55"/>
        <v>0</v>
      </c>
    </row>
    <row r="448" spans="1:18" ht="14.4" customHeight="1">
      <c r="A448" s="63">
        <v>401704</v>
      </c>
      <c r="B448" s="59" t="s">
        <v>467</v>
      </c>
      <c r="C448" s="25" t="s">
        <v>462</v>
      </c>
      <c r="D448" s="25" t="s">
        <v>691</v>
      </c>
      <c r="E448" s="60" t="s">
        <v>708</v>
      </c>
      <c r="F448" s="36">
        <f>VLOOKUP($A448,'CAF BLS Adjustment'!$B:$H,7,FALSE)</f>
        <v>490452</v>
      </c>
      <c r="G448" s="5">
        <f>SUMIFS('HCLS Adjustment'!$F:$F,'HCLS Adjustment'!$B:$B,Main!$A448)</f>
        <v>691272</v>
      </c>
      <c r="H448" s="31">
        <f>VLOOKUP(A448,'SVS Adjustment'!$B$3:$E$675,4,FALSE)</f>
        <v>0</v>
      </c>
      <c r="I448" s="31">
        <f t="shared" si="48"/>
        <v>1181724</v>
      </c>
      <c r="J448" s="31">
        <f>IFERROR(VLOOKUP($A448,'NECA 5 year Projections'!$A:$C,3,FALSE),0)</f>
        <v>609385.46364253899</v>
      </c>
      <c r="K448" s="64">
        <f t="shared" si="49"/>
        <v>0.9963388589590193</v>
      </c>
      <c r="L448" s="31">
        <f t="shared" si="50"/>
        <v>1177397.5417644882</v>
      </c>
      <c r="M448" s="61">
        <v>-12840</v>
      </c>
      <c r="N448" s="36">
        <f t="shared" si="51"/>
        <v>-12840</v>
      </c>
      <c r="O448" s="95">
        <f t="shared" si="52"/>
        <v>1164557.5417644882</v>
      </c>
      <c r="P448" s="36">
        <f t="shared" si="53"/>
        <v>475816.38605416898</v>
      </c>
      <c r="Q448" s="101">
        <f t="shared" si="54"/>
        <v>688741.15571031929</v>
      </c>
      <c r="R448" s="101">
        <f t="shared" si="55"/>
        <v>0</v>
      </c>
    </row>
    <row r="449" spans="1:18" ht="14.4" customHeight="1">
      <c r="A449" s="63">
        <v>401709</v>
      </c>
      <c r="B449" s="59" t="s">
        <v>468</v>
      </c>
      <c r="C449" s="25" t="s">
        <v>462</v>
      </c>
      <c r="D449" s="25" t="s">
        <v>691</v>
      </c>
      <c r="E449" s="60" t="s">
        <v>708</v>
      </c>
      <c r="F449" s="36">
        <f>VLOOKUP($A449,'CAF BLS Adjustment'!$B:$H,7,FALSE)</f>
        <v>1226299</v>
      </c>
      <c r="G449" s="5">
        <f>SUMIFS('HCLS Adjustment'!$F:$F,'HCLS Adjustment'!$B:$B,Main!$A449)</f>
        <v>1269000</v>
      </c>
      <c r="H449" s="31">
        <f>VLOOKUP(A449,'SVS Adjustment'!$B$3:$E$675,4,FALSE)</f>
        <v>0</v>
      </c>
      <c r="I449" s="31">
        <f t="shared" si="48"/>
        <v>2495299</v>
      </c>
      <c r="J449" s="31">
        <f>IFERROR(VLOOKUP($A449,'NECA 5 year Projections'!$A:$C,3,FALSE),0)</f>
        <v>1153937.3081340799</v>
      </c>
      <c r="K449" s="64">
        <f t="shared" si="49"/>
        <v>0.9963388589590193</v>
      </c>
      <c r="L449" s="31">
        <f t="shared" si="50"/>
        <v>2486163.3584215818</v>
      </c>
      <c r="M449" s="61">
        <v>110538</v>
      </c>
      <c r="N449" s="36">
        <f t="shared" si="51"/>
        <v>110133.30479161207</v>
      </c>
      <c r="O449" s="95">
        <f t="shared" si="52"/>
        <v>2596296.6632131939</v>
      </c>
      <c r="P449" s="36">
        <f t="shared" si="53"/>
        <v>1331942.6511941985</v>
      </c>
      <c r="Q449" s="101">
        <f t="shared" si="54"/>
        <v>1264354.0120189954</v>
      </c>
      <c r="R449" s="101">
        <f t="shared" si="55"/>
        <v>0</v>
      </c>
    </row>
    <row r="450" spans="1:18" ht="14.4" customHeight="1">
      <c r="A450" s="63">
        <v>401710</v>
      </c>
      <c r="B450" s="59" t="s">
        <v>469</v>
      </c>
      <c r="C450" s="25" t="s">
        <v>462</v>
      </c>
      <c r="D450" s="25" t="s">
        <v>691</v>
      </c>
      <c r="E450" s="60" t="s">
        <v>708</v>
      </c>
      <c r="F450" s="36">
        <f>VLOOKUP($A450,'CAF BLS Adjustment'!$B:$H,7,FALSE)</f>
        <v>194026</v>
      </c>
      <c r="G450" s="5">
        <f>SUMIFS('HCLS Adjustment'!$F:$F,'HCLS Adjustment'!$B:$B,Main!$A450)</f>
        <v>90756</v>
      </c>
      <c r="H450" s="31">
        <f>VLOOKUP(A450,'SVS Adjustment'!$B$3:$E$675,4,FALSE)</f>
        <v>0</v>
      </c>
      <c r="I450" s="31">
        <f t="shared" si="48"/>
        <v>284782</v>
      </c>
      <c r="J450" s="31">
        <f>IFERROR(VLOOKUP($A450,'NECA 5 year Projections'!$A:$C,3,FALSE),0)</f>
        <v>234229.12170660199</v>
      </c>
      <c r="K450" s="64">
        <f t="shared" si="49"/>
        <v>0.9963388589590193</v>
      </c>
      <c r="L450" s="31">
        <f t="shared" si="50"/>
        <v>283739.37293206743</v>
      </c>
      <c r="M450" s="61">
        <v>5010</v>
      </c>
      <c r="N450" s="36">
        <f t="shared" si="51"/>
        <v>4991.6576833846866</v>
      </c>
      <c r="O450" s="95">
        <f t="shared" si="52"/>
        <v>288731.03061545209</v>
      </c>
      <c r="P450" s="36">
        <f t="shared" si="53"/>
        <v>198307.3011317674</v>
      </c>
      <c r="Q450" s="101">
        <f t="shared" si="54"/>
        <v>90423.729483684758</v>
      </c>
      <c r="R450" s="101">
        <f t="shared" si="55"/>
        <v>0</v>
      </c>
    </row>
    <row r="451" spans="1:18" ht="14.4" customHeight="1">
      <c r="A451" s="63">
        <v>401713</v>
      </c>
      <c r="B451" s="59" t="s">
        <v>470</v>
      </c>
      <c r="C451" s="25" t="s">
        <v>462</v>
      </c>
      <c r="D451" s="25" t="s">
        <v>691</v>
      </c>
      <c r="E451" s="60" t="s">
        <v>708</v>
      </c>
      <c r="F451" s="36">
        <f>VLOOKUP($A451,'CAF BLS Adjustment'!$B:$H,7,FALSE)</f>
        <v>1708545</v>
      </c>
      <c r="G451" s="5">
        <f>SUMIFS('HCLS Adjustment'!$F:$F,'HCLS Adjustment'!$B:$B,Main!$A451)</f>
        <v>1869228</v>
      </c>
      <c r="H451" s="31">
        <f>VLOOKUP(A451,'SVS Adjustment'!$B$3:$E$675,4,FALSE)</f>
        <v>0</v>
      </c>
      <c r="I451" s="31">
        <f t="shared" si="48"/>
        <v>3577773</v>
      </c>
      <c r="J451" s="31">
        <f>IFERROR(VLOOKUP($A451,'NECA 5 year Projections'!$A:$C,3,FALSE),0)</f>
        <v>1689402.4243878899</v>
      </c>
      <c r="K451" s="64">
        <f t="shared" si="49"/>
        <v>0.9963388589590193</v>
      </c>
      <c r="L451" s="31">
        <f t="shared" si="50"/>
        <v>3564674.2684343872</v>
      </c>
      <c r="M451" s="61">
        <v>-142308</v>
      </c>
      <c r="N451" s="36">
        <f t="shared" si="51"/>
        <v>-142308</v>
      </c>
      <c r="O451" s="95">
        <f t="shared" si="52"/>
        <v>3422366.2684343872</v>
      </c>
      <c r="P451" s="36">
        <f t="shared" si="53"/>
        <v>1559981.7757801376</v>
      </c>
      <c r="Q451" s="101">
        <f t="shared" si="54"/>
        <v>1862384.4926542495</v>
      </c>
      <c r="R451" s="101">
        <f t="shared" si="55"/>
        <v>0</v>
      </c>
    </row>
    <row r="452" spans="1:18" ht="14.4" customHeight="1">
      <c r="A452" s="63">
        <v>401718</v>
      </c>
      <c r="B452" s="59" t="s">
        <v>471</v>
      </c>
      <c r="C452" s="25" t="s">
        <v>462</v>
      </c>
      <c r="D452" s="25" t="s">
        <v>691</v>
      </c>
      <c r="E452" s="60" t="s">
        <v>708</v>
      </c>
      <c r="F452" s="36">
        <f>VLOOKUP($A452,'CAF BLS Adjustment'!$B:$H,7,FALSE)</f>
        <v>1794952</v>
      </c>
      <c r="G452" s="5">
        <f>SUMIFS('HCLS Adjustment'!$F:$F,'HCLS Adjustment'!$B:$B,Main!$A452)</f>
        <v>1322448</v>
      </c>
      <c r="H452" s="31">
        <f>VLOOKUP(A452,'SVS Adjustment'!$B$3:$E$675,4,FALSE)</f>
        <v>0</v>
      </c>
      <c r="I452" s="31">
        <f t="shared" si="48"/>
        <v>3117400</v>
      </c>
      <c r="J452" s="31">
        <f>IFERROR(VLOOKUP($A452,'NECA 5 year Projections'!$A:$C,3,FALSE),0)</f>
        <v>1555431.02451764</v>
      </c>
      <c r="K452" s="64">
        <f t="shared" si="49"/>
        <v>0.9963388589590193</v>
      </c>
      <c r="L452" s="31">
        <f t="shared" si="50"/>
        <v>3105986.758918847</v>
      </c>
      <c r="M452" s="61">
        <v>131718</v>
      </c>
      <c r="N452" s="36">
        <f t="shared" si="51"/>
        <v>131235.7618243641</v>
      </c>
      <c r="O452" s="95">
        <f t="shared" si="52"/>
        <v>3237222.5207432113</v>
      </c>
      <c r="P452" s="36">
        <f t="shared" si="53"/>
        <v>1919616.1893905739</v>
      </c>
      <c r="Q452" s="101">
        <f t="shared" si="54"/>
        <v>1317606.3313526371</v>
      </c>
      <c r="R452" s="101">
        <f t="shared" si="55"/>
        <v>0</v>
      </c>
    </row>
    <row r="453" spans="1:18" ht="14.4" customHeight="1">
      <c r="A453" s="63">
        <v>401721</v>
      </c>
      <c r="B453" s="59" t="s">
        <v>472</v>
      </c>
      <c r="C453" s="25" t="s">
        <v>462</v>
      </c>
      <c r="D453" s="25" t="s">
        <v>691</v>
      </c>
      <c r="E453" s="60" t="s">
        <v>708</v>
      </c>
      <c r="F453" s="36">
        <f>VLOOKUP($A453,'CAF BLS Adjustment'!$B:$H,7,FALSE)</f>
        <v>515767.06208356598</v>
      </c>
      <c r="G453" s="5">
        <f>SUMIFS('HCLS Adjustment'!$F:$F,'HCLS Adjustment'!$B:$B,Main!$A453)</f>
        <v>726528</v>
      </c>
      <c r="H453" s="31">
        <f>VLOOKUP(A453,'SVS Adjustment'!$B$3:$E$675,4,FALSE)</f>
        <v>0</v>
      </c>
      <c r="I453" s="31">
        <f t="shared" ref="I453:I516" si="56">SUM(F453:H453)</f>
        <v>1242295.0620835661</v>
      </c>
      <c r="J453" s="31">
        <f>IFERROR(VLOOKUP($A453,'NECA 5 year Projections'!$A:$C,3,FALSE),0)</f>
        <v>516089.99849148199</v>
      </c>
      <c r="K453" s="64">
        <f t="shared" ref="K453:K516" si="57">G$663</f>
        <v>0.9963388589590193</v>
      </c>
      <c r="L453" s="31">
        <f t="shared" ref="L453:L516" si="58">IF(I453&lt;J453,I453,MAX(I453*K453,J453))</f>
        <v>1237746.8446467642</v>
      </c>
      <c r="M453" s="61">
        <v>-62791</v>
      </c>
      <c r="N453" s="36">
        <f t="shared" ref="N453:N516" si="59">IF(M453&lt;0,M453,M453*K453)</f>
        <v>-62791</v>
      </c>
      <c r="O453" s="95">
        <f t="shared" ref="O453:O516" si="60">IF(M453&lt;0,L453+M453,L453+M453*K453)</f>
        <v>1174955.8446467642</v>
      </c>
      <c r="P453" s="36">
        <f t="shared" ref="P453:P516" si="61">(F453/I453)*L453+N453</f>
        <v>451087.76612498576</v>
      </c>
      <c r="Q453" s="101">
        <f t="shared" ref="Q453:Q516" si="62">((G453)/I453)*L453</f>
        <v>723868.07852177834</v>
      </c>
      <c r="R453" s="101">
        <f t="shared" ref="R453:R516" si="63">((H453)/I453)*L453</f>
        <v>0</v>
      </c>
    </row>
    <row r="454" spans="1:18" ht="14.4" customHeight="1">
      <c r="A454" s="63">
        <v>401724</v>
      </c>
      <c r="B454" s="59" t="s">
        <v>473</v>
      </c>
      <c r="C454" s="25" t="s">
        <v>462</v>
      </c>
      <c r="D454" s="25" t="s">
        <v>691</v>
      </c>
      <c r="E454" s="60" t="s">
        <v>708</v>
      </c>
      <c r="F454" s="36">
        <f>VLOOKUP($A454,'CAF BLS Adjustment'!$B:$H,7,FALSE)</f>
        <v>3658778</v>
      </c>
      <c r="G454" s="5">
        <f>SUMIFS('HCLS Adjustment'!$F:$F,'HCLS Adjustment'!$B:$B,Main!$A454)</f>
        <v>4592328</v>
      </c>
      <c r="H454" s="31">
        <f>VLOOKUP(A454,'SVS Adjustment'!$B$3:$E$675,4,FALSE)</f>
        <v>0</v>
      </c>
      <c r="I454" s="31">
        <f t="shared" si="56"/>
        <v>8251106</v>
      </c>
      <c r="J454" s="31">
        <f>IFERROR(VLOOKUP($A454,'NECA 5 year Projections'!$A:$C,3,FALSE),0)</f>
        <v>2824967.8735830202</v>
      </c>
      <c r="K454" s="64">
        <f t="shared" si="57"/>
        <v>0.9963388589590193</v>
      </c>
      <c r="L454" s="31">
        <f t="shared" si="58"/>
        <v>8220897.5371899176</v>
      </c>
      <c r="M454" s="61">
        <v>122670</v>
      </c>
      <c r="N454" s="36">
        <f t="shared" si="59"/>
        <v>122220.88782850289</v>
      </c>
      <c r="O454" s="95">
        <f t="shared" si="60"/>
        <v>8343118.4250184204</v>
      </c>
      <c r="P454" s="36">
        <f t="shared" si="61"/>
        <v>3767603.585532865</v>
      </c>
      <c r="Q454" s="101">
        <f t="shared" si="62"/>
        <v>4575514.839485555</v>
      </c>
      <c r="R454" s="101">
        <f t="shared" si="63"/>
        <v>0</v>
      </c>
    </row>
    <row r="455" spans="1:18" ht="14.4" customHeight="1">
      <c r="A455" s="63">
        <v>401734</v>
      </c>
      <c r="B455" s="59" t="s">
        <v>474</v>
      </c>
      <c r="C455" s="25" t="s">
        <v>462</v>
      </c>
      <c r="D455" s="25" t="s">
        <v>691</v>
      </c>
      <c r="E455" s="60" t="s">
        <v>708</v>
      </c>
      <c r="F455" s="36">
        <f>VLOOKUP($A455,'CAF BLS Adjustment'!$B:$H,7,FALSE)</f>
        <v>2768368</v>
      </c>
      <c r="G455" s="5">
        <f>SUMIFS('HCLS Adjustment'!$F:$F,'HCLS Adjustment'!$B:$B,Main!$A455)</f>
        <v>5198976</v>
      </c>
      <c r="H455" s="31">
        <f>VLOOKUP(A455,'SVS Adjustment'!$B$3:$E$675,4,FALSE)</f>
        <v>0</v>
      </c>
      <c r="I455" s="31">
        <f t="shared" si="56"/>
        <v>7967344</v>
      </c>
      <c r="J455" s="31">
        <f>IFERROR(VLOOKUP($A455,'NECA 5 year Projections'!$A:$C,3,FALSE),0)</f>
        <v>3451686.3539772099</v>
      </c>
      <c r="K455" s="64">
        <f t="shared" si="57"/>
        <v>0.9963388589590193</v>
      </c>
      <c r="L455" s="31">
        <f t="shared" si="58"/>
        <v>7938174.4298939891</v>
      </c>
      <c r="M455" s="61">
        <v>24366</v>
      </c>
      <c r="N455" s="36">
        <f t="shared" si="59"/>
        <v>24276.792637395465</v>
      </c>
      <c r="O455" s="95">
        <f t="shared" si="60"/>
        <v>7962451.2225313848</v>
      </c>
      <c r="P455" s="36">
        <f t="shared" si="61"/>
        <v>2782509.4069360583</v>
      </c>
      <c r="Q455" s="101">
        <f t="shared" si="62"/>
        <v>5179941.815595326</v>
      </c>
      <c r="R455" s="101">
        <f t="shared" si="63"/>
        <v>0</v>
      </c>
    </row>
    <row r="456" spans="1:18" ht="14.4" customHeight="1">
      <c r="A456" s="63">
        <v>411746</v>
      </c>
      <c r="B456" s="59" t="s">
        <v>476</v>
      </c>
      <c r="C456" s="25" t="s">
        <v>475</v>
      </c>
      <c r="D456" s="25" t="s">
        <v>691</v>
      </c>
      <c r="E456" s="60" t="s">
        <v>708</v>
      </c>
      <c r="F456" s="36">
        <f>VLOOKUP($A456,'CAF BLS Adjustment'!$B:$H,7,FALSE)</f>
        <v>2309834</v>
      </c>
      <c r="G456" s="5">
        <f>SUMIFS('HCLS Adjustment'!$F:$F,'HCLS Adjustment'!$B:$B,Main!$A456)</f>
        <v>2047284</v>
      </c>
      <c r="H456" s="31">
        <f>VLOOKUP(A456,'SVS Adjustment'!$B$3:$E$675,4,FALSE)</f>
        <v>391536</v>
      </c>
      <c r="I456" s="31">
        <f t="shared" si="56"/>
        <v>4748654</v>
      </c>
      <c r="J456" s="31">
        <f>IFERROR(VLOOKUP($A456,'NECA 5 year Projections'!$A:$C,3,FALSE),0)</f>
        <v>2459748.24946228</v>
      </c>
      <c r="K456" s="64">
        <f t="shared" si="57"/>
        <v>0.9963388589590193</v>
      </c>
      <c r="L456" s="31">
        <f t="shared" si="58"/>
        <v>4731268.5079511832</v>
      </c>
      <c r="M456" s="61">
        <v>60834</v>
      </c>
      <c r="N456" s="36">
        <f t="shared" si="59"/>
        <v>60611.278145912984</v>
      </c>
      <c r="O456" s="95">
        <f t="shared" si="60"/>
        <v>4791879.7860970963</v>
      </c>
      <c r="P456" s="36">
        <f t="shared" si="61"/>
        <v>2361988.6500906604</v>
      </c>
      <c r="Q456" s="101">
        <f t="shared" si="62"/>
        <v>2039788.6045250571</v>
      </c>
      <c r="R456" s="101">
        <f t="shared" si="63"/>
        <v>390102.5314813786</v>
      </c>
    </row>
    <row r="457" spans="1:18" ht="14.4" customHeight="1">
      <c r="A457" s="63">
        <v>411756</v>
      </c>
      <c r="B457" s="59" t="s">
        <v>477</v>
      </c>
      <c r="C457" s="25" t="s">
        <v>475</v>
      </c>
      <c r="D457" s="25" t="s">
        <v>691</v>
      </c>
      <c r="E457" s="60" t="s">
        <v>708</v>
      </c>
      <c r="F457" s="36">
        <f>VLOOKUP($A457,'CAF BLS Adjustment'!$B:$H,7,FALSE)</f>
        <v>392679</v>
      </c>
      <c r="G457" s="5">
        <f>SUMIFS('HCLS Adjustment'!$F:$F,'HCLS Adjustment'!$B:$B,Main!$A457)</f>
        <v>271236</v>
      </c>
      <c r="H457" s="31">
        <f>VLOOKUP(A457,'SVS Adjustment'!$B$3:$E$675,4,FALSE)</f>
        <v>0</v>
      </c>
      <c r="I457" s="31">
        <f t="shared" si="56"/>
        <v>663915</v>
      </c>
      <c r="J457" s="31">
        <f>IFERROR(VLOOKUP($A457,'NECA 5 year Projections'!$A:$C,3,FALSE),0)</f>
        <v>754620.51586716902</v>
      </c>
      <c r="K457" s="64">
        <f t="shared" si="57"/>
        <v>0.9963388589590193</v>
      </c>
      <c r="L457" s="31">
        <f t="shared" si="58"/>
        <v>663915</v>
      </c>
      <c r="M457" s="61">
        <v>-68292</v>
      </c>
      <c r="N457" s="36">
        <f t="shared" si="59"/>
        <v>-68292</v>
      </c>
      <c r="O457" s="95">
        <f t="shared" si="60"/>
        <v>595623</v>
      </c>
      <c r="P457" s="36">
        <f t="shared" si="61"/>
        <v>324387</v>
      </c>
      <c r="Q457" s="101">
        <f t="shared" si="62"/>
        <v>271236</v>
      </c>
      <c r="R457" s="101">
        <f t="shared" si="63"/>
        <v>0</v>
      </c>
    </row>
    <row r="458" spans="1:18" ht="14.4" customHeight="1">
      <c r="A458" s="63">
        <v>411758</v>
      </c>
      <c r="B458" s="59" t="s">
        <v>478</v>
      </c>
      <c r="C458" s="25" t="s">
        <v>475</v>
      </c>
      <c r="D458" s="25" t="s">
        <v>691</v>
      </c>
      <c r="E458" s="60" t="s">
        <v>708</v>
      </c>
      <c r="F458" s="36">
        <f>VLOOKUP($A458,'CAF BLS Adjustment'!$B:$H,7,FALSE)</f>
        <v>1110456</v>
      </c>
      <c r="G458" s="5">
        <f>SUMIFS('HCLS Adjustment'!$F:$F,'HCLS Adjustment'!$B:$B,Main!$A458)</f>
        <v>1502688</v>
      </c>
      <c r="H458" s="31">
        <f>VLOOKUP(A458,'SVS Adjustment'!$B$3:$E$675,4,FALSE)</f>
        <v>0</v>
      </c>
      <c r="I458" s="31">
        <f t="shared" si="56"/>
        <v>2613144</v>
      </c>
      <c r="J458" s="31">
        <f>IFERROR(VLOOKUP($A458,'NECA 5 year Projections'!$A:$C,3,FALSE),0)</f>
        <v>1185381.2611068999</v>
      </c>
      <c r="K458" s="64">
        <f t="shared" si="57"/>
        <v>0.9963388589590193</v>
      </c>
      <c r="L458" s="31">
        <f t="shared" si="58"/>
        <v>2603576.9112556074</v>
      </c>
      <c r="M458" s="61">
        <v>130380</v>
      </c>
      <c r="N458" s="36">
        <f t="shared" si="59"/>
        <v>129902.66043107693</v>
      </c>
      <c r="O458" s="95">
        <f t="shared" si="60"/>
        <v>2733479.5716866842</v>
      </c>
      <c r="P458" s="36">
        <f t="shared" si="61"/>
        <v>1236293.1243952736</v>
      </c>
      <c r="Q458" s="101">
        <f t="shared" si="62"/>
        <v>1497186.4472914105</v>
      </c>
      <c r="R458" s="101">
        <f t="shared" si="63"/>
        <v>0</v>
      </c>
    </row>
    <row r="459" spans="1:18" ht="14.4" customHeight="1">
      <c r="A459" s="63">
        <v>411761</v>
      </c>
      <c r="B459" s="59" t="s">
        <v>479</v>
      </c>
      <c r="C459" s="25" t="s">
        <v>475</v>
      </c>
      <c r="D459" s="25" t="s">
        <v>691</v>
      </c>
      <c r="E459" s="60" t="s">
        <v>708</v>
      </c>
      <c r="F459" s="36">
        <f>VLOOKUP($A459,'CAF BLS Adjustment'!$B:$H,7,FALSE)</f>
        <v>798967.87229714321</v>
      </c>
      <c r="G459" s="5">
        <f>SUMIFS('HCLS Adjustment'!$F:$F,'HCLS Adjustment'!$B:$B,Main!$A459)</f>
        <v>1440312</v>
      </c>
      <c r="H459" s="31">
        <f>VLOOKUP(A459,'SVS Adjustment'!$B$3:$E$675,4,FALSE)</f>
        <v>0</v>
      </c>
      <c r="I459" s="31">
        <f t="shared" si="56"/>
        <v>2239279.8722971431</v>
      </c>
      <c r="J459" s="31">
        <f>IFERROR(VLOOKUP($A459,'NECA 5 year Projections'!$A:$C,3,FALSE),0)</f>
        <v>891440.61615953303</v>
      </c>
      <c r="K459" s="64">
        <f t="shared" si="57"/>
        <v>0.9963388589590193</v>
      </c>
      <c r="L459" s="31">
        <f t="shared" si="58"/>
        <v>2231081.5528544341</v>
      </c>
      <c r="M459" s="61">
        <v>106119</v>
      </c>
      <c r="N459" s="36">
        <f t="shared" si="59"/>
        <v>105730.48337387216</v>
      </c>
      <c r="O459" s="95">
        <f t="shared" si="60"/>
        <v>2336812.0362283061</v>
      </c>
      <c r="P459" s="36">
        <f t="shared" si="61"/>
        <v>901773.22160332324</v>
      </c>
      <c r="Q459" s="101">
        <f t="shared" si="62"/>
        <v>1435038.8146249829</v>
      </c>
      <c r="R459" s="101">
        <f t="shared" si="63"/>
        <v>0</v>
      </c>
    </row>
    <row r="460" spans="1:18" ht="14.4" customHeight="1">
      <c r="A460" s="63">
        <v>411764</v>
      </c>
      <c r="B460" s="59" t="s">
        <v>480</v>
      </c>
      <c r="C460" s="25" t="s">
        <v>475</v>
      </c>
      <c r="D460" s="25" t="s">
        <v>691</v>
      </c>
      <c r="E460" s="60" t="s">
        <v>708</v>
      </c>
      <c r="F460" s="36">
        <f>VLOOKUP($A460,'CAF BLS Adjustment'!$B:$H,7,FALSE)</f>
        <v>639961</v>
      </c>
      <c r="G460" s="5">
        <f>SUMIFS('HCLS Adjustment'!$F:$F,'HCLS Adjustment'!$B:$B,Main!$A460)</f>
        <v>647856</v>
      </c>
      <c r="H460" s="31">
        <f>VLOOKUP(A460,'SVS Adjustment'!$B$3:$E$675,4,FALSE)</f>
        <v>0</v>
      </c>
      <c r="I460" s="31">
        <f t="shared" si="56"/>
        <v>1287817</v>
      </c>
      <c r="J460" s="31">
        <f>IFERROR(VLOOKUP($A460,'NECA 5 year Projections'!$A:$C,3,FALSE),0)</f>
        <v>860979.57574589795</v>
      </c>
      <c r="K460" s="64">
        <f t="shared" si="57"/>
        <v>0.9963388589590193</v>
      </c>
      <c r="L460" s="31">
        <f t="shared" si="58"/>
        <v>1283102.1203280273</v>
      </c>
      <c r="M460" s="61">
        <v>105198</v>
      </c>
      <c r="N460" s="36">
        <f t="shared" si="59"/>
        <v>104812.85528477091</v>
      </c>
      <c r="O460" s="95">
        <f t="shared" si="60"/>
        <v>1387914.9756127982</v>
      </c>
      <c r="P460" s="36">
        <f t="shared" si="61"/>
        <v>742430.86780304392</v>
      </c>
      <c r="Q460" s="101">
        <f t="shared" si="62"/>
        <v>645484.10780975432</v>
      </c>
      <c r="R460" s="101">
        <f t="shared" si="63"/>
        <v>0</v>
      </c>
    </row>
    <row r="461" spans="1:18" ht="14.4" customHeight="1">
      <c r="A461" s="63">
        <v>411777</v>
      </c>
      <c r="B461" s="59" t="s">
        <v>481</v>
      </c>
      <c r="C461" s="25" t="s">
        <v>475</v>
      </c>
      <c r="D461" s="25" t="s">
        <v>691</v>
      </c>
      <c r="E461" s="60" t="s">
        <v>708</v>
      </c>
      <c r="F461" s="36">
        <f>VLOOKUP($A461,'CAF BLS Adjustment'!$B:$H,7,FALSE)</f>
        <v>1979789</v>
      </c>
      <c r="G461" s="5">
        <f>SUMIFS('HCLS Adjustment'!$F:$F,'HCLS Adjustment'!$B:$B,Main!$A461)</f>
        <v>2716548</v>
      </c>
      <c r="H461" s="31">
        <f>VLOOKUP(A461,'SVS Adjustment'!$B$3:$E$675,4,FALSE)</f>
        <v>0</v>
      </c>
      <c r="I461" s="31">
        <f t="shared" si="56"/>
        <v>4696337</v>
      </c>
      <c r="J461" s="31">
        <f>IFERROR(VLOOKUP($A461,'NECA 5 year Projections'!$A:$C,3,FALSE),0)</f>
        <v>1969529.3375407001</v>
      </c>
      <c r="K461" s="64">
        <f t="shared" si="57"/>
        <v>0.9963388589590193</v>
      </c>
      <c r="L461" s="31">
        <f t="shared" si="58"/>
        <v>4679143.0478670234</v>
      </c>
      <c r="M461" s="61">
        <v>71634</v>
      </c>
      <c r="N461" s="36">
        <f t="shared" si="59"/>
        <v>71371.737822670388</v>
      </c>
      <c r="O461" s="95">
        <f t="shared" si="60"/>
        <v>4750514.7856896939</v>
      </c>
      <c r="P461" s="36">
        <f t="shared" si="61"/>
        <v>2043912.4510622881</v>
      </c>
      <c r="Q461" s="101">
        <f t="shared" si="62"/>
        <v>2706602.3346274057</v>
      </c>
      <c r="R461" s="101">
        <f t="shared" si="63"/>
        <v>0</v>
      </c>
    </row>
    <row r="462" spans="1:18" ht="14.4" customHeight="1">
      <c r="A462" s="63">
        <v>411778</v>
      </c>
      <c r="B462" s="59" t="s">
        <v>482</v>
      </c>
      <c r="C462" s="25" t="s">
        <v>475</v>
      </c>
      <c r="D462" s="25" t="s">
        <v>691</v>
      </c>
      <c r="E462" s="60" t="s">
        <v>708</v>
      </c>
      <c r="F462" s="36">
        <f>VLOOKUP($A462,'CAF BLS Adjustment'!$B:$H,7,FALSE)</f>
        <v>483283.9406746506</v>
      </c>
      <c r="G462" s="5">
        <f>SUMIFS('HCLS Adjustment'!$F:$F,'HCLS Adjustment'!$B:$B,Main!$A462)</f>
        <v>406392</v>
      </c>
      <c r="H462" s="31">
        <f>VLOOKUP(A462,'SVS Adjustment'!$B$3:$E$675,4,FALSE)</f>
        <v>0</v>
      </c>
      <c r="I462" s="31">
        <f t="shared" si="56"/>
        <v>889675.9406746506</v>
      </c>
      <c r="J462" s="31">
        <f>IFERROR(VLOOKUP($A462,'NECA 5 year Projections'!$A:$C,3,FALSE),0)</f>
        <v>455770.82927622099</v>
      </c>
      <c r="K462" s="64">
        <f t="shared" si="57"/>
        <v>0.9963388589590193</v>
      </c>
      <c r="L462" s="31">
        <f t="shared" si="58"/>
        <v>886418.71157507354</v>
      </c>
      <c r="M462" s="61">
        <v>149046</v>
      </c>
      <c r="N462" s="36">
        <f t="shared" si="59"/>
        <v>148500.32157240598</v>
      </c>
      <c r="O462" s="95">
        <f t="shared" si="60"/>
        <v>1034919.0331474795</v>
      </c>
      <c r="P462" s="36">
        <f t="shared" si="61"/>
        <v>630014.89157740574</v>
      </c>
      <c r="Q462" s="101">
        <f t="shared" si="62"/>
        <v>404904.14157007379</v>
      </c>
      <c r="R462" s="101">
        <f t="shared" si="63"/>
        <v>0</v>
      </c>
    </row>
    <row r="463" spans="1:18" ht="14.4" customHeight="1">
      <c r="A463" s="63">
        <v>411781</v>
      </c>
      <c r="B463" s="59" t="s">
        <v>483</v>
      </c>
      <c r="C463" s="25" t="s">
        <v>475</v>
      </c>
      <c r="D463" s="25" t="s">
        <v>691</v>
      </c>
      <c r="E463" s="60" t="s">
        <v>708</v>
      </c>
      <c r="F463" s="36">
        <f>VLOOKUP($A463,'CAF BLS Adjustment'!$B:$H,7,FALSE)</f>
        <v>451491</v>
      </c>
      <c r="G463" s="5">
        <f>SUMIFS('HCLS Adjustment'!$F:$F,'HCLS Adjustment'!$B:$B,Main!$A463)</f>
        <v>193248</v>
      </c>
      <c r="H463" s="31">
        <f>VLOOKUP(A463,'SVS Adjustment'!$B$3:$E$675,4,FALSE)</f>
        <v>0</v>
      </c>
      <c r="I463" s="31">
        <f t="shared" si="56"/>
        <v>644739</v>
      </c>
      <c r="J463" s="31">
        <f>IFERROR(VLOOKUP($A463,'NECA 5 year Projections'!$A:$C,3,FALSE),0)</f>
        <v>349001.16892734298</v>
      </c>
      <c r="K463" s="64">
        <f t="shared" si="57"/>
        <v>0.9963388589590193</v>
      </c>
      <c r="L463" s="31">
        <f t="shared" si="58"/>
        <v>642378.51958637917</v>
      </c>
      <c r="M463" s="61">
        <v>15006</v>
      </c>
      <c r="N463" s="36">
        <f t="shared" si="59"/>
        <v>14951.060917539044</v>
      </c>
      <c r="O463" s="95">
        <f t="shared" si="60"/>
        <v>657329.58050391823</v>
      </c>
      <c r="P463" s="36">
        <f t="shared" si="61"/>
        <v>464789.08868780563</v>
      </c>
      <c r="Q463" s="101">
        <f t="shared" si="62"/>
        <v>192540.49181611257</v>
      </c>
      <c r="R463" s="101">
        <f t="shared" si="63"/>
        <v>0</v>
      </c>
    </row>
    <row r="464" spans="1:18" ht="14.4" customHeight="1">
      <c r="A464" s="63">
        <v>411782</v>
      </c>
      <c r="B464" s="59" t="s">
        <v>102</v>
      </c>
      <c r="C464" s="25" t="s">
        <v>475</v>
      </c>
      <c r="D464" s="25" t="s">
        <v>691</v>
      </c>
      <c r="E464" s="60" t="s">
        <v>708</v>
      </c>
      <c r="F464" s="36">
        <f>VLOOKUP($A464,'CAF BLS Adjustment'!$B:$H,7,FALSE)</f>
        <v>1284497</v>
      </c>
      <c r="G464" s="5">
        <f>SUMIFS('HCLS Adjustment'!$F:$F,'HCLS Adjustment'!$B:$B,Main!$A464)</f>
        <v>1587960</v>
      </c>
      <c r="H464" s="31">
        <f>VLOOKUP(A464,'SVS Adjustment'!$B$3:$E$675,4,FALSE)</f>
        <v>0</v>
      </c>
      <c r="I464" s="31">
        <f t="shared" si="56"/>
        <v>2872457</v>
      </c>
      <c r="J464" s="31">
        <f>IFERROR(VLOOKUP($A464,'NECA 5 year Projections'!$A:$C,3,FALSE),0)</f>
        <v>1385652.59969355</v>
      </c>
      <c r="K464" s="64">
        <f t="shared" si="57"/>
        <v>0.9963388589590193</v>
      </c>
      <c r="L464" s="31">
        <f t="shared" si="58"/>
        <v>2861940.5297888475</v>
      </c>
      <c r="M464" s="61">
        <v>107970</v>
      </c>
      <c r="N464" s="36">
        <f t="shared" si="59"/>
        <v>107574.70660180532</v>
      </c>
      <c r="O464" s="95">
        <f t="shared" si="60"/>
        <v>2969515.2363906531</v>
      </c>
      <c r="P464" s="36">
        <f t="shared" si="61"/>
        <v>1387368.9819180886</v>
      </c>
      <c r="Q464" s="101">
        <f t="shared" si="62"/>
        <v>1582146.2544725642</v>
      </c>
      <c r="R464" s="101">
        <f t="shared" si="63"/>
        <v>0</v>
      </c>
    </row>
    <row r="465" spans="1:18" ht="14.4" customHeight="1">
      <c r="A465" s="63">
        <v>411788</v>
      </c>
      <c r="B465" s="59" t="s">
        <v>484</v>
      </c>
      <c r="C465" s="25" t="s">
        <v>475</v>
      </c>
      <c r="D465" s="25" t="s">
        <v>691</v>
      </c>
      <c r="E465" s="60" t="s">
        <v>708</v>
      </c>
      <c r="F465" s="36">
        <f>VLOOKUP($A465,'CAF BLS Adjustment'!$B:$H,7,FALSE)</f>
        <v>1485850</v>
      </c>
      <c r="G465" s="5">
        <f>SUMIFS('HCLS Adjustment'!$F:$F,'HCLS Adjustment'!$B:$B,Main!$A465)</f>
        <v>2428836</v>
      </c>
      <c r="H465" s="31">
        <f>VLOOKUP(A465,'SVS Adjustment'!$B$3:$E$675,4,FALSE)</f>
        <v>0</v>
      </c>
      <c r="I465" s="31">
        <f t="shared" si="56"/>
        <v>3914686</v>
      </c>
      <c r="J465" s="31">
        <f>IFERROR(VLOOKUP($A465,'NECA 5 year Projections'!$A:$C,3,FALSE),0)</f>
        <v>1643112.6791514601</v>
      </c>
      <c r="K465" s="64">
        <f t="shared" si="57"/>
        <v>0.9963388589590193</v>
      </c>
      <c r="L465" s="31">
        <f t="shared" si="58"/>
        <v>3900353.7824228476</v>
      </c>
      <c r="M465" s="61">
        <v>-42792</v>
      </c>
      <c r="N465" s="36">
        <f t="shared" si="59"/>
        <v>-42792</v>
      </c>
      <c r="O465" s="95">
        <f t="shared" si="60"/>
        <v>3857561.7824228476</v>
      </c>
      <c r="P465" s="36">
        <f t="shared" si="61"/>
        <v>1437618.093584259</v>
      </c>
      <c r="Q465" s="101">
        <f t="shared" si="62"/>
        <v>2419943.6888385885</v>
      </c>
      <c r="R465" s="101">
        <f t="shared" si="63"/>
        <v>0</v>
      </c>
    </row>
    <row r="466" spans="1:18" ht="14.4" customHeight="1">
      <c r="A466" s="63">
        <v>411791</v>
      </c>
      <c r="B466" s="59" t="s">
        <v>485</v>
      </c>
      <c r="C466" s="25" t="s">
        <v>475</v>
      </c>
      <c r="D466" s="25" t="s">
        <v>691</v>
      </c>
      <c r="E466" s="60" t="s">
        <v>708</v>
      </c>
      <c r="F466" s="36">
        <f>VLOOKUP($A466,'CAF BLS Adjustment'!$B:$H,7,FALSE)</f>
        <v>179267</v>
      </c>
      <c r="G466" s="5">
        <f>SUMIFS('HCLS Adjustment'!$F:$F,'HCLS Adjustment'!$B:$B,Main!$A466)</f>
        <v>303948</v>
      </c>
      <c r="H466" s="31">
        <f>VLOOKUP(A466,'SVS Adjustment'!$B$3:$E$675,4,FALSE)</f>
        <v>0</v>
      </c>
      <c r="I466" s="31">
        <f t="shared" si="56"/>
        <v>483215</v>
      </c>
      <c r="J466" s="31">
        <f>IFERROR(VLOOKUP($A466,'NECA 5 year Projections'!$A:$C,3,FALSE),0)</f>
        <v>226899.647409903</v>
      </c>
      <c r="K466" s="64">
        <f t="shared" si="57"/>
        <v>0.9963388589590193</v>
      </c>
      <c r="L466" s="31">
        <f t="shared" si="58"/>
        <v>481445.88173188252</v>
      </c>
      <c r="M466" s="61">
        <v>13007</v>
      </c>
      <c r="N466" s="36">
        <f t="shared" si="59"/>
        <v>12959.379538479963</v>
      </c>
      <c r="O466" s="95">
        <f t="shared" si="60"/>
        <v>494405.26127036248</v>
      </c>
      <c r="P466" s="36">
        <f t="shared" si="61"/>
        <v>191570.05776748646</v>
      </c>
      <c r="Q466" s="101">
        <f t="shared" si="62"/>
        <v>302835.20350287599</v>
      </c>
      <c r="R466" s="101">
        <f t="shared" si="63"/>
        <v>0</v>
      </c>
    </row>
    <row r="467" spans="1:18" ht="14.4" customHeight="1">
      <c r="A467" s="63">
        <v>411801</v>
      </c>
      <c r="B467" s="59" t="s">
        <v>486</v>
      </c>
      <c r="C467" s="25" t="s">
        <v>475</v>
      </c>
      <c r="D467" s="25" t="s">
        <v>691</v>
      </c>
      <c r="E467" s="60" t="s">
        <v>708</v>
      </c>
      <c r="F467" s="36">
        <f>VLOOKUP($A467,'CAF BLS Adjustment'!$B:$H,7,FALSE)</f>
        <v>286094</v>
      </c>
      <c r="G467" s="5">
        <f>SUMIFS('HCLS Adjustment'!$F:$F,'HCLS Adjustment'!$B:$B,Main!$A467)</f>
        <v>462564</v>
      </c>
      <c r="H467" s="31">
        <f>VLOOKUP(A467,'SVS Adjustment'!$B$3:$E$675,4,FALSE)</f>
        <v>0</v>
      </c>
      <c r="I467" s="31">
        <f t="shared" si="56"/>
        <v>748658</v>
      </c>
      <c r="J467" s="31">
        <f>IFERROR(VLOOKUP($A467,'NECA 5 year Projections'!$A:$C,3,FALSE),0)</f>
        <v>340053.77805152402</v>
      </c>
      <c r="K467" s="64">
        <f t="shared" si="57"/>
        <v>0.9963388589590193</v>
      </c>
      <c r="L467" s="31">
        <f t="shared" si="58"/>
        <v>745917.05747054145</v>
      </c>
      <c r="M467" s="61">
        <v>7998</v>
      </c>
      <c r="N467" s="36">
        <f t="shared" si="59"/>
        <v>7968.7181939542361</v>
      </c>
      <c r="O467" s="95">
        <f t="shared" si="60"/>
        <v>753885.77566449565</v>
      </c>
      <c r="P467" s="36">
        <f t="shared" si="61"/>
        <v>293015.2877089759</v>
      </c>
      <c r="Q467" s="101">
        <f t="shared" si="62"/>
        <v>460870.48795551981</v>
      </c>
      <c r="R467" s="101">
        <f t="shared" si="63"/>
        <v>0</v>
      </c>
    </row>
    <row r="468" spans="1:18" ht="14.4" customHeight="1">
      <c r="A468" s="63">
        <v>411807</v>
      </c>
      <c r="B468" s="59" t="s">
        <v>487</v>
      </c>
      <c r="C468" s="25" t="s">
        <v>475</v>
      </c>
      <c r="D468" s="25" t="s">
        <v>691</v>
      </c>
      <c r="E468" s="60" t="s">
        <v>708</v>
      </c>
      <c r="F468" s="36">
        <f>VLOOKUP($A468,'CAF BLS Adjustment'!$B:$H,7,FALSE)</f>
        <v>333573</v>
      </c>
      <c r="G468" s="5">
        <f>SUMIFS('HCLS Adjustment'!$F:$F,'HCLS Adjustment'!$B:$B,Main!$A468)</f>
        <v>72096</v>
      </c>
      <c r="H468" s="31">
        <f>VLOOKUP(A468,'SVS Adjustment'!$B$3:$E$675,4,FALSE)</f>
        <v>0</v>
      </c>
      <c r="I468" s="31">
        <f t="shared" si="56"/>
        <v>405669</v>
      </c>
      <c r="J468" s="31">
        <f>IFERROR(VLOOKUP($A468,'NECA 5 year Projections'!$A:$C,3,FALSE),0)</f>
        <v>616237.702754581</v>
      </c>
      <c r="K468" s="64">
        <f t="shared" si="57"/>
        <v>0.9963388589590193</v>
      </c>
      <c r="L468" s="31">
        <f t="shared" si="58"/>
        <v>405669</v>
      </c>
      <c r="M468" s="61">
        <v>117960</v>
      </c>
      <c r="N468" s="36">
        <f t="shared" si="59"/>
        <v>117528.13180280592</v>
      </c>
      <c r="O468" s="95">
        <f t="shared" si="60"/>
        <v>523197.13180280593</v>
      </c>
      <c r="P468" s="36">
        <f t="shared" si="61"/>
        <v>451101.13180280593</v>
      </c>
      <c r="Q468" s="101">
        <f t="shared" si="62"/>
        <v>72096</v>
      </c>
      <c r="R468" s="101">
        <f t="shared" si="63"/>
        <v>0</v>
      </c>
    </row>
    <row r="469" spans="1:18" ht="14.4" customHeight="1">
      <c r="A469" s="63">
        <v>411809</v>
      </c>
      <c r="B469" s="59" t="s">
        <v>325</v>
      </c>
      <c r="C469" s="25" t="s">
        <v>475</v>
      </c>
      <c r="D469" s="25" t="s">
        <v>691</v>
      </c>
      <c r="E469" s="60" t="s">
        <v>708</v>
      </c>
      <c r="F469" s="36">
        <f>VLOOKUP($A469,'CAF BLS Adjustment'!$B:$H,7,FALSE)</f>
        <v>313101</v>
      </c>
      <c r="G469" s="5">
        <f>SUMIFS('HCLS Adjustment'!$F:$F,'HCLS Adjustment'!$B:$B,Main!$A469)</f>
        <v>436416</v>
      </c>
      <c r="H469" s="31">
        <f>VLOOKUP(A469,'SVS Adjustment'!$B$3:$E$675,4,FALSE)</f>
        <v>0</v>
      </c>
      <c r="I469" s="31">
        <f t="shared" si="56"/>
        <v>749517</v>
      </c>
      <c r="J469" s="31">
        <f>IFERROR(VLOOKUP($A469,'NECA 5 year Projections'!$A:$C,3,FALSE),0)</f>
        <v>397063.466809373</v>
      </c>
      <c r="K469" s="64">
        <f t="shared" si="57"/>
        <v>0.9963388589590193</v>
      </c>
      <c r="L469" s="31">
        <f t="shared" si="58"/>
        <v>746772.91255038732</v>
      </c>
      <c r="M469" s="61">
        <v>60618</v>
      </c>
      <c r="N469" s="36">
        <f t="shared" si="59"/>
        <v>60396.068952377835</v>
      </c>
      <c r="O469" s="95">
        <f t="shared" si="60"/>
        <v>807168.98150276521</v>
      </c>
      <c r="P469" s="36">
        <f t="shared" si="61"/>
        <v>372350.76203130576</v>
      </c>
      <c r="Q469" s="101">
        <f t="shared" si="62"/>
        <v>434818.21947145939</v>
      </c>
      <c r="R469" s="101">
        <f t="shared" si="63"/>
        <v>0</v>
      </c>
    </row>
    <row r="470" spans="1:18" ht="14.4" customHeight="1">
      <c r="A470" s="63">
        <v>411814</v>
      </c>
      <c r="B470" s="59" t="s">
        <v>488</v>
      </c>
      <c r="C470" s="25" t="s">
        <v>475</v>
      </c>
      <c r="D470" s="25" t="s">
        <v>691</v>
      </c>
      <c r="E470" s="60" t="s">
        <v>708</v>
      </c>
      <c r="F470" s="36">
        <f>VLOOKUP($A470,'CAF BLS Adjustment'!$B:$H,7,FALSE)</f>
        <v>757519</v>
      </c>
      <c r="G470" s="5">
        <f>SUMIFS('HCLS Adjustment'!$F:$F,'HCLS Adjustment'!$B:$B,Main!$A470)</f>
        <v>986268</v>
      </c>
      <c r="H470" s="31">
        <f>VLOOKUP(A470,'SVS Adjustment'!$B$3:$E$675,4,FALSE)</f>
        <v>0</v>
      </c>
      <c r="I470" s="31">
        <f t="shared" si="56"/>
        <v>1743787</v>
      </c>
      <c r="J470" s="31">
        <f>IFERROR(VLOOKUP($A470,'NECA 5 year Projections'!$A:$C,3,FALSE),0)</f>
        <v>850149.01072366105</v>
      </c>
      <c r="K470" s="64">
        <f t="shared" si="57"/>
        <v>0.9963388589590193</v>
      </c>
      <c r="L470" s="31">
        <f t="shared" si="58"/>
        <v>1737402.7498475714</v>
      </c>
      <c r="M470" s="61">
        <v>105078</v>
      </c>
      <c r="N470" s="36">
        <f t="shared" si="59"/>
        <v>104693.29462169584</v>
      </c>
      <c r="O470" s="95">
        <f t="shared" si="60"/>
        <v>1842096.0444692671</v>
      </c>
      <c r="P470" s="36">
        <f t="shared" si="61"/>
        <v>859438.91072147316</v>
      </c>
      <c r="Q470" s="101">
        <f t="shared" si="62"/>
        <v>982657.13374779408</v>
      </c>
      <c r="R470" s="101">
        <f t="shared" si="63"/>
        <v>0</v>
      </c>
    </row>
    <row r="471" spans="1:18" ht="14.4" customHeight="1">
      <c r="A471" s="63">
        <v>411817</v>
      </c>
      <c r="B471" s="59" t="s">
        <v>489</v>
      </c>
      <c r="C471" s="25" t="s">
        <v>475</v>
      </c>
      <c r="D471" s="25" t="s">
        <v>691</v>
      </c>
      <c r="E471" s="60" t="s">
        <v>708</v>
      </c>
      <c r="F471" s="36">
        <f>VLOOKUP($A471,'CAF BLS Adjustment'!$B:$H,7,FALSE)</f>
        <v>3182089</v>
      </c>
      <c r="G471" s="5">
        <f>SUMIFS('HCLS Adjustment'!$F:$F,'HCLS Adjustment'!$B:$B,Main!$A471)</f>
        <v>1008180</v>
      </c>
      <c r="H471" s="31">
        <f>VLOOKUP(A471,'SVS Adjustment'!$B$3:$E$675,4,FALSE)</f>
        <v>0</v>
      </c>
      <c r="I471" s="31">
        <f t="shared" si="56"/>
        <v>4190269</v>
      </c>
      <c r="J471" s="31">
        <f>IFERROR(VLOOKUP($A471,'NECA 5 year Projections'!$A:$C,3,FALSE),0)</f>
        <v>3601353.46811658</v>
      </c>
      <c r="K471" s="64">
        <f t="shared" si="57"/>
        <v>0.9963388589590193</v>
      </c>
      <c r="L471" s="31">
        <f t="shared" si="58"/>
        <v>4174927.8341913507</v>
      </c>
      <c r="M471" s="61">
        <v>-44760</v>
      </c>
      <c r="N471" s="36">
        <f t="shared" si="59"/>
        <v>-44760</v>
      </c>
      <c r="O471" s="95">
        <f t="shared" si="60"/>
        <v>4130167.8341913507</v>
      </c>
      <c r="P471" s="36">
        <f t="shared" si="61"/>
        <v>3125678.9233660465</v>
      </c>
      <c r="Q471" s="101">
        <f t="shared" si="62"/>
        <v>1004488.9108253041</v>
      </c>
      <c r="R471" s="101">
        <f t="shared" si="63"/>
        <v>0</v>
      </c>
    </row>
    <row r="472" spans="1:18" ht="14.4" customHeight="1">
      <c r="A472" s="63">
        <v>411818</v>
      </c>
      <c r="B472" s="59" t="s">
        <v>490</v>
      </c>
      <c r="C472" s="25" t="s">
        <v>475</v>
      </c>
      <c r="D472" s="25" t="s">
        <v>691</v>
      </c>
      <c r="E472" s="60" t="s">
        <v>708</v>
      </c>
      <c r="F472" s="36">
        <f>VLOOKUP($A472,'CAF BLS Adjustment'!$B:$H,7,FALSE)</f>
        <v>3521754</v>
      </c>
      <c r="G472" s="5">
        <f>SUMIFS('HCLS Adjustment'!$F:$F,'HCLS Adjustment'!$B:$B,Main!$A472)</f>
        <v>3076356</v>
      </c>
      <c r="H472" s="31">
        <f>VLOOKUP(A472,'SVS Adjustment'!$B$3:$E$675,4,FALSE)</f>
        <v>0</v>
      </c>
      <c r="I472" s="31">
        <f t="shared" si="56"/>
        <v>6598110</v>
      </c>
      <c r="J472" s="31">
        <f>IFERROR(VLOOKUP($A472,'NECA 5 year Projections'!$A:$C,3,FALSE),0)</f>
        <v>3325819.5927665699</v>
      </c>
      <c r="K472" s="64">
        <f t="shared" si="57"/>
        <v>0.9963388589590193</v>
      </c>
      <c r="L472" s="31">
        <f t="shared" si="58"/>
        <v>6573953.3886860944</v>
      </c>
      <c r="M472" s="61">
        <v>513168</v>
      </c>
      <c r="N472" s="36">
        <f t="shared" si="59"/>
        <v>511289.219574282</v>
      </c>
      <c r="O472" s="95">
        <f t="shared" si="60"/>
        <v>7085242.6082603764</v>
      </c>
      <c r="P472" s="36">
        <f t="shared" si="61"/>
        <v>4020149.5814686436</v>
      </c>
      <c r="Q472" s="101">
        <f t="shared" si="62"/>
        <v>3065093.0267917323</v>
      </c>
      <c r="R472" s="101">
        <f t="shared" si="63"/>
        <v>0</v>
      </c>
    </row>
    <row r="473" spans="1:18" ht="14.4" customHeight="1">
      <c r="A473" s="63">
        <v>411820</v>
      </c>
      <c r="B473" s="59" t="s">
        <v>491</v>
      </c>
      <c r="C473" s="25" t="s">
        <v>475</v>
      </c>
      <c r="D473" s="25" t="s">
        <v>691</v>
      </c>
      <c r="E473" s="60" t="s">
        <v>708</v>
      </c>
      <c r="F473" s="36">
        <f>VLOOKUP($A473,'CAF BLS Adjustment'!$B:$H,7,FALSE)</f>
        <v>1101086</v>
      </c>
      <c r="G473" s="5">
        <f>SUMIFS('HCLS Adjustment'!$F:$F,'HCLS Adjustment'!$B:$B,Main!$A473)</f>
        <v>1546284</v>
      </c>
      <c r="H473" s="31">
        <f>VLOOKUP(A473,'SVS Adjustment'!$B$3:$E$675,4,FALSE)</f>
        <v>0</v>
      </c>
      <c r="I473" s="31">
        <f t="shared" si="56"/>
        <v>2647370</v>
      </c>
      <c r="J473" s="31">
        <f>IFERROR(VLOOKUP($A473,'NECA 5 year Projections'!$A:$C,3,FALSE),0)</f>
        <v>1385094.0175019901</v>
      </c>
      <c r="K473" s="64">
        <f t="shared" si="57"/>
        <v>0.9963388589590193</v>
      </c>
      <c r="L473" s="31">
        <f t="shared" si="58"/>
        <v>2637677.6050423388</v>
      </c>
      <c r="M473" s="61">
        <v>84192</v>
      </c>
      <c r="N473" s="36">
        <f t="shared" si="59"/>
        <v>83883.761213477759</v>
      </c>
      <c r="O473" s="95">
        <f t="shared" si="60"/>
        <v>2721561.3662558165</v>
      </c>
      <c r="P473" s="36">
        <f t="shared" si="61"/>
        <v>1180938.5300692283</v>
      </c>
      <c r="Q473" s="101">
        <f t="shared" si="62"/>
        <v>1540622.8361865883</v>
      </c>
      <c r="R473" s="101">
        <f t="shared" si="63"/>
        <v>0</v>
      </c>
    </row>
    <row r="474" spans="1:18" ht="14.4" customHeight="1">
      <c r="A474" s="63">
        <v>411826</v>
      </c>
      <c r="B474" s="59" t="s">
        <v>492</v>
      </c>
      <c r="C474" s="25" t="s">
        <v>475</v>
      </c>
      <c r="D474" s="25" t="s">
        <v>691</v>
      </c>
      <c r="E474" s="60" t="s">
        <v>708</v>
      </c>
      <c r="F474" s="36">
        <f>VLOOKUP($A474,'CAF BLS Adjustment'!$B:$H,7,FALSE)</f>
        <v>10135574</v>
      </c>
      <c r="G474" s="5">
        <f>SUMIFS('HCLS Adjustment'!$F:$F,'HCLS Adjustment'!$B:$B,Main!$A474)</f>
        <v>2443728</v>
      </c>
      <c r="H474" s="31">
        <f>VLOOKUP(A474,'SVS Adjustment'!$B$3:$E$675,4,FALSE)</f>
        <v>990972</v>
      </c>
      <c r="I474" s="31">
        <f t="shared" si="56"/>
        <v>13570274</v>
      </c>
      <c r="J474" s="31">
        <f>IFERROR(VLOOKUP($A474,'NECA 5 year Projections'!$A:$C,3,FALSE),0)</f>
        <v>12638790.8270059</v>
      </c>
      <c r="K474" s="64">
        <f t="shared" si="57"/>
        <v>0.9963388589590193</v>
      </c>
      <c r="L474" s="31">
        <f t="shared" si="58"/>
        <v>13520591.312921247</v>
      </c>
      <c r="M474" s="61">
        <v>-1509528</v>
      </c>
      <c r="N474" s="36">
        <f t="shared" si="59"/>
        <v>-1509528</v>
      </c>
      <c r="O474" s="95">
        <f t="shared" si="60"/>
        <v>12011063.312921247</v>
      </c>
      <c r="P474" s="36">
        <f t="shared" si="61"/>
        <v>8588938.2340547033</v>
      </c>
      <c r="Q474" s="101">
        <f t="shared" si="62"/>
        <v>2434781.1671262062</v>
      </c>
      <c r="R474" s="101">
        <f t="shared" si="63"/>
        <v>987343.91174033727</v>
      </c>
    </row>
    <row r="475" spans="1:18" ht="14.4" customHeight="1">
      <c r="A475" s="63">
        <v>411827</v>
      </c>
      <c r="B475" s="59" t="s">
        <v>493</v>
      </c>
      <c r="C475" s="25" t="s">
        <v>475</v>
      </c>
      <c r="D475" s="25" t="s">
        <v>691</v>
      </c>
      <c r="E475" s="60" t="s">
        <v>708</v>
      </c>
      <c r="F475" s="36">
        <f>VLOOKUP($A475,'CAF BLS Adjustment'!$B:$H,7,FALSE)</f>
        <v>1857220</v>
      </c>
      <c r="G475" s="5">
        <f>SUMIFS('HCLS Adjustment'!$F:$F,'HCLS Adjustment'!$B:$B,Main!$A475)</f>
        <v>3480360</v>
      </c>
      <c r="H475" s="31">
        <f>VLOOKUP(A475,'SVS Adjustment'!$B$3:$E$675,4,FALSE)</f>
        <v>0</v>
      </c>
      <c r="I475" s="31">
        <f t="shared" si="56"/>
        <v>5337580</v>
      </c>
      <c r="J475" s="31">
        <f>IFERROR(VLOOKUP($A475,'NECA 5 year Projections'!$A:$C,3,FALSE),0)</f>
        <v>2279136.66896937</v>
      </c>
      <c r="K475" s="64">
        <f t="shared" si="57"/>
        <v>0.9963388589590193</v>
      </c>
      <c r="L475" s="31">
        <f t="shared" si="58"/>
        <v>5318038.3668024819</v>
      </c>
      <c r="M475" s="61">
        <v>74034</v>
      </c>
      <c r="N475" s="36">
        <f t="shared" si="59"/>
        <v>73762.951084172033</v>
      </c>
      <c r="O475" s="95">
        <f t="shared" si="60"/>
        <v>5391801.3178866543</v>
      </c>
      <c r="P475" s="36">
        <f t="shared" si="61"/>
        <v>1924183.4067200418</v>
      </c>
      <c r="Q475" s="101">
        <f t="shared" si="62"/>
        <v>3467617.9111666121</v>
      </c>
      <c r="R475" s="101">
        <f t="shared" si="63"/>
        <v>0</v>
      </c>
    </row>
    <row r="476" spans="1:18" ht="14.4" customHeight="1">
      <c r="A476" s="63">
        <v>411831</v>
      </c>
      <c r="B476" s="59" t="s">
        <v>494</v>
      </c>
      <c r="C476" s="25" t="s">
        <v>475</v>
      </c>
      <c r="D476" s="25" t="s">
        <v>691</v>
      </c>
      <c r="E476" s="60" t="s">
        <v>708</v>
      </c>
      <c r="F476" s="36">
        <f>VLOOKUP($A476,'CAF BLS Adjustment'!$B:$H,7,FALSE)</f>
        <v>1043352</v>
      </c>
      <c r="G476" s="5">
        <f>SUMIFS('HCLS Adjustment'!$F:$F,'HCLS Adjustment'!$B:$B,Main!$A476)</f>
        <v>1718760</v>
      </c>
      <c r="H476" s="31">
        <f>VLOOKUP(A476,'SVS Adjustment'!$B$3:$E$675,4,FALSE)</f>
        <v>0</v>
      </c>
      <c r="I476" s="31">
        <f t="shared" si="56"/>
        <v>2762112</v>
      </c>
      <c r="J476" s="31">
        <f>IFERROR(VLOOKUP($A476,'NECA 5 year Projections'!$A:$C,3,FALSE),0)</f>
        <v>1237591.58888621</v>
      </c>
      <c r="K476" s="64">
        <f t="shared" si="57"/>
        <v>0.9963388589590193</v>
      </c>
      <c r="L476" s="31">
        <f t="shared" si="58"/>
        <v>2751999.5183970146</v>
      </c>
      <c r="M476" s="61">
        <v>114672</v>
      </c>
      <c r="N476" s="36">
        <f t="shared" si="59"/>
        <v>114252.16963454866</v>
      </c>
      <c r="O476" s="95">
        <f t="shared" si="60"/>
        <v>2866251.6880315631</v>
      </c>
      <c r="P476" s="36">
        <f t="shared" si="61"/>
        <v>1153784.3108071594</v>
      </c>
      <c r="Q476" s="101">
        <f t="shared" si="62"/>
        <v>1712467.3772244039</v>
      </c>
      <c r="R476" s="101">
        <f t="shared" si="63"/>
        <v>0</v>
      </c>
    </row>
    <row r="477" spans="1:18" ht="14.4" customHeight="1">
      <c r="A477" s="63">
        <v>411833</v>
      </c>
      <c r="B477" s="59" t="s">
        <v>495</v>
      </c>
      <c r="C477" s="25" t="s">
        <v>475</v>
      </c>
      <c r="D477" s="25" t="s">
        <v>691</v>
      </c>
      <c r="E477" s="60" t="s">
        <v>708</v>
      </c>
      <c r="F477" s="36">
        <f>VLOOKUP($A477,'CAF BLS Adjustment'!$B:$H,7,FALSE)</f>
        <v>1578128</v>
      </c>
      <c r="G477" s="5">
        <f>SUMIFS('HCLS Adjustment'!$F:$F,'HCLS Adjustment'!$B:$B,Main!$A477)</f>
        <v>1466784</v>
      </c>
      <c r="H477" s="31">
        <f>VLOOKUP(A477,'SVS Adjustment'!$B$3:$E$675,4,FALSE)</f>
        <v>0</v>
      </c>
      <c r="I477" s="31">
        <f t="shared" si="56"/>
        <v>3044912</v>
      </c>
      <c r="J477" s="31">
        <f>IFERROR(VLOOKUP($A477,'NECA 5 year Projections'!$A:$C,3,FALSE),0)</f>
        <v>1956058.5416146</v>
      </c>
      <c r="K477" s="64">
        <f t="shared" si="57"/>
        <v>0.9963388589590193</v>
      </c>
      <c r="L477" s="31">
        <f t="shared" si="58"/>
        <v>3033764.1477106255</v>
      </c>
      <c r="M477" s="61">
        <v>-54630</v>
      </c>
      <c r="N477" s="36">
        <f t="shared" si="59"/>
        <v>-54630</v>
      </c>
      <c r="O477" s="95">
        <f t="shared" si="60"/>
        <v>2979134.1477106255</v>
      </c>
      <c r="P477" s="36">
        <f t="shared" si="61"/>
        <v>1517720.2508112791</v>
      </c>
      <c r="Q477" s="101">
        <f t="shared" si="62"/>
        <v>1461413.8968993463</v>
      </c>
      <c r="R477" s="101">
        <f t="shared" si="63"/>
        <v>0</v>
      </c>
    </row>
    <row r="478" spans="1:18" ht="14.4" customHeight="1">
      <c r="A478" s="63">
        <v>411839</v>
      </c>
      <c r="B478" s="59" t="s">
        <v>496</v>
      </c>
      <c r="C478" s="25" t="s">
        <v>475</v>
      </c>
      <c r="D478" s="25" t="s">
        <v>691</v>
      </c>
      <c r="E478" s="60" t="s">
        <v>708</v>
      </c>
      <c r="F478" s="36">
        <f>VLOOKUP($A478,'CAF BLS Adjustment'!$B:$H,7,FALSE)</f>
        <v>2231627</v>
      </c>
      <c r="G478" s="5">
        <f>SUMIFS('HCLS Adjustment'!$F:$F,'HCLS Adjustment'!$B:$B,Main!$A478)</f>
        <v>3286800</v>
      </c>
      <c r="H478" s="31">
        <f>VLOOKUP(A478,'SVS Adjustment'!$B$3:$E$675,4,FALSE)</f>
        <v>0</v>
      </c>
      <c r="I478" s="31">
        <f t="shared" si="56"/>
        <v>5518427</v>
      </c>
      <c r="J478" s="31">
        <f>IFERROR(VLOOKUP($A478,'NECA 5 year Projections'!$A:$C,3,FALSE),0)</f>
        <v>2322903.6988241202</v>
      </c>
      <c r="K478" s="64">
        <f t="shared" si="57"/>
        <v>0.9963388589590193</v>
      </c>
      <c r="L478" s="31">
        <f t="shared" si="58"/>
        <v>5498223.2604286438</v>
      </c>
      <c r="M478" s="61">
        <v>140770</v>
      </c>
      <c r="N478" s="36">
        <f t="shared" si="59"/>
        <v>140254.62117566116</v>
      </c>
      <c r="O478" s="95">
        <f t="shared" si="60"/>
        <v>5638477.8816043045</v>
      </c>
      <c r="P478" s="36">
        <f t="shared" si="61"/>
        <v>2363711.3199778004</v>
      </c>
      <c r="Q478" s="101">
        <f t="shared" si="62"/>
        <v>3274766.5616265046</v>
      </c>
      <c r="R478" s="101">
        <f t="shared" si="63"/>
        <v>0</v>
      </c>
    </row>
    <row r="479" spans="1:18" ht="14.4" customHeight="1">
      <c r="A479" s="63">
        <v>411840</v>
      </c>
      <c r="B479" s="59" t="s">
        <v>497</v>
      </c>
      <c r="C479" s="25" t="s">
        <v>475</v>
      </c>
      <c r="D479" s="25" t="s">
        <v>691</v>
      </c>
      <c r="E479" s="60" t="s">
        <v>708</v>
      </c>
      <c r="F479" s="36">
        <f>VLOOKUP($A479,'CAF BLS Adjustment'!$B:$H,7,FALSE)</f>
        <v>5205301</v>
      </c>
      <c r="G479" s="5">
        <f>SUMIFS('HCLS Adjustment'!$F:$F,'HCLS Adjustment'!$B:$B,Main!$A479)</f>
        <v>785796</v>
      </c>
      <c r="H479" s="31">
        <f>VLOOKUP(A479,'SVS Adjustment'!$B$3:$E$675,4,FALSE)</f>
        <v>1203372</v>
      </c>
      <c r="I479" s="31">
        <f t="shared" si="56"/>
        <v>7194469</v>
      </c>
      <c r="J479" s="31">
        <f>IFERROR(VLOOKUP($A479,'NECA 5 year Projections'!$A:$C,3,FALSE),0)</f>
        <v>4060174.5279936702</v>
      </c>
      <c r="K479" s="64">
        <f t="shared" si="57"/>
        <v>0.9963388589590193</v>
      </c>
      <c r="L479" s="31">
        <f t="shared" si="58"/>
        <v>7168129.0342760365</v>
      </c>
      <c r="M479" s="61">
        <v>494610</v>
      </c>
      <c r="N479" s="36">
        <f t="shared" si="59"/>
        <v>492799.16302972054</v>
      </c>
      <c r="O479" s="95">
        <f t="shared" si="60"/>
        <v>7660928.1973057576</v>
      </c>
      <c r="P479" s="36">
        <f t="shared" si="61"/>
        <v>5679042.8219079617</v>
      </c>
      <c r="Q479" s="101">
        <f t="shared" si="62"/>
        <v>782919.09001456143</v>
      </c>
      <c r="R479" s="101">
        <f t="shared" si="63"/>
        <v>1198966.2853832331</v>
      </c>
    </row>
    <row r="480" spans="1:18" ht="14.4" customHeight="1">
      <c r="A480" s="63">
        <v>411841</v>
      </c>
      <c r="B480" s="59" t="s">
        <v>498</v>
      </c>
      <c r="C480" s="25" t="s">
        <v>475</v>
      </c>
      <c r="D480" s="25" t="s">
        <v>691</v>
      </c>
      <c r="E480" s="60" t="s">
        <v>708</v>
      </c>
      <c r="F480" s="36">
        <f>VLOOKUP($A480,'CAF BLS Adjustment'!$B:$H,7,FALSE)</f>
        <v>2154969</v>
      </c>
      <c r="G480" s="5">
        <f>SUMIFS('HCLS Adjustment'!$F:$F,'HCLS Adjustment'!$B:$B,Main!$A480)</f>
        <v>2262336</v>
      </c>
      <c r="H480" s="31">
        <f>VLOOKUP(A480,'SVS Adjustment'!$B$3:$E$675,4,FALSE)</f>
        <v>0</v>
      </c>
      <c r="I480" s="31">
        <f t="shared" si="56"/>
        <v>4417305</v>
      </c>
      <c r="J480" s="31">
        <f>IFERROR(VLOOKUP($A480,'NECA 5 year Projections'!$A:$C,3,FALSE),0)</f>
        <v>1861407.3095347199</v>
      </c>
      <c r="K480" s="64">
        <f t="shared" si="57"/>
        <v>0.9963388589590193</v>
      </c>
      <c r="L480" s="31">
        <f t="shared" si="58"/>
        <v>4401132.6233739704</v>
      </c>
      <c r="M480" s="61">
        <v>196098</v>
      </c>
      <c r="N480" s="36">
        <f t="shared" si="59"/>
        <v>195380.05756414577</v>
      </c>
      <c r="O480" s="95">
        <f t="shared" si="60"/>
        <v>4596512.6809381163</v>
      </c>
      <c r="P480" s="36">
        <f t="shared" si="61"/>
        <v>2342459.4121162044</v>
      </c>
      <c r="Q480" s="101">
        <f t="shared" si="62"/>
        <v>2254053.2688219119</v>
      </c>
      <c r="R480" s="101">
        <f t="shared" si="63"/>
        <v>0</v>
      </c>
    </row>
    <row r="481" spans="1:18" ht="14.4" customHeight="1">
      <c r="A481" s="63">
        <v>411845</v>
      </c>
      <c r="B481" s="59" t="s">
        <v>499</v>
      </c>
      <c r="C481" s="25" t="s">
        <v>475</v>
      </c>
      <c r="D481" s="25" t="s">
        <v>691</v>
      </c>
      <c r="E481" s="60" t="s">
        <v>708</v>
      </c>
      <c r="F481" s="36">
        <f>VLOOKUP($A481,'CAF BLS Adjustment'!$B:$H,7,FALSE)</f>
        <v>4379596</v>
      </c>
      <c r="G481" s="5">
        <f>SUMIFS('HCLS Adjustment'!$F:$F,'HCLS Adjustment'!$B:$B,Main!$A481)</f>
        <v>1640196</v>
      </c>
      <c r="H481" s="31">
        <f>VLOOKUP(A481,'SVS Adjustment'!$B$3:$E$675,4,FALSE)</f>
        <v>0</v>
      </c>
      <c r="I481" s="31">
        <f t="shared" si="56"/>
        <v>6019792</v>
      </c>
      <c r="J481" s="31">
        <f>IFERROR(VLOOKUP($A481,'NECA 5 year Projections'!$A:$C,3,FALSE),0)</f>
        <v>4243200.4577854201</v>
      </c>
      <c r="K481" s="64">
        <f t="shared" si="57"/>
        <v>0.9963388589590193</v>
      </c>
      <c r="L481" s="31">
        <f t="shared" si="58"/>
        <v>5997752.6924506323</v>
      </c>
      <c r="M481" s="61">
        <v>526698</v>
      </c>
      <c r="N481" s="36">
        <f t="shared" si="59"/>
        <v>524769.68433599756</v>
      </c>
      <c r="O481" s="95">
        <f t="shared" si="60"/>
        <v>6522522.3767866297</v>
      </c>
      <c r="P481" s="36">
        <f t="shared" si="61"/>
        <v>4888331.3656774824</v>
      </c>
      <c r="Q481" s="101">
        <f t="shared" si="62"/>
        <v>1634191.0111091475</v>
      </c>
      <c r="R481" s="101">
        <f t="shared" si="63"/>
        <v>0</v>
      </c>
    </row>
    <row r="482" spans="1:18" ht="14.4" customHeight="1">
      <c r="A482" s="63">
        <v>411847</v>
      </c>
      <c r="B482" s="59" t="s">
        <v>500</v>
      </c>
      <c r="C482" s="25" t="s">
        <v>475</v>
      </c>
      <c r="D482" s="25" t="s">
        <v>691</v>
      </c>
      <c r="E482" s="60" t="s">
        <v>708</v>
      </c>
      <c r="F482" s="36">
        <f>VLOOKUP($A482,'CAF BLS Adjustment'!$B:$H,7,FALSE)</f>
        <v>1898504</v>
      </c>
      <c r="G482" s="5">
        <f>SUMIFS('HCLS Adjustment'!$F:$F,'HCLS Adjustment'!$B:$B,Main!$A482)</f>
        <v>2392008</v>
      </c>
      <c r="H482" s="31">
        <f>VLOOKUP(A482,'SVS Adjustment'!$B$3:$E$675,4,FALSE)</f>
        <v>0</v>
      </c>
      <c r="I482" s="31">
        <f t="shared" si="56"/>
        <v>4290512</v>
      </c>
      <c r="J482" s="31">
        <f>IFERROR(VLOOKUP($A482,'NECA 5 year Projections'!$A:$C,3,FALSE),0)</f>
        <v>2075739.51654122</v>
      </c>
      <c r="K482" s="64">
        <f t="shared" si="57"/>
        <v>0.9963388589590193</v>
      </c>
      <c r="L482" s="31">
        <f t="shared" si="58"/>
        <v>4274803.8304299796</v>
      </c>
      <c r="M482" s="61">
        <v>-31512</v>
      </c>
      <c r="N482" s="36">
        <f t="shared" si="59"/>
        <v>-31512</v>
      </c>
      <c r="O482" s="95">
        <f t="shared" si="60"/>
        <v>4243291.8304299796</v>
      </c>
      <c r="P482" s="36">
        <f t="shared" si="61"/>
        <v>1860041.309089134</v>
      </c>
      <c r="Q482" s="101">
        <f t="shared" si="62"/>
        <v>2383250.5213408456</v>
      </c>
      <c r="R482" s="101">
        <f t="shared" si="63"/>
        <v>0</v>
      </c>
    </row>
    <row r="483" spans="1:18" ht="14.4" customHeight="1">
      <c r="A483" s="63">
        <v>411849</v>
      </c>
      <c r="B483" s="59" t="s">
        <v>501</v>
      </c>
      <c r="C483" s="25" t="s">
        <v>475</v>
      </c>
      <c r="D483" s="25" t="s">
        <v>691</v>
      </c>
      <c r="E483" s="60" t="s">
        <v>708</v>
      </c>
      <c r="F483" s="36">
        <f>VLOOKUP($A483,'CAF BLS Adjustment'!$B:$H,7,FALSE)</f>
        <v>1959853.5707349973</v>
      </c>
      <c r="G483" s="5">
        <f>SUMIFS('HCLS Adjustment'!$F:$F,'HCLS Adjustment'!$B:$B,Main!$A483)</f>
        <v>1843116</v>
      </c>
      <c r="H483" s="31">
        <f>VLOOKUP(A483,'SVS Adjustment'!$B$3:$E$675,4,FALSE)</f>
        <v>0</v>
      </c>
      <c r="I483" s="31">
        <f t="shared" si="56"/>
        <v>3802969.5707349973</v>
      </c>
      <c r="J483" s="31">
        <f>IFERROR(VLOOKUP($A483,'NECA 5 year Projections'!$A:$C,3,FALSE),0)</f>
        <v>1457775.0367827001</v>
      </c>
      <c r="K483" s="64">
        <f t="shared" si="57"/>
        <v>0.9963388589590193</v>
      </c>
      <c r="L483" s="31">
        <f t="shared" si="58"/>
        <v>3789046.3627619785</v>
      </c>
      <c r="M483" s="61">
        <v>128628</v>
      </c>
      <c r="N483" s="36">
        <f t="shared" si="59"/>
        <v>128157.07475018073</v>
      </c>
      <c r="O483" s="95">
        <f t="shared" si="60"/>
        <v>3917203.4375121593</v>
      </c>
      <c r="P483" s="36">
        <f t="shared" si="61"/>
        <v>2080835.3451430476</v>
      </c>
      <c r="Q483" s="101">
        <f t="shared" si="62"/>
        <v>1836368.0923691117</v>
      </c>
      <c r="R483" s="101">
        <f t="shared" si="63"/>
        <v>0</v>
      </c>
    </row>
    <row r="484" spans="1:18" ht="14.4" customHeight="1">
      <c r="A484" s="63">
        <v>420463</v>
      </c>
      <c r="B484" s="59" t="s">
        <v>504</v>
      </c>
      <c r="C484" s="25" t="s">
        <v>503</v>
      </c>
      <c r="D484" s="25" t="s">
        <v>691</v>
      </c>
      <c r="E484" s="60" t="s">
        <v>708</v>
      </c>
      <c r="F484" s="36">
        <f>VLOOKUP($A484,'CAF BLS Adjustment'!$B:$H,7,FALSE)</f>
        <v>888857</v>
      </c>
      <c r="G484" s="5">
        <f>SUMIFS('HCLS Adjustment'!$F:$F,'HCLS Adjustment'!$B:$B,Main!$A484)</f>
        <v>711216</v>
      </c>
      <c r="H484" s="31">
        <f>VLOOKUP(A484,'SVS Adjustment'!$B$3:$E$675,4,FALSE)</f>
        <v>0</v>
      </c>
      <c r="I484" s="31">
        <f t="shared" si="56"/>
        <v>1600073</v>
      </c>
      <c r="J484" s="31">
        <f>IFERROR(VLOOKUP($A484,'NECA 5 year Projections'!$A:$C,3,FALSE),0)</f>
        <v>884947.76705546898</v>
      </c>
      <c r="K484" s="64">
        <f t="shared" si="57"/>
        <v>0.9963388589590193</v>
      </c>
      <c r="L484" s="31">
        <f t="shared" si="58"/>
        <v>1594214.907071135</v>
      </c>
      <c r="M484" s="61">
        <v>93828</v>
      </c>
      <c r="N484" s="36">
        <f t="shared" si="59"/>
        <v>93484.48245840687</v>
      </c>
      <c r="O484" s="95">
        <f t="shared" si="60"/>
        <v>1687699.3895295418</v>
      </c>
      <c r="P484" s="36">
        <f t="shared" si="61"/>
        <v>979087.25161614385</v>
      </c>
      <c r="Q484" s="101">
        <f t="shared" si="62"/>
        <v>708612.13791339786</v>
      </c>
      <c r="R484" s="101">
        <f t="shared" si="63"/>
        <v>0</v>
      </c>
    </row>
    <row r="485" spans="1:18" ht="14.4" customHeight="1">
      <c r="A485" s="63">
        <v>421206</v>
      </c>
      <c r="B485" s="59" t="s">
        <v>505</v>
      </c>
      <c r="C485" s="25" t="s">
        <v>503</v>
      </c>
      <c r="D485" s="25" t="s">
        <v>691</v>
      </c>
      <c r="E485" s="60" t="s">
        <v>708</v>
      </c>
      <c r="F485" s="36">
        <f>VLOOKUP($A485,'CAF BLS Adjustment'!$B:$H,7,FALSE)</f>
        <v>595317</v>
      </c>
      <c r="G485" s="5">
        <f>SUMIFS('HCLS Adjustment'!$F:$F,'HCLS Adjustment'!$B:$B,Main!$A485)</f>
        <v>711936</v>
      </c>
      <c r="H485" s="31">
        <f>VLOOKUP(A485,'SVS Adjustment'!$B$3:$E$675,4,FALSE)</f>
        <v>0</v>
      </c>
      <c r="I485" s="31">
        <f t="shared" si="56"/>
        <v>1307253</v>
      </c>
      <c r="J485" s="31">
        <f>IFERROR(VLOOKUP($A485,'NECA 5 year Projections'!$A:$C,3,FALSE),0)</f>
        <v>839279.36527252896</v>
      </c>
      <c r="K485" s="64">
        <f t="shared" si="57"/>
        <v>0.9963388589590193</v>
      </c>
      <c r="L485" s="31">
        <f t="shared" si="58"/>
        <v>1302466.9623907548</v>
      </c>
      <c r="M485" s="61">
        <v>82206</v>
      </c>
      <c r="N485" s="36">
        <f t="shared" si="59"/>
        <v>81905.03223958514</v>
      </c>
      <c r="O485" s="95">
        <f t="shared" si="60"/>
        <v>1384371.99463034</v>
      </c>
      <c r="P485" s="36">
        <f t="shared" si="61"/>
        <v>675042.49273849162</v>
      </c>
      <c r="Q485" s="101">
        <f t="shared" si="62"/>
        <v>709329.5018918484</v>
      </c>
      <c r="R485" s="101">
        <f t="shared" si="63"/>
        <v>0</v>
      </c>
    </row>
    <row r="486" spans="1:18" ht="14.4" customHeight="1">
      <c r="A486" s="63">
        <v>421759</v>
      </c>
      <c r="B486" s="59" t="s">
        <v>506</v>
      </c>
      <c r="C486" s="25" t="s">
        <v>503</v>
      </c>
      <c r="D486" s="25" t="s">
        <v>691</v>
      </c>
      <c r="E486" s="60" t="s">
        <v>708</v>
      </c>
      <c r="F486" s="36">
        <f>VLOOKUP($A486,'CAF BLS Adjustment'!$B:$H,7,FALSE)</f>
        <v>709285</v>
      </c>
      <c r="G486" s="5">
        <f>SUMIFS('HCLS Adjustment'!$F:$F,'HCLS Adjustment'!$B:$B,Main!$A486)</f>
        <v>777588</v>
      </c>
      <c r="H486" s="31">
        <f>VLOOKUP(A486,'SVS Adjustment'!$B$3:$E$675,4,FALSE)</f>
        <v>0</v>
      </c>
      <c r="I486" s="31">
        <f t="shared" si="56"/>
        <v>1486873</v>
      </c>
      <c r="J486" s="31">
        <f>IFERROR(VLOOKUP($A486,'NECA 5 year Projections'!$A:$C,3,FALSE),0)</f>
        <v>784552.74066645803</v>
      </c>
      <c r="K486" s="64">
        <f t="shared" si="57"/>
        <v>0.9963388589590193</v>
      </c>
      <c r="L486" s="31">
        <f t="shared" si="58"/>
        <v>1481429.3482369739</v>
      </c>
      <c r="M486" s="61">
        <v>83766</v>
      </c>
      <c r="N486" s="36">
        <f t="shared" si="59"/>
        <v>83459.320859561209</v>
      </c>
      <c r="O486" s="95">
        <f t="shared" si="60"/>
        <v>1564888.6690965351</v>
      </c>
      <c r="P486" s="36">
        <f t="shared" si="61"/>
        <v>790147.52843630919</v>
      </c>
      <c r="Q486" s="101">
        <f t="shared" si="62"/>
        <v>774741.14066022576</v>
      </c>
      <c r="R486" s="101">
        <f t="shared" si="63"/>
        <v>0</v>
      </c>
    </row>
    <row r="487" spans="1:18" ht="14.4" customHeight="1">
      <c r="A487" s="63">
        <v>421807</v>
      </c>
      <c r="B487" s="59" t="s">
        <v>507</v>
      </c>
      <c r="C487" s="25" t="s">
        <v>503</v>
      </c>
      <c r="D487" s="25" t="s">
        <v>691</v>
      </c>
      <c r="E487" s="60" t="s">
        <v>708</v>
      </c>
      <c r="F487" s="36">
        <f>VLOOKUP($A487,'CAF BLS Adjustment'!$B:$H,7,FALSE)</f>
        <v>50388</v>
      </c>
      <c r="G487" s="5">
        <f>SUMIFS('HCLS Adjustment'!$F:$F,'HCLS Adjustment'!$B:$B,Main!$A487)</f>
        <v>32352</v>
      </c>
      <c r="H487" s="31">
        <f>VLOOKUP(A487,'SVS Adjustment'!$B$3:$E$675,4,FALSE)</f>
        <v>0</v>
      </c>
      <c r="I487" s="31">
        <f t="shared" si="56"/>
        <v>82740</v>
      </c>
      <c r="J487" s="31">
        <f>IFERROR(VLOOKUP($A487,'NECA 5 year Projections'!$A:$C,3,FALSE),0)</f>
        <v>80363.555066005894</v>
      </c>
      <c r="K487" s="64">
        <f t="shared" si="57"/>
        <v>0.9963388589590193</v>
      </c>
      <c r="L487" s="31">
        <f t="shared" si="58"/>
        <v>82437.07719026925</v>
      </c>
      <c r="M487" s="61">
        <v>18192</v>
      </c>
      <c r="N487" s="36">
        <f t="shared" si="59"/>
        <v>18125.39652218248</v>
      </c>
      <c r="O487" s="95">
        <f t="shared" si="60"/>
        <v>100562.47371245173</v>
      </c>
      <c r="P487" s="36">
        <f t="shared" si="61"/>
        <v>68328.918947409533</v>
      </c>
      <c r="Q487" s="101">
        <f t="shared" si="62"/>
        <v>32233.55476504219</v>
      </c>
      <c r="R487" s="101">
        <f t="shared" si="63"/>
        <v>0</v>
      </c>
    </row>
    <row r="488" spans="1:18" ht="14.4" customHeight="1">
      <c r="A488" s="63">
        <v>421860</v>
      </c>
      <c r="B488" s="59" t="s">
        <v>508</v>
      </c>
      <c r="C488" s="25" t="s">
        <v>503</v>
      </c>
      <c r="D488" s="25" t="s">
        <v>691</v>
      </c>
      <c r="E488" s="60" t="s">
        <v>708</v>
      </c>
      <c r="F488" s="36">
        <f>VLOOKUP($A488,'CAF BLS Adjustment'!$B:$H,7,FALSE)</f>
        <v>188617</v>
      </c>
      <c r="G488" s="5">
        <f>SUMIFS('HCLS Adjustment'!$F:$F,'HCLS Adjustment'!$B:$B,Main!$A488)</f>
        <v>244680</v>
      </c>
      <c r="H488" s="31">
        <f>VLOOKUP(A488,'SVS Adjustment'!$B$3:$E$675,4,FALSE)</f>
        <v>0</v>
      </c>
      <c r="I488" s="31">
        <f t="shared" si="56"/>
        <v>433297</v>
      </c>
      <c r="J488" s="31">
        <f>IFERROR(VLOOKUP($A488,'NECA 5 year Projections'!$A:$C,3,FALSE),0)</f>
        <v>205721.592416992</v>
      </c>
      <c r="K488" s="64">
        <f t="shared" si="57"/>
        <v>0.9963388589590193</v>
      </c>
      <c r="L488" s="31">
        <f t="shared" si="58"/>
        <v>431710.63857036619</v>
      </c>
      <c r="M488" s="61">
        <v>6486</v>
      </c>
      <c r="N488" s="36">
        <f t="shared" si="59"/>
        <v>6462.2538392081988</v>
      </c>
      <c r="O488" s="95">
        <f t="shared" si="60"/>
        <v>438172.89240957442</v>
      </c>
      <c r="P488" s="36">
        <f t="shared" si="61"/>
        <v>194388.70039948155</v>
      </c>
      <c r="Q488" s="101">
        <f t="shared" si="62"/>
        <v>243784.19201009281</v>
      </c>
      <c r="R488" s="101">
        <f t="shared" si="63"/>
        <v>0</v>
      </c>
    </row>
    <row r="489" spans="1:18" ht="14.4" customHeight="1">
      <c r="A489" s="63">
        <v>421864</v>
      </c>
      <c r="B489" s="59" t="s">
        <v>509</v>
      </c>
      <c r="C489" s="25" t="s">
        <v>503</v>
      </c>
      <c r="D489" s="25" t="s">
        <v>691</v>
      </c>
      <c r="E489" s="60" t="s">
        <v>708</v>
      </c>
      <c r="F489" s="36">
        <f>VLOOKUP($A489,'CAF BLS Adjustment'!$B:$H,7,FALSE)</f>
        <v>2570327</v>
      </c>
      <c r="G489" s="5">
        <f>SUMIFS('HCLS Adjustment'!$F:$F,'HCLS Adjustment'!$B:$B,Main!$A489)</f>
        <v>3719052</v>
      </c>
      <c r="H489" s="31">
        <f>VLOOKUP(A489,'SVS Adjustment'!$B$3:$E$675,4,FALSE)</f>
        <v>0</v>
      </c>
      <c r="I489" s="31">
        <f t="shared" si="56"/>
        <v>6289379</v>
      </c>
      <c r="J489" s="31">
        <f>IFERROR(VLOOKUP($A489,'NECA 5 year Projections'!$A:$C,3,FALSE),0)</f>
        <v>2534658.47220839</v>
      </c>
      <c r="K489" s="64">
        <f t="shared" si="57"/>
        <v>0.9963388589590193</v>
      </c>
      <c r="L489" s="31">
        <f t="shared" si="58"/>
        <v>6266352.6964208176</v>
      </c>
      <c r="M489" s="61">
        <v>148146</v>
      </c>
      <c r="N489" s="36">
        <f t="shared" si="59"/>
        <v>147603.61659934287</v>
      </c>
      <c r="O489" s="95">
        <f t="shared" si="60"/>
        <v>6413956.3130201604</v>
      </c>
      <c r="P489" s="36">
        <f t="shared" si="61"/>
        <v>2708520.2869309019</v>
      </c>
      <c r="Q489" s="101">
        <f t="shared" si="62"/>
        <v>3705436.026089259</v>
      </c>
      <c r="R489" s="101">
        <f t="shared" si="63"/>
        <v>0</v>
      </c>
    </row>
    <row r="490" spans="1:18" ht="14.4" customHeight="1">
      <c r="A490" s="63">
        <v>421865</v>
      </c>
      <c r="B490" s="59" t="s">
        <v>510</v>
      </c>
      <c r="C490" s="25" t="s">
        <v>503</v>
      </c>
      <c r="D490" s="25" t="s">
        <v>691</v>
      </c>
      <c r="E490" s="60" t="s">
        <v>708</v>
      </c>
      <c r="F490" s="36">
        <f>VLOOKUP($A490,'CAF BLS Adjustment'!$B:$H,7,FALSE)</f>
        <v>826443</v>
      </c>
      <c r="G490" s="5">
        <f>SUMIFS('HCLS Adjustment'!$F:$F,'HCLS Adjustment'!$B:$B,Main!$A490)</f>
        <v>260436</v>
      </c>
      <c r="H490" s="31">
        <f>VLOOKUP(A490,'SVS Adjustment'!$B$3:$E$675,4,FALSE)</f>
        <v>0</v>
      </c>
      <c r="I490" s="31">
        <f t="shared" si="56"/>
        <v>1086879</v>
      </c>
      <c r="J490" s="31">
        <f>IFERROR(VLOOKUP($A490,'NECA 5 year Projections'!$A:$C,3,FALSE),0)</f>
        <v>850679.60481959803</v>
      </c>
      <c r="K490" s="64">
        <f t="shared" si="57"/>
        <v>0.9963388589590193</v>
      </c>
      <c r="L490" s="31">
        <f t="shared" si="58"/>
        <v>1082899.7826865199</v>
      </c>
      <c r="M490" s="61">
        <v>62604</v>
      </c>
      <c r="N490" s="36">
        <f t="shared" si="59"/>
        <v>62374.797926270447</v>
      </c>
      <c r="O490" s="95">
        <f t="shared" si="60"/>
        <v>1145274.5806127903</v>
      </c>
      <c r="P490" s="36">
        <f t="shared" si="61"/>
        <v>885792.07354093913</v>
      </c>
      <c r="Q490" s="101">
        <f t="shared" si="62"/>
        <v>259482.50707185114</v>
      </c>
      <c r="R490" s="101">
        <f t="shared" si="63"/>
        <v>0</v>
      </c>
    </row>
    <row r="491" spans="1:18" ht="14.4" customHeight="1">
      <c r="A491" s="63">
        <v>421866</v>
      </c>
      <c r="B491" s="59" t="s">
        <v>511</v>
      </c>
      <c r="C491" s="25" t="s">
        <v>503</v>
      </c>
      <c r="D491" s="25" t="s">
        <v>691</v>
      </c>
      <c r="E491" s="60" t="s">
        <v>708</v>
      </c>
      <c r="F491" s="36">
        <f>VLOOKUP($A491,'CAF BLS Adjustment'!$B:$H,7,FALSE)</f>
        <v>388456</v>
      </c>
      <c r="G491" s="5">
        <f>SUMIFS('HCLS Adjustment'!$F:$F,'HCLS Adjustment'!$B:$B,Main!$A491)</f>
        <v>260700</v>
      </c>
      <c r="H491" s="31">
        <f>VLOOKUP(A491,'SVS Adjustment'!$B$3:$E$675,4,FALSE)</f>
        <v>0</v>
      </c>
      <c r="I491" s="31">
        <f t="shared" si="56"/>
        <v>649156</v>
      </c>
      <c r="J491" s="31">
        <f>IFERROR(VLOOKUP($A491,'NECA 5 year Projections'!$A:$C,3,FALSE),0)</f>
        <v>374901.39061517199</v>
      </c>
      <c r="K491" s="64">
        <f t="shared" si="57"/>
        <v>0.9963388589590193</v>
      </c>
      <c r="L491" s="31">
        <f t="shared" si="58"/>
        <v>646779.34832640109</v>
      </c>
      <c r="M491" s="61">
        <v>-78540</v>
      </c>
      <c r="N491" s="36">
        <f t="shared" si="59"/>
        <v>-78540</v>
      </c>
      <c r="O491" s="95">
        <f t="shared" si="60"/>
        <v>568239.34832640109</v>
      </c>
      <c r="P491" s="36">
        <f t="shared" si="61"/>
        <v>308493.80779578479</v>
      </c>
      <c r="Q491" s="101">
        <f t="shared" si="62"/>
        <v>259745.54053061633</v>
      </c>
      <c r="R491" s="101">
        <f t="shared" si="63"/>
        <v>0</v>
      </c>
    </row>
    <row r="492" spans="1:18" ht="14.4" customHeight="1">
      <c r="A492" s="63">
        <v>421876</v>
      </c>
      <c r="B492" s="59" t="s">
        <v>512</v>
      </c>
      <c r="C492" s="25" t="s">
        <v>503</v>
      </c>
      <c r="D492" s="25" t="s">
        <v>691</v>
      </c>
      <c r="E492" s="60" t="s">
        <v>708</v>
      </c>
      <c r="F492" s="36">
        <f>VLOOKUP($A492,'CAF BLS Adjustment'!$B:$H,7,FALSE)</f>
        <v>95912.073409940742</v>
      </c>
      <c r="G492" s="5">
        <f>SUMIFS('HCLS Adjustment'!$F:$F,'HCLS Adjustment'!$B:$B,Main!$A492)</f>
        <v>183108</v>
      </c>
      <c r="H492" s="31">
        <f>VLOOKUP(A492,'SVS Adjustment'!$B$3:$E$675,4,FALSE)</f>
        <v>0</v>
      </c>
      <c r="I492" s="31">
        <f t="shared" si="56"/>
        <v>279020.07340994076</v>
      </c>
      <c r="J492" s="31">
        <f>IFERROR(VLOOKUP($A492,'NECA 5 year Projections'!$A:$C,3,FALSE),0)</f>
        <v>111404.616788139</v>
      </c>
      <c r="K492" s="64">
        <f t="shared" si="57"/>
        <v>0.9963388589590193</v>
      </c>
      <c r="L492" s="31">
        <f t="shared" si="58"/>
        <v>277998.54156792216</v>
      </c>
      <c r="M492" s="61">
        <v>-1438</v>
      </c>
      <c r="N492" s="36">
        <f t="shared" si="59"/>
        <v>-1438</v>
      </c>
      <c r="O492" s="95">
        <f t="shared" si="60"/>
        <v>276560.54156792216</v>
      </c>
      <c r="P492" s="36">
        <f t="shared" si="61"/>
        <v>94122.925781654048</v>
      </c>
      <c r="Q492" s="101">
        <f t="shared" si="62"/>
        <v>182437.61578626811</v>
      </c>
      <c r="R492" s="101">
        <f t="shared" si="63"/>
        <v>0</v>
      </c>
    </row>
    <row r="493" spans="1:18" ht="14.4" customHeight="1">
      <c r="A493" s="63">
        <v>421882</v>
      </c>
      <c r="B493" s="59" t="s">
        <v>513</v>
      </c>
      <c r="C493" s="25" t="s">
        <v>503</v>
      </c>
      <c r="D493" s="25" t="s">
        <v>691</v>
      </c>
      <c r="E493" s="60" t="s">
        <v>708</v>
      </c>
      <c r="F493" s="36">
        <f>VLOOKUP($A493,'CAF BLS Adjustment'!$B:$H,7,FALSE)</f>
        <v>1882121</v>
      </c>
      <c r="G493" s="5">
        <f>SUMIFS('HCLS Adjustment'!$F:$F,'HCLS Adjustment'!$B:$B,Main!$A493)</f>
        <v>0</v>
      </c>
      <c r="H493" s="31">
        <f>VLOOKUP(A493,'SVS Adjustment'!$B$3:$E$675,4,FALSE)</f>
        <v>0</v>
      </c>
      <c r="I493" s="31">
        <f t="shared" si="56"/>
        <v>1882121</v>
      </c>
      <c r="J493" s="31">
        <f>IFERROR(VLOOKUP($A493,'NECA 5 year Projections'!$A:$C,3,FALSE),0)</f>
        <v>1706591.55919657</v>
      </c>
      <c r="K493" s="64">
        <f t="shared" si="57"/>
        <v>0.9963388589590193</v>
      </c>
      <c r="L493" s="31">
        <f t="shared" si="58"/>
        <v>1875230.2895628083</v>
      </c>
      <c r="M493" s="61">
        <v>130500</v>
      </c>
      <c r="N493" s="36">
        <f t="shared" si="59"/>
        <v>130022.22109415202</v>
      </c>
      <c r="O493" s="95">
        <f t="shared" si="60"/>
        <v>2005252.5106569603</v>
      </c>
      <c r="P493" s="36">
        <f t="shared" si="61"/>
        <v>2005252.5106569603</v>
      </c>
      <c r="Q493" s="101">
        <f t="shared" si="62"/>
        <v>0</v>
      </c>
      <c r="R493" s="101">
        <f t="shared" si="63"/>
        <v>0</v>
      </c>
    </row>
    <row r="494" spans="1:18" ht="14.4" customHeight="1">
      <c r="A494" s="63">
        <v>421886</v>
      </c>
      <c r="B494" s="59" t="s">
        <v>514</v>
      </c>
      <c r="C494" s="25" t="s">
        <v>503</v>
      </c>
      <c r="D494" s="25" t="s">
        <v>691</v>
      </c>
      <c r="E494" s="60" t="s">
        <v>708</v>
      </c>
      <c r="F494" s="36">
        <f>VLOOKUP($A494,'CAF BLS Adjustment'!$B:$H,7,FALSE)</f>
        <v>363455</v>
      </c>
      <c r="G494" s="5">
        <f>SUMIFS('HCLS Adjustment'!$F:$F,'HCLS Adjustment'!$B:$B,Main!$A494)</f>
        <v>367764</v>
      </c>
      <c r="H494" s="31">
        <f>VLOOKUP(A494,'SVS Adjustment'!$B$3:$E$675,4,FALSE)</f>
        <v>0</v>
      </c>
      <c r="I494" s="31">
        <f t="shared" si="56"/>
        <v>731219</v>
      </c>
      <c r="J494" s="31">
        <f>IFERROR(VLOOKUP($A494,'NECA 5 year Projections'!$A:$C,3,FALSE),0)</f>
        <v>347802.41998115898</v>
      </c>
      <c r="K494" s="64">
        <f t="shared" si="57"/>
        <v>0.9963388589590193</v>
      </c>
      <c r="L494" s="31">
        <f t="shared" si="58"/>
        <v>728541.90410915518</v>
      </c>
      <c r="M494" s="61">
        <v>-32418</v>
      </c>
      <c r="N494" s="36">
        <f t="shared" si="59"/>
        <v>-32418</v>
      </c>
      <c r="O494" s="95">
        <f t="shared" si="60"/>
        <v>696123.90410915518</v>
      </c>
      <c r="P494" s="36">
        <f t="shared" si="61"/>
        <v>329706.33998295036</v>
      </c>
      <c r="Q494" s="101">
        <f t="shared" si="62"/>
        <v>366417.56412620476</v>
      </c>
      <c r="R494" s="101">
        <f t="shared" si="63"/>
        <v>0</v>
      </c>
    </row>
    <row r="495" spans="1:18" ht="14.4" customHeight="1">
      <c r="A495" s="63">
        <v>421887</v>
      </c>
      <c r="B495" s="59" t="s">
        <v>515</v>
      </c>
      <c r="C495" s="25" t="s">
        <v>503</v>
      </c>
      <c r="D495" s="25" t="s">
        <v>691</v>
      </c>
      <c r="E495" s="60" t="s">
        <v>708</v>
      </c>
      <c r="F495" s="36">
        <f>VLOOKUP($A495,'CAF BLS Adjustment'!$B:$H,7,FALSE)</f>
        <v>2136190</v>
      </c>
      <c r="G495" s="5">
        <f>SUMIFS('HCLS Adjustment'!$F:$F,'HCLS Adjustment'!$B:$B,Main!$A495)</f>
        <v>886248</v>
      </c>
      <c r="H495" s="31">
        <f>VLOOKUP(A495,'SVS Adjustment'!$B$3:$E$675,4,FALSE)</f>
        <v>0</v>
      </c>
      <c r="I495" s="31">
        <f t="shared" si="56"/>
        <v>3022438</v>
      </c>
      <c r="J495" s="31">
        <f>IFERROR(VLOOKUP($A495,'NECA 5 year Projections'!$A:$C,3,FALSE),0)</f>
        <v>1618577.34041862</v>
      </c>
      <c r="K495" s="64">
        <f t="shared" si="57"/>
        <v>0.9963388589590193</v>
      </c>
      <c r="L495" s="31">
        <f t="shared" si="58"/>
        <v>3011372.4281943804</v>
      </c>
      <c r="M495" s="61">
        <v>238254</v>
      </c>
      <c r="N495" s="36">
        <f t="shared" si="59"/>
        <v>237381.71850242218</v>
      </c>
      <c r="O495" s="95">
        <f t="shared" si="60"/>
        <v>3248754.1466968027</v>
      </c>
      <c r="P495" s="36">
        <f t="shared" si="61"/>
        <v>2365750.8256220897</v>
      </c>
      <c r="Q495" s="101">
        <f t="shared" si="62"/>
        <v>883003.32107471291</v>
      </c>
      <c r="R495" s="101">
        <f t="shared" si="63"/>
        <v>0</v>
      </c>
    </row>
    <row r="496" spans="1:18" ht="14.4" customHeight="1">
      <c r="A496" s="63">
        <v>421890</v>
      </c>
      <c r="B496" s="59" t="s">
        <v>516</v>
      </c>
      <c r="C496" s="25" t="s">
        <v>503</v>
      </c>
      <c r="D496" s="25" t="s">
        <v>691</v>
      </c>
      <c r="E496" s="60" t="s">
        <v>708</v>
      </c>
      <c r="F496" s="36">
        <f>VLOOKUP($A496,'CAF BLS Adjustment'!$B:$H,7,FALSE)</f>
        <v>1626645</v>
      </c>
      <c r="G496" s="5">
        <f>SUMIFS('HCLS Adjustment'!$F:$F,'HCLS Adjustment'!$B:$B,Main!$A496)</f>
        <v>1712532</v>
      </c>
      <c r="H496" s="31">
        <f>VLOOKUP(A496,'SVS Adjustment'!$B$3:$E$675,4,FALSE)</f>
        <v>0</v>
      </c>
      <c r="I496" s="31">
        <f t="shared" si="56"/>
        <v>3339177</v>
      </c>
      <c r="J496" s="31">
        <f>IFERROR(VLOOKUP($A496,'NECA 5 year Projections'!$A:$C,3,FALSE),0)</f>
        <v>1383999.8926979201</v>
      </c>
      <c r="K496" s="64">
        <f t="shared" si="57"/>
        <v>0.9963388589590193</v>
      </c>
      <c r="L496" s="31">
        <f t="shared" si="58"/>
        <v>3326951.8020422012</v>
      </c>
      <c r="M496" s="61">
        <v>-6228</v>
      </c>
      <c r="N496" s="36">
        <f t="shared" si="59"/>
        <v>-6228</v>
      </c>
      <c r="O496" s="95">
        <f t="shared" si="60"/>
        <v>3320723.8020422012</v>
      </c>
      <c r="P496" s="36">
        <f t="shared" si="61"/>
        <v>1614461.6232313938</v>
      </c>
      <c r="Q496" s="101">
        <f t="shared" si="62"/>
        <v>1706262.1788108072</v>
      </c>
      <c r="R496" s="101">
        <f t="shared" si="63"/>
        <v>0</v>
      </c>
    </row>
    <row r="497" spans="1:18" ht="14.4" customHeight="1">
      <c r="A497" s="63">
        <v>421893</v>
      </c>
      <c r="B497" s="59" t="s">
        <v>517</v>
      </c>
      <c r="C497" s="25" t="s">
        <v>503</v>
      </c>
      <c r="D497" s="25" t="s">
        <v>691</v>
      </c>
      <c r="E497" s="60" t="s">
        <v>708</v>
      </c>
      <c r="F497" s="36">
        <f>VLOOKUP($A497,'CAF BLS Adjustment'!$B:$H,7,FALSE)</f>
        <v>78799</v>
      </c>
      <c r="G497" s="5">
        <f>SUMIFS('HCLS Adjustment'!$F:$F,'HCLS Adjustment'!$B:$B,Main!$A497)</f>
        <v>42384</v>
      </c>
      <c r="H497" s="31">
        <f>VLOOKUP(A497,'SVS Adjustment'!$B$3:$E$675,4,FALSE)</f>
        <v>0</v>
      </c>
      <c r="I497" s="31">
        <f t="shared" si="56"/>
        <v>121183</v>
      </c>
      <c r="J497" s="31">
        <f>IFERROR(VLOOKUP($A497,'NECA 5 year Projections'!$A:$C,3,FALSE),0)</f>
        <v>105781.555624751</v>
      </c>
      <c r="K497" s="64">
        <f t="shared" si="57"/>
        <v>0.9963388589590193</v>
      </c>
      <c r="L497" s="31">
        <f t="shared" si="58"/>
        <v>120739.33194523084</v>
      </c>
      <c r="M497" s="61">
        <v>3654</v>
      </c>
      <c r="N497" s="36">
        <f t="shared" si="59"/>
        <v>3640.6221906362566</v>
      </c>
      <c r="O497" s="95">
        <f t="shared" si="60"/>
        <v>124379.9541358671</v>
      </c>
      <c r="P497" s="36">
        <f t="shared" si="61"/>
        <v>82151.127937748024</v>
      </c>
      <c r="Q497" s="101">
        <f t="shared" si="62"/>
        <v>42228.826198119074</v>
      </c>
      <c r="R497" s="101">
        <f t="shared" si="63"/>
        <v>0</v>
      </c>
    </row>
    <row r="498" spans="1:18" ht="14.4" customHeight="1">
      <c r="A498" s="63">
        <v>421901</v>
      </c>
      <c r="B498" s="59" t="s">
        <v>518</v>
      </c>
      <c r="C498" s="25" t="s">
        <v>503</v>
      </c>
      <c r="D498" s="25" t="s">
        <v>691</v>
      </c>
      <c r="E498" s="60" t="s">
        <v>708</v>
      </c>
      <c r="F498" s="36">
        <f>VLOOKUP($A498,'CAF BLS Adjustment'!$B:$H,7,FALSE)</f>
        <v>1468661</v>
      </c>
      <c r="G498" s="5">
        <f>SUMIFS('HCLS Adjustment'!$F:$F,'HCLS Adjustment'!$B:$B,Main!$A498)</f>
        <v>1297152</v>
      </c>
      <c r="H498" s="31">
        <f>VLOOKUP(A498,'SVS Adjustment'!$B$3:$E$675,4,FALSE)</f>
        <v>0</v>
      </c>
      <c r="I498" s="31">
        <f t="shared" si="56"/>
        <v>2765813</v>
      </c>
      <c r="J498" s="31">
        <f>IFERROR(VLOOKUP($A498,'NECA 5 year Projections'!$A:$C,3,FALSE),0)</f>
        <v>1393006.58015155</v>
      </c>
      <c r="K498" s="64">
        <f t="shared" si="57"/>
        <v>0.9963388589590193</v>
      </c>
      <c r="L498" s="31">
        <f t="shared" si="58"/>
        <v>2755686.968514022</v>
      </c>
      <c r="M498" s="61">
        <v>112326</v>
      </c>
      <c r="N498" s="36">
        <f t="shared" si="59"/>
        <v>111914.7586714308</v>
      </c>
      <c r="O498" s="95">
        <f t="shared" si="60"/>
        <v>2867601.7271854528</v>
      </c>
      <c r="P498" s="36">
        <f t="shared" si="61"/>
        <v>1575198.7836090431</v>
      </c>
      <c r="Q498" s="101">
        <f t="shared" si="62"/>
        <v>1292402.9435764097</v>
      </c>
      <c r="R498" s="101">
        <f t="shared" si="63"/>
        <v>0</v>
      </c>
    </row>
    <row r="499" spans="1:18" ht="14.4" customHeight="1">
      <c r="A499" s="63">
        <v>421912</v>
      </c>
      <c r="B499" s="59" t="s">
        <v>519</v>
      </c>
      <c r="C499" s="25" t="s">
        <v>503</v>
      </c>
      <c r="D499" s="25" t="s">
        <v>691</v>
      </c>
      <c r="E499" s="60" t="s">
        <v>708</v>
      </c>
      <c r="F499" s="36">
        <f>VLOOKUP($A499,'CAF BLS Adjustment'!$B:$H,7,FALSE)</f>
        <v>1445645</v>
      </c>
      <c r="G499" s="5">
        <f>SUMIFS('HCLS Adjustment'!$F:$F,'HCLS Adjustment'!$B:$B,Main!$A499)</f>
        <v>1346688</v>
      </c>
      <c r="H499" s="31">
        <f>VLOOKUP(A499,'SVS Adjustment'!$B$3:$E$675,4,FALSE)</f>
        <v>0</v>
      </c>
      <c r="I499" s="31">
        <f t="shared" si="56"/>
        <v>2792333</v>
      </c>
      <c r="J499" s="31">
        <f>IFERROR(VLOOKUP($A499,'NECA 5 year Projections'!$A:$C,3,FALSE),0)</f>
        <v>1365552.12082435</v>
      </c>
      <c r="K499" s="64">
        <f t="shared" si="57"/>
        <v>0.9963388589590193</v>
      </c>
      <c r="L499" s="31">
        <f t="shared" si="58"/>
        <v>2782109.8750536153</v>
      </c>
      <c r="M499" s="61">
        <v>-1452</v>
      </c>
      <c r="N499" s="36">
        <f t="shared" si="59"/>
        <v>-1452</v>
      </c>
      <c r="O499" s="95">
        <f t="shared" si="60"/>
        <v>2780657.8750536153</v>
      </c>
      <c r="P499" s="36">
        <f t="shared" si="61"/>
        <v>1438900.2897598115</v>
      </c>
      <c r="Q499" s="101">
        <f t="shared" si="62"/>
        <v>1341757.5852938038</v>
      </c>
      <c r="R499" s="101">
        <f t="shared" si="63"/>
        <v>0</v>
      </c>
    </row>
    <row r="500" spans="1:18" ht="14.4" customHeight="1">
      <c r="A500" s="63">
        <v>421920</v>
      </c>
      <c r="B500" s="59" t="s">
        <v>520</v>
      </c>
      <c r="C500" s="25" t="s">
        <v>503</v>
      </c>
      <c r="D500" s="25" t="s">
        <v>691</v>
      </c>
      <c r="E500" s="60" t="s">
        <v>708</v>
      </c>
      <c r="F500" s="36">
        <f>VLOOKUP($A500,'CAF BLS Adjustment'!$B:$H,7,FALSE)</f>
        <v>462114</v>
      </c>
      <c r="G500" s="5">
        <f>SUMIFS('HCLS Adjustment'!$F:$F,'HCLS Adjustment'!$B:$B,Main!$A500)</f>
        <v>774144</v>
      </c>
      <c r="H500" s="31">
        <f>VLOOKUP(A500,'SVS Adjustment'!$B$3:$E$675,4,FALSE)</f>
        <v>0</v>
      </c>
      <c r="I500" s="31">
        <f t="shared" si="56"/>
        <v>1236258</v>
      </c>
      <c r="J500" s="31">
        <f>IFERROR(VLOOKUP($A500,'NECA 5 year Projections'!$A:$C,3,FALSE),0)</f>
        <v>559859.12124771799</v>
      </c>
      <c r="K500" s="64">
        <f t="shared" si="57"/>
        <v>0.9963388589590193</v>
      </c>
      <c r="L500" s="31">
        <f t="shared" si="58"/>
        <v>1231731.8850989593</v>
      </c>
      <c r="M500" s="61">
        <v>33654</v>
      </c>
      <c r="N500" s="36">
        <f t="shared" si="59"/>
        <v>33530.787959406836</v>
      </c>
      <c r="O500" s="95">
        <f t="shared" si="60"/>
        <v>1265262.6730583662</v>
      </c>
      <c r="P500" s="36">
        <f t="shared" si="61"/>
        <v>493952.92342839506</v>
      </c>
      <c r="Q500" s="101">
        <f t="shared" si="62"/>
        <v>771309.74962997099</v>
      </c>
      <c r="R500" s="101">
        <f t="shared" si="63"/>
        <v>0</v>
      </c>
    </row>
    <row r="501" spans="1:18" ht="14.4" customHeight="1">
      <c r="A501" s="63">
        <v>421931</v>
      </c>
      <c r="B501" s="59" t="s">
        <v>521</v>
      </c>
      <c r="C501" s="25" t="s">
        <v>503</v>
      </c>
      <c r="D501" s="25" t="s">
        <v>691</v>
      </c>
      <c r="E501" s="60" t="s">
        <v>708</v>
      </c>
      <c r="F501" s="36">
        <f>VLOOKUP($A501,'CAF BLS Adjustment'!$B:$H,7,FALSE)</f>
        <v>3391438</v>
      </c>
      <c r="G501" s="5">
        <f>SUMIFS('HCLS Adjustment'!$F:$F,'HCLS Adjustment'!$B:$B,Main!$A501)</f>
        <v>2571828</v>
      </c>
      <c r="H501" s="31">
        <f>VLOOKUP(A501,'SVS Adjustment'!$B$3:$E$675,4,FALSE)</f>
        <v>0</v>
      </c>
      <c r="I501" s="31">
        <f t="shared" si="56"/>
        <v>5963266</v>
      </c>
      <c r="J501" s="31">
        <f>IFERROR(VLOOKUP($A501,'NECA 5 year Projections'!$A:$C,3,FALSE),0)</f>
        <v>2292872.2963221502</v>
      </c>
      <c r="K501" s="64">
        <f t="shared" si="57"/>
        <v>0.9963388589590193</v>
      </c>
      <c r="L501" s="31">
        <f t="shared" si="58"/>
        <v>5941433.6421091156</v>
      </c>
      <c r="M501" s="61">
        <v>222810</v>
      </c>
      <c r="N501" s="36">
        <f t="shared" si="59"/>
        <v>221994.26116465908</v>
      </c>
      <c r="O501" s="95">
        <f t="shared" si="60"/>
        <v>6163427.9032737743</v>
      </c>
      <c r="P501" s="36">
        <f t="shared" si="61"/>
        <v>3601015.728314918</v>
      </c>
      <c r="Q501" s="101">
        <f t="shared" si="62"/>
        <v>2562412.1749588568</v>
      </c>
      <c r="R501" s="101">
        <f t="shared" si="63"/>
        <v>0</v>
      </c>
    </row>
    <row r="502" spans="1:18" ht="14.4" customHeight="1">
      <c r="A502" s="63">
        <v>421935</v>
      </c>
      <c r="B502" s="59" t="s">
        <v>522</v>
      </c>
      <c r="C502" s="25" t="s">
        <v>503</v>
      </c>
      <c r="D502" s="25" t="s">
        <v>691</v>
      </c>
      <c r="E502" s="60" t="s">
        <v>708</v>
      </c>
      <c r="F502" s="36">
        <f>VLOOKUP($A502,'CAF BLS Adjustment'!$B:$H,7,FALSE)</f>
        <v>109514</v>
      </c>
      <c r="G502" s="5">
        <f>SUMIFS('HCLS Adjustment'!$F:$F,'HCLS Adjustment'!$B:$B,Main!$A502)</f>
        <v>34188</v>
      </c>
      <c r="H502" s="31">
        <f>VLOOKUP(A502,'SVS Adjustment'!$B$3:$E$675,4,FALSE)</f>
        <v>0</v>
      </c>
      <c r="I502" s="31">
        <f t="shared" si="56"/>
        <v>143702</v>
      </c>
      <c r="J502" s="31">
        <f>IFERROR(VLOOKUP($A502,'NECA 5 year Projections'!$A:$C,3,FALSE),0)</f>
        <v>237582.937379196</v>
      </c>
      <c r="K502" s="64">
        <f t="shared" si="57"/>
        <v>0.9963388589590193</v>
      </c>
      <c r="L502" s="31">
        <f t="shared" si="58"/>
        <v>143702</v>
      </c>
      <c r="M502" s="61">
        <v>92250</v>
      </c>
      <c r="N502" s="36">
        <f t="shared" si="59"/>
        <v>91912.259738969529</v>
      </c>
      <c r="O502" s="95">
        <f t="shared" si="60"/>
        <v>235614.25973896953</v>
      </c>
      <c r="P502" s="36">
        <f t="shared" si="61"/>
        <v>201426.25973896953</v>
      </c>
      <c r="Q502" s="101">
        <f t="shared" si="62"/>
        <v>34188</v>
      </c>
      <c r="R502" s="101">
        <f t="shared" si="63"/>
        <v>0</v>
      </c>
    </row>
    <row r="503" spans="1:18" ht="14.4" customHeight="1">
      <c r="A503" s="63">
        <v>421942</v>
      </c>
      <c r="B503" s="59" t="s">
        <v>523</v>
      </c>
      <c r="C503" s="25" t="s">
        <v>503</v>
      </c>
      <c r="D503" s="25" t="s">
        <v>691</v>
      </c>
      <c r="E503" s="60" t="s">
        <v>708</v>
      </c>
      <c r="F503" s="36">
        <f>VLOOKUP($A503,'CAF BLS Adjustment'!$B:$H,7,FALSE)</f>
        <v>396496</v>
      </c>
      <c r="G503" s="5">
        <f>SUMIFS('HCLS Adjustment'!$F:$F,'HCLS Adjustment'!$B:$B,Main!$A503)</f>
        <v>134040</v>
      </c>
      <c r="H503" s="31">
        <f>VLOOKUP(A503,'SVS Adjustment'!$B$3:$E$675,4,FALSE)</f>
        <v>0</v>
      </c>
      <c r="I503" s="31">
        <f t="shared" si="56"/>
        <v>530536</v>
      </c>
      <c r="J503" s="31">
        <f>IFERROR(VLOOKUP($A503,'NECA 5 year Projections'!$A:$C,3,FALSE),0)</f>
        <v>442858.98413049203</v>
      </c>
      <c r="K503" s="64">
        <f t="shared" si="57"/>
        <v>0.9963388589590193</v>
      </c>
      <c r="L503" s="31">
        <f t="shared" si="58"/>
        <v>528593.63287668221</v>
      </c>
      <c r="M503" s="61">
        <v>18396</v>
      </c>
      <c r="N503" s="36">
        <f t="shared" si="59"/>
        <v>18328.649649410119</v>
      </c>
      <c r="O503" s="95">
        <f t="shared" si="60"/>
        <v>546922.28252609237</v>
      </c>
      <c r="P503" s="36">
        <f t="shared" si="61"/>
        <v>413373.02187122538</v>
      </c>
      <c r="Q503" s="101">
        <f t="shared" si="62"/>
        <v>133549.26065486693</v>
      </c>
      <c r="R503" s="101">
        <f t="shared" si="63"/>
        <v>0</v>
      </c>
    </row>
    <row r="504" spans="1:18" ht="14.4" customHeight="1">
      <c r="A504" s="63">
        <v>421945</v>
      </c>
      <c r="B504" s="59" t="s">
        <v>524</v>
      </c>
      <c r="C504" s="25" t="s">
        <v>503</v>
      </c>
      <c r="D504" s="25" t="s">
        <v>691</v>
      </c>
      <c r="E504" s="60" t="s">
        <v>708</v>
      </c>
      <c r="F504" s="36">
        <f>VLOOKUP($A504,'CAF BLS Adjustment'!$B:$H,7,FALSE)</f>
        <v>455682</v>
      </c>
      <c r="G504" s="5">
        <f>SUMIFS('HCLS Adjustment'!$F:$F,'HCLS Adjustment'!$B:$B,Main!$A504)</f>
        <v>166272</v>
      </c>
      <c r="H504" s="31">
        <f>VLOOKUP(A504,'SVS Adjustment'!$B$3:$E$675,4,FALSE)</f>
        <v>0</v>
      </c>
      <c r="I504" s="31">
        <f t="shared" si="56"/>
        <v>621954</v>
      </c>
      <c r="J504" s="31">
        <f>IFERROR(VLOOKUP($A504,'NECA 5 year Projections'!$A:$C,3,FALSE),0)</f>
        <v>422902.80307400302</v>
      </c>
      <c r="K504" s="64">
        <f t="shared" si="57"/>
        <v>0.9963388589590193</v>
      </c>
      <c r="L504" s="31">
        <f t="shared" si="58"/>
        <v>619676.93868499785</v>
      </c>
      <c r="M504" s="61">
        <v>-71406</v>
      </c>
      <c r="N504" s="36">
        <f t="shared" si="59"/>
        <v>-71406</v>
      </c>
      <c r="O504" s="95">
        <f t="shared" si="60"/>
        <v>548270.93868499785</v>
      </c>
      <c r="P504" s="36">
        <f t="shared" si="61"/>
        <v>382607.68392816378</v>
      </c>
      <c r="Q504" s="101">
        <f t="shared" si="62"/>
        <v>165663.25475683404</v>
      </c>
      <c r="R504" s="101">
        <f t="shared" si="63"/>
        <v>0</v>
      </c>
    </row>
    <row r="505" spans="1:18" ht="14.4" customHeight="1">
      <c r="A505" s="63">
        <v>421949</v>
      </c>
      <c r="B505" s="59" t="s">
        <v>525</v>
      </c>
      <c r="C505" s="25" t="s">
        <v>503</v>
      </c>
      <c r="D505" s="25" t="s">
        <v>691</v>
      </c>
      <c r="E505" s="60" t="s">
        <v>708</v>
      </c>
      <c r="F505" s="36">
        <f>VLOOKUP($A505,'CAF BLS Adjustment'!$B:$H,7,FALSE)</f>
        <v>1665711</v>
      </c>
      <c r="G505" s="5">
        <f>SUMIFS('HCLS Adjustment'!$F:$F,'HCLS Adjustment'!$B:$B,Main!$A505)</f>
        <v>1418424</v>
      </c>
      <c r="H505" s="31">
        <f>VLOOKUP(A505,'SVS Adjustment'!$B$3:$E$675,4,FALSE)</f>
        <v>0</v>
      </c>
      <c r="I505" s="31">
        <f t="shared" si="56"/>
        <v>3084135</v>
      </c>
      <c r="J505" s="31">
        <f>IFERROR(VLOOKUP($A505,'NECA 5 year Projections'!$A:$C,3,FALSE),0)</f>
        <v>1610908.6773126801</v>
      </c>
      <c r="K505" s="64">
        <f t="shared" si="57"/>
        <v>0.9963388589590193</v>
      </c>
      <c r="L505" s="31">
        <f t="shared" si="58"/>
        <v>3072843.5467755748</v>
      </c>
      <c r="M505" s="61">
        <v>-121068</v>
      </c>
      <c r="N505" s="36">
        <f t="shared" si="59"/>
        <v>-121068</v>
      </c>
      <c r="O505" s="95">
        <f t="shared" si="60"/>
        <v>2951775.5467755748</v>
      </c>
      <c r="P505" s="36">
        <f t="shared" si="61"/>
        <v>1538544.5970954869</v>
      </c>
      <c r="Q505" s="101">
        <f t="shared" si="62"/>
        <v>1413230.9496800879</v>
      </c>
      <c r="R505" s="101">
        <f t="shared" si="63"/>
        <v>0</v>
      </c>
    </row>
    <row r="506" spans="1:18" ht="14.4" customHeight="1">
      <c r="A506" s="63">
        <v>431704</v>
      </c>
      <c r="B506" s="59" t="s">
        <v>527</v>
      </c>
      <c r="C506" s="25" t="s">
        <v>526</v>
      </c>
      <c r="D506" s="25" t="s">
        <v>691</v>
      </c>
      <c r="E506" s="60" t="s">
        <v>708</v>
      </c>
      <c r="F506" s="36">
        <f>VLOOKUP($A506,'CAF BLS Adjustment'!$B:$H,7,FALSE)</f>
        <v>452238</v>
      </c>
      <c r="G506" s="5">
        <f>SUMIFS('HCLS Adjustment'!$F:$F,'HCLS Adjustment'!$B:$B,Main!$A506)</f>
        <v>528912</v>
      </c>
      <c r="H506" s="31">
        <f>VLOOKUP(A506,'SVS Adjustment'!$B$3:$E$675,4,FALSE)</f>
        <v>0</v>
      </c>
      <c r="I506" s="31">
        <f t="shared" si="56"/>
        <v>981150</v>
      </c>
      <c r="J506" s="31">
        <f>IFERROR(VLOOKUP($A506,'NECA 5 year Projections'!$A:$C,3,FALSE),0)</f>
        <v>521742.65392321302</v>
      </c>
      <c r="K506" s="64">
        <f t="shared" si="57"/>
        <v>0.9963388589590193</v>
      </c>
      <c r="L506" s="31">
        <f t="shared" si="58"/>
        <v>977557.87146764179</v>
      </c>
      <c r="M506" s="61">
        <v>34608</v>
      </c>
      <c r="N506" s="36">
        <f t="shared" si="59"/>
        <v>34481.295230853742</v>
      </c>
      <c r="O506" s="95">
        <f t="shared" si="60"/>
        <v>1012039.1666984955</v>
      </c>
      <c r="P506" s="36">
        <f t="shared" si="61"/>
        <v>485063.58812876273</v>
      </c>
      <c r="Q506" s="101">
        <f t="shared" si="62"/>
        <v>526975.57856973284</v>
      </c>
      <c r="R506" s="101">
        <f t="shared" si="63"/>
        <v>0</v>
      </c>
    </row>
    <row r="507" spans="1:18" ht="14.4" customHeight="1">
      <c r="A507" s="63">
        <v>431788</v>
      </c>
      <c r="B507" s="59" t="s">
        <v>528</v>
      </c>
      <c r="C507" s="25" t="s">
        <v>526</v>
      </c>
      <c r="D507" s="25" t="s">
        <v>691</v>
      </c>
      <c r="E507" s="60" t="s">
        <v>708</v>
      </c>
      <c r="F507" s="36">
        <f>VLOOKUP($A507,'CAF BLS Adjustment'!$B:$H,7,FALSE)</f>
        <v>802063</v>
      </c>
      <c r="G507" s="5">
        <f>SUMIFS('HCLS Adjustment'!$F:$F,'HCLS Adjustment'!$B:$B,Main!$A507)</f>
        <v>1285536</v>
      </c>
      <c r="H507" s="31">
        <f>VLOOKUP(A507,'SVS Adjustment'!$B$3:$E$675,4,FALSE)</f>
        <v>0</v>
      </c>
      <c r="I507" s="31">
        <f t="shared" si="56"/>
        <v>2087599</v>
      </c>
      <c r="J507" s="31">
        <f>IFERROR(VLOOKUP($A507,'NECA 5 year Projections'!$A:$C,3,FALSE),0)</f>
        <v>887083.22433515603</v>
      </c>
      <c r="K507" s="64">
        <f t="shared" si="57"/>
        <v>0.9963388589590193</v>
      </c>
      <c r="L507" s="31">
        <f t="shared" si="58"/>
        <v>2079956.0056239897</v>
      </c>
      <c r="M507" s="61">
        <v>-75239</v>
      </c>
      <c r="N507" s="36">
        <f t="shared" si="59"/>
        <v>-75239</v>
      </c>
      <c r="O507" s="95">
        <f t="shared" si="60"/>
        <v>2004717.0056239897</v>
      </c>
      <c r="P507" s="36">
        <f t="shared" si="61"/>
        <v>723887.53423324786</v>
      </c>
      <c r="Q507" s="101">
        <f t="shared" si="62"/>
        <v>1280829.4713907416</v>
      </c>
      <c r="R507" s="101">
        <f t="shared" si="63"/>
        <v>0</v>
      </c>
    </row>
    <row r="508" spans="1:18" ht="14.4" customHeight="1">
      <c r="A508" s="63">
        <v>431831</v>
      </c>
      <c r="B508" s="59" t="s">
        <v>529</v>
      </c>
      <c r="C508" s="25" t="s">
        <v>526</v>
      </c>
      <c r="D508" s="25" t="s">
        <v>691</v>
      </c>
      <c r="E508" s="60" t="s">
        <v>708</v>
      </c>
      <c r="F508" s="36">
        <f>VLOOKUP($A508,'CAF BLS Adjustment'!$B:$H,7,FALSE)</f>
        <v>296110.9769395194</v>
      </c>
      <c r="G508" s="5">
        <f>SUMIFS('HCLS Adjustment'!$F:$F,'HCLS Adjustment'!$B:$B,Main!$A508)</f>
        <v>475260</v>
      </c>
      <c r="H508" s="31">
        <f>VLOOKUP(A508,'SVS Adjustment'!$B$3:$E$675,4,FALSE)</f>
        <v>0</v>
      </c>
      <c r="I508" s="31">
        <f t="shared" si="56"/>
        <v>771370.9769395194</v>
      </c>
      <c r="J508" s="31">
        <f>IFERROR(VLOOKUP($A508,'NECA 5 year Projections'!$A:$C,3,FALSE),0)</f>
        <v>326800.399117138</v>
      </c>
      <c r="K508" s="64">
        <f t="shared" si="57"/>
        <v>0.9963388589590193</v>
      </c>
      <c r="L508" s="31">
        <f t="shared" si="58"/>
        <v>768546.87899802474</v>
      </c>
      <c r="M508" s="61">
        <v>16151</v>
      </c>
      <c r="N508" s="36">
        <f t="shared" si="59"/>
        <v>16091.86891104712</v>
      </c>
      <c r="O508" s="95">
        <f t="shared" si="60"/>
        <v>784638.74790907186</v>
      </c>
      <c r="P508" s="36">
        <f t="shared" si="61"/>
        <v>311118.74180020834</v>
      </c>
      <c r="Q508" s="101">
        <f t="shared" si="62"/>
        <v>473520.00610886351</v>
      </c>
      <c r="R508" s="101">
        <f t="shared" si="63"/>
        <v>0</v>
      </c>
    </row>
    <row r="509" spans="1:18" ht="14.4" customHeight="1">
      <c r="A509" s="63">
        <v>431966</v>
      </c>
      <c r="B509" s="59" t="s">
        <v>530</v>
      </c>
      <c r="C509" s="25" t="s">
        <v>526</v>
      </c>
      <c r="D509" s="25" t="s">
        <v>691</v>
      </c>
      <c r="E509" s="60" t="s">
        <v>708</v>
      </c>
      <c r="F509" s="36">
        <f>VLOOKUP($A509,'CAF BLS Adjustment'!$B:$H,7,FALSE)</f>
        <v>431487</v>
      </c>
      <c r="G509" s="5">
        <f>SUMIFS('HCLS Adjustment'!$F:$F,'HCLS Adjustment'!$B:$B,Main!$A509)</f>
        <v>148848</v>
      </c>
      <c r="H509" s="31">
        <f>VLOOKUP(A509,'SVS Adjustment'!$B$3:$E$675,4,FALSE)</f>
        <v>0</v>
      </c>
      <c r="I509" s="31">
        <f t="shared" si="56"/>
        <v>580335</v>
      </c>
      <c r="J509" s="31">
        <f>IFERROR(VLOOKUP($A509,'NECA 5 year Projections'!$A:$C,3,FALSE),0)</f>
        <v>340989.42847695498</v>
      </c>
      <c r="K509" s="64">
        <f t="shared" si="57"/>
        <v>0.9963388589590193</v>
      </c>
      <c r="L509" s="31">
        <f t="shared" si="58"/>
        <v>578210.31171398249</v>
      </c>
      <c r="M509" s="61">
        <v>-10500</v>
      </c>
      <c r="N509" s="36">
        <f t="shared" si="59"/>
        <v>-10500</v>
      </c>
      <c r="O509" s="95">
        <f t="shared" si="60"/>
        <v>567710.31171398249</v>
      </c>
      <c r="P509" s="36">
        <f t="shared" si="61"/>
        <v>419407.26523565041</v>
      </c>
      <c r="Q509" s="101">
        <f t="shared" si="62"/>
        <v>148303.04647833214</v>
      </c>
      <c r="R509" s="101">
        <f t="shared" si="63"/>
        <v>0</v>
      </c>
    </row>
    <row r="510" spans="1:18" ht="14.4" customHeight="1">
      <c r="A510" s="63">
        <v>431968</v>
      </c>
      <c r="B510" s="59" t="s">
        <v>531</v>
      </c>
      <c r="C510" s="25" t="s">
        <v>526</v>
      </c>
      <c r="D510" s="25" t="s">
        <v>691</v>
      </c>
      <c r="E510" s="60" t="s">
        <v>708</v>
      </c>
      <c r="F510" s="36">
        <f>VLOOKUP($A510,'CAF BLS Adjustment'!$B:$H,7,FALSE)</f>
        <v>263540</v>
      </c>
      <c r="G510" s="5">
        <f>SUMIFS('HCLS Adjustment'!$F:$F,'HCLS Adjustment'!$B:$B,Main!$A510)</f>
        <v>0</v>
      </c>
      <c r="H510" s="31">
        <f>VLOOKUP(A510,'SVS Adjustment'!$B$3:$E$675,4,FALSE)</f>
        <v>0</v>
      </c>
      <c r="I510" s="31">
        <f t="shared" si="56"/>
        <v>263540</v>
      </c>
      <c r="J510" s="31">
        <f>IFERROR(VLOOKUP($A510,'NECA 5 year Projections'!$A:$C,3,FALSE),0)</f>
        <v>275623.93031141901</v>
      </c>
      <c r="K510" s="64">
        <f t="shared" si="57"/>
        <v>0.9963388589590193</v>
      </c>
      <c r="L510" s="31">
        <f t="shared" si="58"/>
        <v>263540</v>
      </c>
      <c r="M510" s="61">
        <v>6870</v>
      </c>
      <c r="N510" s="36">
        <f t="shared" si="59"/>
        <v>6844.8479610484628</v>
      </c>
      <c r="O510" s="95">
        <f t="shared" si="60"/>
        <v>270384.84796104848</v>
      </c>
      <c r="P510" s="36">
        <f t="shared" si="61"/>
        <v>270384.84796104848</v>
      </c>
      <c r="Q510" s="101">
        <f t="shared" si="62"/>
        <v>0</v>
      </c>
      <c r="R510" s="101">
        <f t="shared" si="63"/>
        <v>0</v>
      </c>
    </row>
    <row r="511" spans="1:18" ht="14.4" customHeight="1">
      <c r="A511" s="63">
        <v>431969</v>
      </c>
      <c r="B511" s="59" t="s">
        <v>532</v>
      </c>
      <c r="C511" s="25" t="s">
        <v>526</v>
      </c>
      <c r="D511" s="25" t="s">
        <v>691</v>
      </c>
      <c r="E511" s="60" t="s">
        <v>708</v>
      </c>
      <c r="F511" s="36">
        <f>VLOOKUP($A511,'CAF BLS Adjustment'!$B:$H,7,FALSE)</f>
        <v>1524495</v>
      </c>
      <c r="G511" s="5">
        <f>SUMIFS('HCLS Adjustment'!$F:$F,'HCLS Adjustment'!$B:$B,Main!$A511)</f>
        <v>1471236</v>
      </c>
      <c r="H511" s="31">
        <f>VLOOKUP(A511,'SVS Adjustment'!$B$3:$E$675,4,FALSE)</f>
        <v>0</v>
      </c>
      <c r="I511" s="31">
        <f t="shared" si="56"/>
        <v>2995731</v>
      </c>
      <c r="J511" s="31">
        <f>IFERROR(VLOOKUP($A511,'NECA 5 year Projections'!$A:$C,3,FALSE),0)</f>
        <v>2002135.22958375</v>
      </c>
      <c r="K511" s="64">
        <f t="shared" si="57"/>
        <v>0.9963388589590193</v>
      </c>
      <c r="L511" s="31">
        <f t="shared" si="58"/>
        <v>2984763.2062881617</v>
      </c>
      <c r="M511" s="61">
        <v>-174282</v>
      </c>
      <c r="N511" s="36">
        <f t="shared" si="59"/>
        <v>-174282</v>
      </c>
      <c r="O511" s="95">
        <f t="shared" si="60"/>
        <v>2810481.2062881617</v>
      </c>
      <c r="P511" s="36">
        <f t="shared" si="61"/>
        <v>1344631.6087887299</v>
      </c>
      <c r="Q511" s="101">
        <f t="shared" si="62"/>
        <v>1465849.5974994318</v>
      </c>
      <c r="R511" s="101">
        <f t="shared" si="63"/>
        <v>0</v>
      </c>
    </row>
    <row r="512" spans="1:18" ht="14.4" customHeight="1">
      <c r="A512" s="63">
        <v>431974</v>
      </c>
      <c r="B512" s="59" t="s">
        <v>533</v>
      </c>
      <c r="C512" s="25" t="s">
        <v>526</v>
      </c>
      <c r="D512" s="25" t="s">
        <v>691</v>
      </c>
      <c r="E512" s="60" t="s">
        <v>708</v>
      </c>
      <c r="F512" s="36">
        <f>VLOOKUP($A512,'CAF BLS Adjustment'!$B:$H,7,FALSE)</f>
        <v>935042</v>
      </c>
      <c r="G512" s="5">
        <f>SUMIFS('HCLS Adjustment'!$F:$F,'HCLS Adjustment'!$B:$B,Main!$A512)</f>
        <v>527604</v>
      </c>
      <c r="H512" s="31">
        <f>VLOOKUP(A512,'SVS Adjustment'!$B$3:$E$675,4,FALSE)</f>
        <v>0</v>
      </c>
      <c r="I512" s="31">
        <f t="shared" si="56"/>
        <v>1462646</v>
      </c>
      <c r="J512" s="31">
        <f>IFERROR(VLOOKUP($A512,'NECA 5 year Projections'!$A:$C,3,FALSE),0)</f>
        <v>546217.24573376798</v>
      </c>
      <c r="K512" s="64">
        <f t="shared" si="57"/>
        <v>0.9963388589590193</v>
      </c>
      <c r="L512" s="31">
        <f t="shared" si="58"/>
        <v>1457291.0467009738</v>
      </c>
      <c r="M512" s="61">
        <v>10794</v>
      </c>
      <c r="N512" s="36">
        <f t="shared" si="59"/>
        <v>10754.481643603654</v>
      </c>
      <c r="O512" s="95">
        <f t="shared" si="60"/>
        <v>1468045.5283445774</v>
      </c>
      <c r="P512" s="36">
        <f t="shared" si="61"/>
        <v>942373.16100236308</v>
      </c>
      <c r="Q512" s="101">
        <f t="shared" si="62"/>
        <v>525672.36734221445</v>
      </c>
      <c r="R512" s="101">
        <f t="shared" si="63"/>
        <v>0</v>
      </c>
    </row>
    <row r="513" spans="1:18" ht="14.4" customHeight="1">
      <c r="A513" s="63">
        <v>431977</v>
      </c>
      <c r="B513" s="59" t="s">
        <v>534</v>
      </c>
      <c r="C513" s="25" t="s">
        <v>526</v>
      </c>
      <c r="D513" s="25" t="s">
        <v>691</v>
      </c>
      <c r="E513" s="60" t="s">
        <v>708</v>
      </c>
      <c r="F513" s="36">
        <f>VLOOKUP($A513,'CAF BLS Adjustment'!$B:$H,7,FALSE)</f>
        <v>1254907</v>
      </c>
      <c r="G513" s="5">
        <f>SUMIFS('HCLS Adjustment'!$F:$F,'HCLS Adjustment'!$B:$B,Main!$A513)</f>
        <v>1313976</v>
      </c>
      <c r="H513" s="31">
        <f>VLOOKUP(A513,'SVS Adjustment'!$B$3:$E$675,4,FALSE)</f>
        <v>0</v>
      </c>
      <c r="I513" s="31">
        <f t="shared" si="56"/>
        <v>2568883</v>
      </c>
      <c r="J513" s="31">
        <f>IFERROR(VLOOKUP($A513,'NECA 5 year Projections'!$A:$C,3,FALSE),0)</f>
        <v>1355469.0196628801</v>
      </c>
      <c r="K513" s="64">
        <f t="shared" si="57"/>
        <v>0.9963388589590193</v>
      </c>
      <c r="L513" s="31">
        <f t="shared" si="58"/>
        <v>2559477.9570192224</v>
      </c>
      <c r="M513" s="61">
        <v>134042</v>
      </c>
      <c r="N513" s="36">
        <f t="shared" si="59"/>
        <v>133551.25333258486</v>
      </c>
      <c r="O513" s="95">
        <f t="shared" si="60"/>
        <v>2693029.2103518071</v>
      </c>
      <c r="P513" s="36">
        <f t="shared" si="61"/>
        <v>1383863.8618122709</v>
      </c>
      <c r="Q513" s="101">
        <f t="shared" si="62"/>
        <v>1309165.3485395364</v>
      </c>
      <c r="R513" s="101">
        <f t="shared" si="63"/>
        <v>0</v>
      </c>
    </row>
    <row r="514" spans="1:18" ht="14.4" customHeight="1">
      <c r="A514" s="63">
        <v>431979</v>
      </c>
      <c r="B514" s="59" t="s">
        <v>535</v>
      </c>
      <c r="C514" s="25" t="s">
        <v>526</v>
      </c>
      <c r="D514" s="25" t="s">
        <v>691</v>
      </c>
      <c r="E514" s="60" t="s">
        <v>708</v>
      </c>
      <c r="F514" s="36">
        <f>VLOOKUP($A514,'CAF BLS Adjustment'!$B:$H,7,FALSE)</f>
        <v>1436238</v>
      </c>
      <c r="G514" s="5">
        <f>SUMIFS('HCLS Adjustment'!$F:$F,'HCLS Adjustment'!$B:$B,Main!$A514)</f>
        <v>375984</v>
      </c>
      <c r="H514" s="31">
        <f>VLOOKUP(A514,'SVS Adjustment'!$B$3:$E$675,4,FALSE)</f>
        <v>0</v>
      </c>
      <c r="I514" s="31">
        <f t="shared" si="56"/>
        <v>1812222</v>
      </c>
      <c r="J514" s="31">
        <f>IFERROR(VLOOKUP($A514,'NECA 5 year Projections'!$A:$C,3,FALSE),0)</f>
        <v>1609214.67372148</v>
      </c>
      <c r="K514" s="64">
        <f t="shared" si="57"/>
        <v>0.9963388589590193</v>
      </c>
      <c r="L514" s="31">
        <f t="shared" si="58"/>
        <v>1805587.1996604318</v>
      </c>
      <c r="M514" s="61">
        <v>95400</v>
      </c>
      <c r="N514" s="36">
        <f t="shared" si="59"/>
        <v>95050.727144690434</v>
      </c>
      <c r="O514" s="95">
        <f t="shared" si="60"/>
        <v>1900637.9268051223</v>
      </c>
      <c r="P514" s="36">
        <f t="shared" si="61"/>
        <v>1526030.4572582743</v>
      </c>
      <c r="Q514" s="101">
        <f t="shared" si="62"/>
        <v>374607.46954684792</v>
      </c>
      <c r="R514" s="101">
        <f t="shared" si="63"/>
        <v>0</v>
      </c>
    </row>
    <row r="515" spans="1:18" ht="14.4" customHeight="1">
      <c r="A515" s="63">
        <v>431980</v>
      </c>
      <c r="B515" s="59" t="s">
        <v>536</v>
      </c>
      <c r="C515" s="25" t="s">
        <v>526</v>
      </c>
      <c r="D515" s="25" t="s">
        <v>691</v>
      </c>
      <c r="E515" s="60" t="s">
        <v>708</v>
      </c>
      <c r="F515" s="36">
        <f>VLOOKUP($A515,'CAF BLS Adjustment'!$B:$H,7,FALSE)</f>
        <v>3711913</v>
      </c>
      <c r="G515" s="5">
        <f>SUMIFS('HCLS Adjustment'!$F:$F,'HCLS Adjustment'!$B:$B,Main!$A515)</f>
        <v>704400</v>
      </c>
      <c r="H515" s="31">
        <f>VLOOKUP(A515,'SVS Adjustment'!$B$3:$E$675,4,FALSE)</f>
        <v>0</v>
      </c>
      <c r="I515" s="31">
        <f t="shared" si="56"/>
        <v>4416313</v>
      </c>
      <c r="J515" s="31">
        <f>IFERROR(VLOOKUP($A515,'NECA 5 year Projections'!$A:$C,3,FALSE),0)</f>
        <v>3229152.6012765202</v>
      </c>
      <c r="K515" s="64">
        <f t="shared" si="57"/>
        <v>0.9963388589590193</v>
      </c>
      <c r="L515" s="31">
        <f t="shared" si="58"/>
        <v>4400144.2552258838</v>
      </c>
      <c r="M515" s="61">
        <v>-238104</v>
      </c>
      <c r="N515" s="36">
        <f t="shared" si="59"/>
        <v>-238104</v>
      </c>
      <c r="O515" s="95">
        <f t="shared" si="60"/>
        <v>4162040.2552258838</v>
      </c>
      <c r="P515" s="36">
        <f t="shared" si="61"/>
        <v>3460219.1629751506</v>
      </c>
      <c r="Q515" s="101">
        <f t="shared" si="62"/>
        <v>701821.09225073329</v>
      </c>
      <c r="R515" s="101">
        <f t="shared" si="63"/>
        <v>0</v>
      </c>
    </row>
    <row r="516" spans="1:18" ht="14.4" customHeight="1">
      <c r="A516" s="63">
        <v>431994</v>
      </c>
      <c r="B516" s="59" t="s">
        <v>537</v>
      </c>
      <c r="C516" s="25" t="s">
        <v>526</v>
      </c>
      <c r="D516" s="25" t="s">
        <v>691</v>
      </c>
      <c r="E516" s="60" t="s">
        <v>708</v>
      </c>
      <c r="F516" s="36">
        <f>VLOOKUP($A516,'CAF BLS Adjustment'!$B:$H,7,FALSE)</f>
        <v>1631058</v>
      </c>
      <c r="G516" s="5">
        <f>SUMIFS('HCLS Adjustment'!$F:$F,'HCLS Adjustment'!$B:$B,Main!$A516)</f>
        <v>1549668</v>
      </c>
      <c r="H516" s="31">
        <f>VLOOKUP(A516,'SVS Adjustment'!$B$3:$E$675,4,FALSE)</f>
        <v>0</v>
      </c>
      <c r="I516" s="31">
        <f t="shared" si="56"/>
        <v>3180726</v>
      </c>
      <c r="J516" s="31">
        <f>IFERROR(VLOOKUP($A516,'NECA 5 year Projections'!$A:$C,3,FALSE),0)</f>
        <v>1708973.73925925</v>
      </c>
      <c r="K516" s="64">
        <f t="shared" si="57"/>
        <v>0.9963388589590193</v>
      </c>
      <c r="L516" s="31">
        <f t="shared" si="58"/>
        <v>3169080.9135012855</v>
      </c>
      <c r="M516" s="61">
        <v>103212</v>
      </c>
      <c r="N516" s="36">
        <f t="shared" si="59"/>
        <v>102834.1263108783</v>
      </c>
      <c r="O516" s="95">
        <f t="shared" si="60"/>
        <v>3271915.0398121639</v>
      </c>
      <c r="P516" s="36">
        <f t="shared" si="61"/>
        <v>1727920.5929268582</v>
      </c>
      <c r="Q516" s="101">
        <f t="shared" si="62"/>
        <v>1543994.4468853055</v>
      </c>
      <c r="R516" s="101">
        <f t="shared" si="63"/>
        <v>0</v>
      </c>
    </row>
    <row r="517" spans="1:18" ht="14.4" customHeight="1">
      <c r="A517" s="63">
        <v>431995</v>
      </c>
      <c r="B517" s="59" t="s">
        <v>538</v>
      </c>
      <c r="C517" s="25" t="s">
        <v>526</v>
      </c>
      <c r="D517" s="25" t="s">
        <v>691</v>
      </c>
      <c r="E517" s="60" t="s">
        <v>708</v>
      </c>
      <c r="F517" s="36">
        <f>VLOOKUP($A517,'CAF BLS Adjustment'!$B:$H,7,FALSE)</f>
        <v>920030</v>
      </c>
      <c r="G517" s="5">
        <f>SUMIFS('HCLS Adjustment'!$F:$F,'HCLS Adjustment'!$B:$B,Main!$A517)</f>
        <v>692316</v>
      </c>
      <c r="H517" s="31">
        <f>VLOOKUP(A517,'SVS Adjustment'!$B$3:$E$675,4,FALSE)</f>
        <v>0</v>
      </c>
      <c r="I517" s="31">
        <f t="shared" ref="I517:I580" si="64">SUM(F517:H517)</f>
        <v>1612346</v>
      </c>
      <c r="J517" s="31">
        <f>IFERROR(VLOOKUP($A517,'NECA 5 year Projections'!$A:$C,3,FALSE),0)</f>
        <v>820178.90498781402</v>
      </c>
      <c r="K517" s="64">
        <f t="shared" ref="K517:K580" si="65">G$663</f>
        <v>0.9963388589590193</v>
      </c>
      <c r="L517" s="31">
        <f t="shared" ref="L517:L580" si="66">IF(I517&lt;J517,I517,MAX(I517*K517,J517))</f>
        <v>1606442.973887139</v>
      </c>
      <c r="M517" s="61">
        <v>-74274</v>
      </c>
      <c r="N517" s="36">
        <f t="shared" ref="N517:N580" si="67">IF(M517&lt;0,M517,M517*K517)</f>
        <v>-74274</v>
      </c>
      <c r="O517" s="95">
        <f t="shared" ref="O517:O580" si="68">IF(M517&lt;0,L517+M517,L517+M517*K517)</f>
        <v>1532168.973887139</v>
      </c>
      <c r="P517" s="36">
        <f t="shared" ref="P517:P580" si="69">(F517/I517)*L517+N517</f>
        <v>842387.64040806657</v>
      </c>
      <c r="Q517" s="101">
        <f t="shared" ref="Q517:Q580" si="70">((G517)/I517)*L517</f>
        <v>689781.33347907243</v>
      </c>
      <c r="R517" s="101">
        <f t="shared" ref="R517:R580" si="71">((H517)/I517)*L517</f>
        <v>0</v>
      </c>
    </row>
    <row r="518" spans="1:18" ht="14.4" customHeight="1">
      <c r="A518" s="63">
        <v>432008</v>
      </c>
      <c r="B518" s="59" t="s">
        <v>539</v>
      </c>
      <c r="C518" s="25" t="s">
        <v>526</v>
      </c>
      <c r="D518" s="25" t="s">
        <v>691</v>
      </c>
      <c r="E518" s="60" t="s">
        <v>708</v>
      </c>
      <c r="F518" s="36">
        <f>VLOOKUP($A518,'CAF BLS Adjustment'!$B:$H,7,FALSE)</f>
        <v>446982</v>
      </c>
      <c r="G518" s="5">
        <f>SUMIFS('HCLS Adjustment'!$F:$F,'HCLS Adjustment'!$B:$B,Main!$A518)</f>
        <v>526200</v>
      </c>
      <c r="H518" s="31">
        <f>VLOOKUP(A518,'SVS Adjustment'!$B$3:$E$675,4,FALSE)</f>
        <v>0</v>
      </c>
      <c r="I518" s="31">
        <f t="shared" si="64"/>
        <v>973182</v>
      </c>
      <c r="J518" s="31">
        <f>IFERROR(VLOOKUP($A518,'NECA 5 year Projections'!$A:$C,3,FALSE),0)</f>
        <v>517709.04341494798</v>
      </c>
      <c r="K518" s="64">
        <f t="shared" si="65"/>
        <v>0.9963388589590193</v>
      </c>
      <c r="L518" s="31">
        <f t="shared" si="66"/>
        <v>969619.04343945638</v>
      </c>
      <c r="M518" s="61">
        <v>-101640</v>
      </c>
      <c r="N518" s="36">
        <f t="shared" si="67"/>
        <v>-101640</v>
      </c>
      <c r="O518" s="95">
        <f t="shared" si="68"/>
        <v>867979.04343945638</v>
      </c>
      <c r="P518" s="36">
        <f t="shared" si="69"/>
        <v>343705.5358552204</v>
      </c>
      <c r="Q518" s="101">
        <f t="shared" si="70"/>
        <v>524273.50758423604</v>
      </c>
      <c r="R518" s="101">
        <f t="shared" si="71"/>
        <v>0</v>
      </c>
    </row>
    <row r="519" spans="1:18" ht="14.4" customHeight="1">
      <c r="A519" s="63">
        <v>432013</v>
      </c>
      <c r="B519" s="59" t="s">
        <v>540</v>
      </c>
      <c r="C519" s="25" t="s">
        <v>526</v>
      </c>
      <c r="D519" s="25" t="s">
        <v>691</v>
      </c>
      <c r="E519" s="60" t="s">
        <v>708</v>
      </c>
      <c r="F519" s="36">
        <f>VLOOKUP($A519,'CAF BLS Adjustment'!$B:$H,7,FALSE)</f>
        <v>705513</v>
      </c>
      <c r="G519" s="5">
        <f>SUMIFS('HCLS Adjustment'!$F:$F,'HCLS Adjustment'!$B:$B,Main!$A519)</f>
        <v>1229196</v>
      </c>
      <c r="H519" s="31">
        <f>VLOOKUP(A519,'SVS Adjustment'!$B$3:$E$675,4,FALSE)</f>
        <v>0</v>
      </c>
      <c r="I519" s="31">
        <f t="shared" si="64"/>
        <v>1934709</v>
      </c>
      <c r="J519" s="31">
        <f>IFERROR(VLOOKUP($A519,'NECA 5 year Projections'!$A:$C,3,FALSE),0)</f>
        <v>819056.19856851106</v>
      </c>
      <c r="K519" s="64">
        <f t="shared" si="65"/>
        <v>0.9963388589590193</v>
      </c>
      <c r="L519" s="31">
        <f t="shared" si="66"/>
        <v>1927625.7574777452</v>
      </c>
      <c r="M519" s="61">
        <v>55644</v>
      </c>
      <c r="N519" s="36">
        <f t="shared" si="67"/>
        <v>55440.279467915672</v>
      </c>
      <c r="O519" s="95">
        <f t="shared" si="68"/>
        <v>1983066.0369456608</v>
      </c>
      <c r="P519" s="36">
        <f t="shared" si="69"/>
        <v>758370.29686867027</v>
      </c>
      <c r="Q519" s="101">
        <f t="shared" si="70"/>
        <v>1224695.7400769908</v>
      </c>
      <c r="R519" s="101">
        <f t="shared" si="71"/>
        <v>0</v>
      </c>
    </row>
    <row r="520" spans="1:18" ht="14.4" customHeight="1">
      <c r="A520" s="63">
        <v>432016</v>
      </c>
      <c r="B520" s="59" t="s">
        <v>541</v>
      </c>
      <c r="C520" s="25" t="s">
        <v>526</v>
      </c>
      <c r="D520" s="25" t="s">
        <v>691</v>
      </c>
      <c r="E520" s="60" t="s">
        <v>708</v>
      </c>
      <c r="F520" s="36">
        <f>VLOOKUP($A520,'CAF BLS Adjustment'!$B:$H,7,FALSE)</f>
        <v>7966698</v>
      </c>
      <c r="G520" s="5">
        <f>SUMIFS('HCLS Adjustment'!$F:$F,'HCLS Adjustment'!$B:$B,Main!$A520)</f>
        <v>4135392</v>
      </c>
      <c r="H520" s="31">
        <f>VLOOKUP(A520,'SVS Adjustment'!$B$3:$E$675,4,FALSE)</f>
        <v>0</v>
      </c>
      <c r="I520" s="31">
        <f t="shared" si="64"/>
        <v>12102090</v>
      </c>
      <c r="J520" s="31">
        <f>IFERROR(VLOOKUP($A520,'NECA 5 year Projections'!$A:$C,3,FALSE),0)</f>
        <v>9297981.8630290106</v>
      </c>
      <c r="K520" s="64">
        <f t="shared" si="65"/>
        <v>0.9963388589590193</v>
      </c>
      <c r="L520" s="31">
        <f t="shared" si="66"/>
        <v>12057782.541619359</v>
      </c>
      <c r="M520" s="61">
        <v>-437700</v>
      </c>
      <c r="N520" s="36">
        <f t="shared" si="67"/>
        <v>-437700</v>
      </c>
      <c r="O520" s="95">
        <f t="shared" si="68"/>
        <v>11620082.541619359</v>
      </c>
      <c r="P520" s="36">
        <f t="shared" si="69"/>
        <v>7499830.7949911011</v>
      </c>
      <c r="Q520" s="101">
        <f t="shared" si="70"/>
        <v>4120251.7466282574</v>
      </c>
      <c r="R520" s="101">
        <f t="shared" si="71"/>
        <v>0</v>
      </c>
    </row>
    <row r="521" spans="1:18" ht="14.4" customHeight="1">
      <c r="A521" s="63">
        <v>432017</v>
      </c>
      <c r="B521" s="59" t="s">
        <v>542</v>
      </c>
      <c r="C521" s="25" t="s">
        <v>526</v>
      </c>
      <c r="D521" s="25" t="s">
        <v>691</v>
      </c>
      <c r="E521" s="60" t="s">
        <v>708</v>
      </c>
      <c r="F521" s="36">
        <f>VLOOKUP($A521,'CAF BLS Adjustment'!$B:$H,7,FALSE)</f>
        <v>3903229</v>
      </c>
      <c r="G521" s="5">
        <f>SUMIFS('HCLS Adjustment'!$F:$F,'HCLS Adjustment'!$B:$B,Main!$A521)</f>
        <v>2233956</v>
      </c>
      <c r="H521" s="31">
        <f>VLOOKUP(A521,'SVS Adjustment'!$B$3:$E$675,4,FALSE)</f>
        <v>0</v>
      </c>
      <c r="I521" s="31">
        <f t="shared" si="64"/>
        <v>6137185</v>
      </c>
      <c r="J521" s="31">
        <f>IFERROR(VLOOKUP($A521,'NECA 5 year Projections'!$A:$C,3,FALSE),0)</f>
        <v>2484202.3968233699</v>
      </c>
      <c r="K521" s="64">
        <f t="shared" si="65"/>
        <v>0.9963388589590193</v>
      </c>
      <c r="L521" s="31">
        <f t="shared" si="66"/>
        <v>6114715.9001204092</v>
      </c>
      <c r="M521" s="61">
        <v>-47952</v>
      </c>
      <c r="N521" s="36">
        <f t="shared" si="67"/>
        <v>-47952</v>
      </c>
      <c r="O521" s="95">
        <f t="shared" si="68"/>
        <v>6066763.9001204092</v>
      </c>
      <c r="P521" s="36">
        <f t="shared" si="69"/>
        <v>3840986.7281157542</v>
      </c>
      <c r="Q521" s="101">
        <f t="shared" si="70"/>
        <v>2225777.172004655</v>
      </c>
      <c r="R521" s="101">
        <f t="shared" si="71"/>
        <v>0</v>
      </c>
    </row>
    <row r="522" spans="1:18" ht="14.4" customHeight="1">
      <c r="A522" s="63">
        <v>432023</v>
      </c>
      <c r="B522" s="59" t="s">
        <v>543</v>
      </c>
      <c r="C522" s="25" t="s">
        <v>526</v>
      </c>
      <c r="D522" s="25" t="s">
        <v>691</v>
      </c>
      <c r="E522" s="60" t="s">
        <v>708</v>
      </c>
      <c r="F522" s="36">
        <f>VLOOKUP($A522,'CAF BLS Adjustment'!$B:$H,7,FALSE)</f>
        <v>490677</v>
      </c>
      <c r="G522" s="5">
        <f>SUMIFS('HCLS Adjustment'!$F:$F,'HCLS Adjustment'!$B:$B,Main!$A522)</f>
        <v>837936</v>
      </c>
      <c r="H522" s="31">
        <f>VLOOKUP(A522,'SVS Adjustment'!$B$3:$E$675,4,FALSE)</f>
        <v>0</v>
      </c>
      <c r="I522" s="31">
        <f t="shared" si="64"/>
        <v>1328613</v>
      </c>
      <c r="J522" s="31">
        <f>IFERROR(VLOOKUP($A522,'NECA 5 year Projections'!$A:$C,3,FALSE),0)</f>
        <v>562100.16786917497</v>
      </c>
      <c r="K522" s="64">
        <f t="shared" si="65"/>
        <v>0.9963388589590193</v>
      </c>
      <c r="L522" s="31">
        <f t="shared" si="66"/>
        <v>1323748.7604181196</v>
      </c>
      <c r="M522" s="61">
        <v>120288</v>
      </c>
      <c r="N522" s="36">
        <f t="shared" si="67"/>
        <v>119847.60866646252</v>
      </c>
      <c r="O522" s="95">
        <f t="shared" si="68"/>
        <v>1443596.3690845822</v>
      </c>
      <c r="P522" s="36">
        <f t="shared" si="69"/>
        <v>608728.17096389725</v>
      </c>
      <c r="Q522" s="101">
        <f t="shared" si="70"/>
        <v>834868.19812068483</v>
      </c>
      <c r="R522" s="101">
        <f t="shared" si="71"/>
        <v>0</v>
      </c>
    </row>
    <row r="523" spans="1:18" ht="14.4" customHeight="1">
      <c r="A523" s="63">
        <v>432029</v>
      </c>
      <c r="B523" s="59" t="s">
        <v>544</v>
      </c>
      <c r="C523" s="25" t="s">
        <v>526</v>
      </c>
      <c r="D523" s="25" t="s">
        <v>691</v>
      </c>
      <c r="E523" s="60" t="s">
        <v>708</v>
      </c>
      <c r="F523" s="36">
        <f>VLOOKUP($A523,'CAF BLS Adjustment'!$B:$H,7,FALSE)</f>
        <v>48851.498141363183</v>
      </c>
      <c r="G523" s="5">
        <f>SUMIFS('HCLS Adjustment'!$F:$F,'HCLS Adjustment'!$B:$B,Main!$A523)</f>
        <v>282756</v>
      </c>
      <c r="H523" s="31">
        <f>VLOOKUP(A523,'SVS Adjustment'!$B$3:$E$675,4,FALSE)</f>
        <v>0</v>
      </c>
      <c r="I523" s="31">
        <f t="shared" si="64"/>
        <v>331607.4981413632</v>
      </c>
      <c r="J523" s="31">
        <f>IFERROR(VLOOKUP($A523,'NECA 5 year Projections'!$A:$C,3,FALSE),0)</f>
        <v>110852.233304241</v>
      </c>
      <c r="K523" s="64">
        <f t="shared" si="65"/>
        <v>0.9963388589590193</v>
      </c>
      <c r="L523" s="31">
        <f t="shared" si="66"/>
        <v>330393.43632042094</v>
      </c>
      <c r="M523" s="61">
        <v>5008</v>
      </c>
      <c r="N523" s="36">
        <f t="shared" si="67"/>
        <v>4989.6650056667686</v>
      </c>
      <c r="O523" s="95">
        <f t="shared" si="68"/>
        <v>335383.10132608772</v>
      </c>
      <c r="P523" s="36">
        <f t="shared" si="69"/>
        <v>53662.310922271223</v>
      </c>
      <c r="Q523" s="101">
        <f t="shared" si="70"/>
        <v>281720.79040381644</v>
      </c>
      <c r="R523" s="101">
        <f t="shared" si="71"/>
        <v>0</v>
      </c>
    </row>
    <row r="524" spans="1:18" ht="14.4" customHeight="1">
      <c r="A524" s="63">
        <v>432030</v>
      </c>
      <c r="B524" s="59" t="s">
        <v>502</v>
      </c>
      <c r="C524" s="25" t="s">
        <v>526</v>
      </c>
      <c r="D524" s="25" t="s">
        <v>691</v>
      </c>
      <c r="E524" s="60" t="s">
        <v>708</v>
      </c>
      <c r="F524" s="36">
        <f>VLOOKUP($A524,'CAF BLS Adjustment'!$B:$H,7,FALSE)</f>
        <v>862858</v>
      </c>
      <c r="G524" s="5">
        <f>SUMIFS('HCLS Adjustment'!$F:$F,'HCLS Adjustment'!$B:$B,Main!$A524)</f>
        <v>791892</v>
      </c>
      <c r="H524" s="31">
        <f>VLOOKUP(A524,'SVS Adjustment'!$B$3:$E$675,4,FALSE)</f>
        <v>0</v>
      </c>
      <c r="I524" s="31">
        <f t="shared" si="64"/>
        <v>1654750</v>
      </c>
      <c r="J524" s="31">
        <f>IFERROR(VLOOKUP($A524,'NECA 5 year Projections'!$A:$C,3,FALSE),0)</f>
        <v>739896.03996976896</v>
      </c>
      <c r="K524" s="64">
        <f t="shared" si="65"/>
        <v>0.9963388589590193</v>
      </c>
      <c r="L524" s="31">
        <f t="shared" si="66"/>
        <v>1648691.7268624371</v>
      </c>
      <c r="M524" s="61">
        <v>119904</v>
      </c>
      <c r="N524" s="36">
        <f t="shared" si="67"/>
        <v>119465.01454462225</v>
      </c>
      <c r="O524" s="95">
        <f t="shared" si="68"/>
        <v>1768156.7414070594</v>
      </c>
      <c r="P524" s="36">
        <f t="shared" si="69"/>
        <v>979163.96970828366</v>
      </c>
      <c r="Q524" s="101">
        <f t="shared" si="70"/>
        <v>788992.7716987757</v>
      </c>
      <c r="R524" s="101">
        <f t="shared" si="71"/>
        <v>0</v>
      </c>
    </row>
    <row r="525" spans="1:18" ht="14.4" customHeight="1">
      <c r="A525" s="63">
        <v>432034</v>
      </c>
      <c r="B525" s="59" t="s">
        <v>545</v>
      </c>
      <c r="C525" s="25" t="s">
        <v>526</v>
      </c>
      <c r="D525" s="25" t="s">
        <v>691</v>
      </c>
      <c r="E525" s="60" t="s">
        <v>708</v>
      </c>
      <c r="F525" s="36">
        <f>VLOOKUP($A525,'CAF BLS Adjustment'!$B:$H,7,FALSE)</f>
        <v>211998</v>
      </c>
      <c r="G525" s="5">
        <f>SUMIFS('HCLS Adjustment'!$F:$F,'HCLS Adjustment'!$B:$B,Main!$A525)</f>
        <v>195204</v>
      </c>
      <c r="H525" s="31">
        <f>VLOOKUP(A525,'SVS Adjustment'!$B$3:$E$675,4,FALSE)</f>
        <v>0</v>
      </c>
      <c r="I525" s="31">
        <f t="shared" si="64"/>
        <v>407202</v>
      </c>
      <c r="J525" s="31">
        <f>IFERROR(VLOOKUP($A525,'NECA 5 year Projections'!$A:$C,3,FALSE),0)</f>
        <v>203841.26327020599</v>
      </c>
      <c r="K525" s="64">
        <f t="shared" si="65"/>
        <v>0.9963388589590193</v>
      </c>
      <c r="L525" s="31">
        <f t="shared" si="66"/>
        <v>405711.17604583059</v>
      </c>
      <c r="M525" s="61">
        <v>55134</v>
      </c>
      <c r="N525" s="36">
        <f t="shared" si="67"/>
        <v>54932.146649846567</v>
      </c>
      <c r="O525" s="95">
        <f t="shared" si="68"/>
        <v>460643.32269567717</v>
      </c>
      <c r="P525" s="36">
        <f t="shared" si="69"/>
        <v>266153.99207144073</v>
      </c>
      <c r="Q525" s="101">
        <f t="shared" si="70"/>
        <v>194489.33062423641</v>
      </c>
      <c r="R525" s="101">
        <f t="shared" si="71"/>
        <v>0</v>
      </c>
    </row>
    <row r="526" spans="1:18" ht="14.4" customHeight="1">
      <c r="A526" s="63">
        <v>432141</v>
      </c>
      <c r="B526" s="59" t="s">
        <v>546</v>
      </c>
      <c r="C526" s="25" t="s">
        <v>526</v>
      </c>
      <c r="D526" s="25" t="s">
        <v>691</v>
      </c>
      <c r="E526" s="60" t="s">
        <v>708</v>
      </c>
      <c r="F526" s="36">
        <f>VLOOKUP($A526,'CAF BLS Adjustment'!$B:$H,7,FALSE)</f>
        <v>775922.22741179343</v>
      </c>
      <c r="G526" s="5">
        <f>SUMIFS('HCLS Adjustment'!$F:$F,'HCLS Adjustment'!$B:$B,Main!$A526)</f>
        <v>431364</v>
      </c>
      <c r="H526" s="31">
        <f>VLOOKUP(A526,'SVS Adjustment'!$B$3:$E$675,4,FALSE)</f>
        <v>0</v>
      </c>
      <c r="I526" s="31">
        <f t="shared" si="64"/>
        <v>1207286.2274117935</v>
      </c>
      <c r="J526" s="31">
        <f>IFERROR(VLOOKUP($A526,'NECA 5 year Projections'!$A:$C,3,FALSE),0)</f>
        <v>507670.59810717602</v>
      </c>
      <c r="K526" s="64">
        <f t="shared" si="65"/>
        <v>0.9963388589590193</v>
      </c>
      <c r="L526" s="31">
        <f t="shared" si="66"/>
        <v>1202866.1822564055</v>
      </c>
      <c r="M526" s="61">
        <v>-50922</v>
      </c>
      <c r="N526" s="36">
        <f t="shared" si="67"/>
        <v>-50922</v>
      </c>
      <c r="O526" s="95">
        <f t="shared" si="68"/>
        <v>1151944.1822564055</v>
      </c>
      <c r="P526" s="36">
        <f t="shared" si="69"/>
        <v>722159.46670040698</v>
      </c>
      <c r="Q526" s="101">
        <f t="shared" si="70"/>
        <v>429784.71555599838</v>
      </c>
      <c r="R526" s="101">
        <f t="shared" si="71"/>
        <v>0</v>
      </c>
    </row>
    <row r="527" spans="1:18" ht="14.4" customHeight="1">
      <c r="A527" s="63">
        <v>440425</v>
      </c>
      <c r="B527" s="59" t="s">
        <v>548</v>
      </c>
      <c r="C527" s="25" t="s">
        <v>547</v>
      </c>
      <c r="D527" s="25" t="s">
        <v>691</v>
      </c>
      <c r="E527" s="60" t="s">
        <v>708</v>
      </c>
      <c r="F527" s="36">
        <f>VLOOKUP($A527,'CAF BLS Adjustment'!$B:$H,7,FALSE)</f>
        <v>125821</v>
      </c>
      <c r="G527" s="5">
        <f>SUMIFS('HCLS Adjustment'!$F:$F,'HCLS Adjustment'!$B:$B,Main!$A527)</f>
        <v>226920</v>
      </c>
      <c r="H527" s="31">
        <f>VLOOKUP(A527,'SVS Adjustment'!$B$3:$E$675,4,FALSE)</f>
        <v>0</v>
      </c>
      <c r="I527" s="31">
        <f t="shared" si="64"/>
        <v>352741</v>
      </c>
      <c r="J527" s="31">
        <f>IFERROR(VLOOKUP($A527,'NECA 5 year Projections'!$A:$C,3,FALSE),0)</f>
        <v>151122.43403184399</v>
      </c>
      <c r="K527" s="64">
        <f t="shared" si="65"/>
        <v>0.9963388589590193</v>
      </c>
      <c r="L527" s="31">
        <f t="shared" si="66"/>
        <v>351449.56544806343</v>
      </c>
      <c r="M527" s="61">
        <v>31530</v>
      </c>
      <c r="N527" s="36">
        <f t="shared" si="67"/>
        <v>31414.564222977879</v>
      </c>
      <c r="O527" s="95">
        <f t="shared" si="68"/>
        <v>382864.12967104133</v>
      </c>
      <c r="P527" s="36">
        <f t="shared" si="69"/>
        <v>156774.91579606064</v>
      </c>
      <c r="Q527" s="101">
        <f t="shared" si="70"/>
        <v>226089.21387498066</v>
      </c>
      <c r="R527" s="101">
        <f t="shared" si="71"/>
        <v>0</v>
      </c>
    </row>
    <row r="528" spans="1:18" ht="14.4" customHeight="1">
      <c r="A528" s="63">
        <v>442038</v>
      </c>
      <c r="B528" s="59" t="s">
        <v>549</v>
      </c>
      <c r="C528" s="25" t="s">
        <v>547</v>
      </c>
      <c r="D528" s="25" t="s">
        <v>691</v>
      </c>
      <c r="E528" s="60" t="s">
        <v>708</v>
      </c>
      <c r="F528" s="36">
        <f>VLOOKUP($A528,'CAF BLS Adjustment'!$B:$H,7,FALSE)</f>
        <v>780482</v>
      </c>
      <c r="G528" s="5">
        <f>SUMIFS('HCLS Adjustment'!$F:$F,'HCLS Adjustment'!$B:$B,Main!$A528)</f>
        <v>776988</v>
      </c>
      <c r="H528" s="31">
        <f>VLOOKUP(A528,'SVS Adjustment'!$B$3:$E$675,4,FALSE)</f>
        <v>0</v>
      </c>
      <c r="I528" s="31">
        <f t="shared" si="64"/>
        <v>1557470</v>
      </c>
      <c r="J528" s="31">
        <f>IFERROR(VLOOKUP($A528,'NECA 5 year Projections'!$A:$C,3,FALSE),0)</f>
        <v>623276.32034252002</v>
      </c>
      <c r="K528" s="64">
        <f t="shared" si="65"/>
        <v>0.9963388589590193</v>
      </c>
      <c r="L528" s="31">
        <f t="shared" si="66"/>
        <v>1551767.8826629038</v>
      </c>
      <c r="M528" s="61">
        <v>31554</v>
      </c>
      <c r="N528" s="36">
        <f t="shared" si="67"/>
        <v>31438.476355592895</v>
      </c>
      <c r="O528" s="95">
        <f t="shared" si="68"/>
        <v>1583206.3590184967</v>
      </c>
      <c r="P528" s="36">
        <f t="shared" si="69"/>
        <v>809063.02167364606</v>
      </c>
      <c r="Q528" s="101">
        <f t="shared" si="70"/>
        <v>774143.33734485041</v>
      </c>
      <c r="R528" s="101">
        <f t="shared" si="71"/>
        <v>0</v>
      </c>
    </row>
    <row r="529" spans="1:18" ht="14.4" customHeight="1">
      <c r="A529" s="63">
        <v>442039</v>
      </c>
      <c r="B529" s="59" t="s">
        <v>550</v>
      </c>
      <c r="C529" s="25" t="s">
        <v>547</v>
      </c>
      <c r="D529" s="25" t="s">
        <v>691</v>
      </c>
      <c r="E529" s="60" t="s">
        <v>708</v>
      </c>
      <c r="F529" s="36">
        <f>VLOOKUP($A529,'CAF BLS Adjustment'!$B:$H,7,FALSE)</f>
        <v>3850200</v>
      </c>
      <c r="G529" s="5">
        <f>SUMIFS('HCLS Adjustment'!$F:$F,'HCLS Adjustment'!$B:$B,Main!$A529)</f>
        <v>6339948</v>
      </c>
      <c r="H529" s="31">
        <f>VLOOKUP(A529,'SVS Adjustment'!$B$3:$E$675,4,FALSE)</f>
        <v>0</v>
      </c>
      <c r="I529" s="31">
        <f t="shared" si="64"/>
        <v>10190148</v>
      </c>
      <c r="J529" s="31">
        <f>IFERROR(VLOOKUP($A529,'NECA 5 year Projections'!$A:$C,3,FALSE),0)</f>
        <v>3990706.3835744699</v>
      </c>
      <c r="K529" s="64">
        <f t="shared" si="65"/>
        <v>0.9963388589590193</v>
      </c>
      <c r="L529" s="31">
        <f t="shared" si="66"/>
        <v>10152840.430943532</v>
      </c>
      <c r="M529" s="61">
        <v>-134646</v>
      </c>
      <c r="N529" s="36">
        <f t="shared" si="67"/>
        <v>-134646</v>
      </c>
      <c r="O529" s="95">
        <f t="shared" si="68"/>
        <v>10018194.430943532</v>
      </c>
      <c r="P529" s="36">
        <f t="shared" si="69"/>
        <v>3701457.8747640159</v>
      </c>
      <c r="Q529" s="101">
        <f t="shared" si="70"/>
        <v>6316736.556179516</v>
      </c>
      <c r="R529" s="101">
        <f t="shared" si="71"/>
        <v>0</v>
      </c>
    </row>
    <row r="530" spans="1:18" ht="14.4" customHeight="1">
      <c r="A530" s="63">
        <v>442040</v>
      </c>
      <c r="B530" s="59" t="s">
        <v>551</v>
      </c>
      <c r="C530" s="25" t="s">
        <v>547</v>
      </c>
      <c r="D530" s="25" t="s">
        <v>691</v>
      </c>
      <c r="E530" s="60" t="s">
        <v>708</v>
      </c>
      <c r="F530" s="36">
        <f>VLOOKUP($A530,'CAF BLS Adjustment'!$B:$H,7,FALSE)</f>
        <v>2940772</v>
      </c>
      <c r="G530" s="5">
        <f>SUMIFS('HCLS Adjustment'!$F:$F,'HCLS Adjustment'!$B:$B,Main!$A530)</f>
        <v>2144136</v>
      </c>
      <c r="H530" s="31">
        <f>VLOOKUP(A530,'SVS Adjustment'!$B$3:$E$675,4,FALSE)</f>
        <v>0</v>
      </c>
      <c r="I530" s="31">
        <f t="shared" si="64"/>
        <v>5084908</v>
      </c>
      <c r="J530" s="31">
        <f>IFERROR(VLOOKUP($A530,'NECA 5 year Projections'!$A:$C,3,FALSE),0)</f>
        <v>1956631.86519953</v>
      </c>
      <c r="K530" s="64">
        <f t="shared" si="65"/>
        <v>0.9963388589590193</v>
      </c>
      <c r="L530" s="31">
        <f t="shared" si="66"/>
        <v>5066291.4346315889</v>
      </c>
      <c r="M530" s="61">
        <v>409410</v>
      </c>
      <c r="N530" s="36">
        <f t="shared" si="67"/>
        <v>407911.09224641207</v>
      </c>
      <c r="O530" s="95">
        <f t="shared" si="68"/>
        <v>5474202.5268780012</v>
      </c>
      <c r="P530" s="36">
        <f t="shared" si="69"/>
        <v>3337916.5111850454</v>
      </c>
      <c r="Q530" s="101">
        <f t="shared" si="70"/>
        <v>2136286.0156929558</v>
      </c>
      <c r="R530" s="101">
        <f t="shared" si="71"/>
        <v>0</v>
      </c>
    </row>
    <row r="531" spans="1:18" ht="14.4" customHeight="1">
      <c r="A531" s="63">
        <v>442046</v>
      </c>
      <c r="B531" s="59" t="s">
        <v>552</v>
      </c>
      <c r="C531" s="25" t="s">
        <v>547</v>
      </c>
      <c r="D531" s="25" t="s">
        <v>691</v>
      </c>
      <c r="E531" s="60" t="s">
        <v>708</v>
      </c>
      <c r="F531" s="36">
        <f>VLOOKUP($A531,'CAF BLS Adjustment'!$B:$H,7,FALSE)</f>
        <v>1925498</v>
      </c>
      <c r="G531" s="5">
        <f>SUMIFS('HCLS Adjustment'!$F:$F,'HCLS Adjustment'!$B:$B,Main!$A531)</f>
        <v>2442984</v>
      </c>
      <c r="H531" s="31">
        <f>VLOOKUP(A531,'SVS Adjustment'!$B$3:$E$675,4,FALSE)</f>
        <v>0</v>
      </c>
      <c r="I531" s="31">
        <f t="shared" si="64"/>
        <v>4368482</v>
      </c>
      <c r="J531" s="31">
        <f>IFERROR(VLOOKUP($A531,'NECA 5 year Projections'!$A:$C,3,FALSE),0)</f>
        <v>1628406.06655112</v>
      </c>
      <c r="K531" s="64">
        <f t="shared" si="65"/>
        <v>0.9963388589590193</v>
      </c>
      <c r="L531" s="31">
        <f t="shared" si="66"/>
        <v>4352488.3712630142</v>
      </c>
      <c r="M531" s="61">
        <v>436926</v>
      </c>
      <c r="N531" s="36">
        <f t="shared" si="67"/>
        <v>435326.35228952847</v>
      </c>
      <c r="O531" s="95">
        <f t="shared" si="68"/>
        <v>4787814.7235525427</v>
      </c>
      <c r="P531" s="36">
        <f t="shared" si="69"/>
        <v>2353774.8325374019</v>
      </c>
      <c r="Q531" s="101">
        <f t="shared" si="70"/>
        <v>2434039.8910151403</v>
      </c>
      <c r="R531" s="101">
        <f t="shared" si="71"/>
        <v>0</v>
      </c>
    </row>
    <row r="532" spans="1:18" ht="14.4" customHeight="1">
      <c r="A532" s="63">
        <v>442057</v>
      </c>
      <c r="B532" s="59" t="s">
        <v>553</v>
      </c>
      <c r="C532" s="25" t="s">
        <v>547</v>
      </c>
      <c r="D532" s="25" t="s">
        <v>691</v>
      </c>
      <c r="E532" s="60" t="s">
        <v>708</v>
      </c>
      <c r="F532" s="36">
        <f>VLOOKUP($A532,'CAF BLS Adjustment'!$B:$H,7,FALSE)</f>
        <v>1928931.8584185829</v>
      </c>
      <c r="G532" s="5">
        <f>SUMIFS('HCLS Adjustment'!$F:$F,'HCLS Adjustment'!$B:$B,Main!$A532)</f>
        <v>2445060</v>
      </c>
      <c r="H532" s="31">
        <f>VLOOKUP(A532,'SVS Adjustment'!$B$3:$E$675,4,FALSE)</f>
        <v>0</v>
      </c>
      <c r="I532" s="31">
        <f t="shared" si="64"/>
        <v>4373991.8584185829</v>
      </c>
      <c r="J532" s="31">
        <f>IFERROR(VLOOKUP($A532,'NECA 5 year Projections'!$A:$C,3,FALSE),0)</f>
        <v>1477984.08688951</v>
      </c>
      <c r="K532" s="64">
        <f t="shared" si="65"/>
        <v>0.9963388589590193</v>
      </c>
      <c r="L532" s="31">
        <f t="shared" si="66"/>
        <v>4357978.0573128108</v>
      </c>
      <c r="M532" s="61">
        <v>131658</v>
      </c>
      <c r="N532" s="36">
        <f t="shared" si="67"/>
        <v>131175.98149282657</v>
      </c>
      <c r="O532" s="95">
        <f t="shared" si="68"/>
        <v>4489154.0388056375</v>
      </c>
      <c r="P532" s="36">
        <f t="shared" si="69"/>
        <v>2053045.7483192978</v>
      </c>
      <c r="Q532" s="101">
        <f t="shared" si="70"/>
        <v>2436108.2904863395</v>
      </c>
      <c r="R532" s="101">
        <f t="shared" si="71"/>
        <v>0</v>
      </c>
    </row>
    <row r="533" spans="1:18" ht="14.4" customHeight="1">
      <c r="A533" s="63">
        <v>442061</v>
      </c>
      <c r="B533" s="59" t="s">
        <v>554</v>
      </c>
      <c r="C533" s="25" t="s">
        <v>547</v>
      </c>
      <c r="D533" s="25" t="s">
        <v>691</v>
      </c>
      <c r="E533" s="60" t="s">
        <v>708</v>
      </c>
      <c r="F533" s="36">
        <f>VLOOKUP($A533,'CAF BLS Adjustment'!$B:$H,7,FALSE)</f>
        <v>1916247.9037702749</v>
      </c>
      <c r="G533" s="5">
        <f>SUMIFS('HCLS Adjustment'!$F:$F,'HCLS Adjustment'!$B:$B,Main!$A533)</f>
        <v>1628700</v>
      </c>
      <c r="H533" s="31">
        <f>VLOOKUP(A533,'SVS Adjustment'!$B$3:$E$675,4,FALSE)</f>
        <v>0</v>
      </c>
      <c r="I533" s="31">
        <f t="shared" si="64"/>
        <v>3544947.9037702749</v>
      </c>
      <c r="J533" s="31">
        <f>IFERROR(VLOOKUP($A533,'NECA 5 year Projections'!$A:$C,3,FALSE),0)</f>
        <v>1170805.0917229899</v>
      </c>
      <c r="K533" s="64">
        <f t="shared" si="65"/>
        <v>0.9963388589590193</v>
      </c>
      <c r="L533" s="31">
        <f t="shared" si="66"/>
        <v>3531969.3495116429</v>
      </c>
      <c r="M533" s="61">
        <v>172920</v>
      </c>
      <c r="N533" s="36">
        <f t="shared" si="67"/>
        <v>172286.91549119362</v>
      </c>
      <c r="O533" s="95">
        <f t="shared" si="68"/>
        <v>3704256.2650028365</v>
      </c>
      <c r="P533" s="36">
        <f t="shared" si="69"/>
        <v>2081519.1654162819</v>
      </c>
      <c r="Q533" s="101">
        <f t="shared" si="70"/>
        <v>1622737.0995865546</v>
      </c>
      <c r="R533" s="101">
        <f t="shared" si="71"/>
        <v>0</v>
      </c>
    </row>
    <row r="534" spans="1:18" ht="14.4" customHeight="1">
      <c r="A534" s="63">
        <v>442065</v>
      </c>
      <c r="B534" s="59" t="s">
        <v>555</v>
      </c>
      <c r="C534" s="25" t="s">
        <v>547</v>
      </c>
      <c r="D534" s="25" t="s">
        <v>691</v>
      </c>
      <c r="E534" s="60" t="s">
        <v>708</v>
      </c>
      <c r="F534" s="36">
        <f>VLOOKUP($A534,'CAF BLS Adjustment'!$B:$H,7,FALSE)</f>
        <v>248127</v>
      </c>
      <c r="G534" s="5">
        <f>SUMIFS('HCLS Adjustment'!$F:$F,'HCLS Adjustment'!$B:$B,Main!$A534)</f>
        <v>115548</v>
      </c>
      <c r="H534" s="31">
        <f>VLOOKUP(A534,'SVS Adjustment'!$B$3:$E$675,4,FALSE)</f>
        <v>0</v>
      </c>
      <c r="I534" s="31">
        <f t="shared" si="64"/>
        <v>363675</v>
      </c>
      <c r="J534" s="31">
        <f>IFERROR(VLOOKUP($A534,'NECA 5 year Projections'!$A:$C,3,FALSE),0)</f>
        <v>184550.15300272501</v>
      </c>
      <c r="K534" s="64">
        <f t="shared" si="65"/>
        <v>0.9963388589590193</v>
      </c>
      <c r="L534" s="31">
        <f t="shared" si="66"/>
        <v>362343.53453192132</v>
      </c>
      <c r="M534" s="61">
        <v>44094</v>
      </c>
      <c r="N534" s="36">
        <f t="shared" si="67"/>
        <v>43932.565646938994</v>
      </c>
      <c r="O534" s="95">
        <f t="shared" si="68"/>
        <v>406276.1001788603</v>
      </c>
      <c r="P534" s="36">
        <f t="shared" si="69"/>
        <v>291151.13770386355</v>
      </c>
      <c r="Q534" s="101">
        <f t="shared" si="70"/>
        <v>115124.96247499675</v>
      </c>
      <c r="R534" s="101">
        <f t="shared" si="71"/>
        <v>0</v>
      </c>
    </row>
    <row r="535" spans="1:18" ht="14.4" customHeight="1">
      <c r="A535" s="63">
        <v>442066</v>
      </c>
      <c r="B535" s="59" t="s">
        <v>556</v>
      </c>
      <c r="C535" s="25" t="s">
        <v>547</v>
      </c>
      <c r="D535" s="25" t="s">
        <v>691</v>
      </c>
      <c r="E535" s="60" t="s">
        <v>708</v>
      </c>
      <c r="F535" s="36">
        <f>VLOOKUP($A535,'CAF BLS Adjustment'!$B:$H,7,FALSE)</f>
        <v>676148.50684382278</v>
      </c>
      <c r="G535" s="5">
        <f>SUMIFS('HCLS Adjustment'!$F:$F,'HCLS Adjustment'!$B:$B,Main!$A535)</f>
        <v>1088568</v>
      </c>
      <c r="H535" s="31">
        <f>VLOOKUP(A535,'SVS Adjustment'!$B$3:$E$675,4,FALSE)</f>
        <v>0</v>
      </c>
      <c r="I535" s="31">
        <f t="shared" si="64"/>
        <v>1764716.5068438228</v>
      </c>
      <c r="J535" s="31">
        <f>IFERROR(VLOOKUP($A535,'NECA 5 year Projections'!$A:$C,3,FALSE),0)</f>
        <v>614664.40590350004</v>
      </c>
      <c r="K535" s="64">
        <f t="shared" si="65"/>
        <v>0.9963388589590193</v>
      </c>
      <c r="L535" s="31">
        <f t="shared" si="66"/>
        <v>1758255.6308149206</v>
      </c>
      <c r="M535" s="61">
        <v>-16417</v>
      </c>
      <c r="N535" s="36">
        <f t="shared" si="67"/>
        <v>-16417</v>
      </c>
      <c r="O535" s="95">
        <f t="shared" si="68"/>
        <v>1741838.6308149206</v>
      </c>
      <c r="P535" s="36">
        <f t="shared" si="69"/>
        <v>657256.03179561894</v>
      </c>
      <c r="Q535" s="101">
        <f t="shared" si="70"/>
        <v>1084582.5990193018</v>
      </c>
      <c r="R535" s="101">
        <f t="shared" si="71"/>
        <v>0</v>
      </c>
    </row>
    <row r="536" spans="1:18" ht="14.4" customHeight="1">
      <c r="A536" s="63">
        <v>442068</v>
      </c>
      <c r="B536" s="59" t="s">
        <v>557</v>
      </c>
      <c r="C536" s="25" t="s">
        <v>547</v>
      </c>
      <c r="D536" s="25" t="s">
        <v>691</v>
      </c>
      <c r="E536" s="60" t="s">
        <v>708</v>
      </c>
      <c r="F536" s="36">
        <f>VLOOKUP($A536,'CAF BLS Adjustment'!$B:$H,7,FALSE)</f>
        <v>6293521</v>
      </c>
      <c r="G536" s="5">
        <f>SUMIFS('HCLS Adjustment'!$F:$F,'HCLS Adjustment'!$B:$B,Main!$A536)</f>
        <v>6460836</v>
      </c>
      <c r="H536" s="31">
        <f>VLOOKUP(A536,'SVS Adjustment'!$B$3:$E$675,4,FALSE)</f>
        <v>0</v>
      </c>
      <c r="I536" s="31">
        <f t="shared" si="64"/>
        <v>12754357</v>
      </c>
      <c r="J536" s="31">
        <f>IFERROR(VLOOKUP($A536,'NECA 5 year Projections'!$A:$C,3,FALSE),0)</f>
        <v>6435349.0688632196</v>
      </c>
      <c r="K536" s="64">
        <f t="shared" si="65"/>
        <v>0.9963388589590193</v>
      </c>
      <c r="L536" s="31">
        <f t="shared" si="66"/>
        <v>12707661.500135981</v>
      </c>
      <c r="M536" s="61">
        <v>192096</v>
      </c>
      <c r="N536" s="36">
        <f t="shared" si="67"/>
        <v>191392.70945059176</v>
      </c>
      <c r="O536" s="95">
        <f t="shared" si="68"/>
        <v>12899054.209586572</v>
      </c>
      <c r="P536" s="36">
        <f t="shared" si="69"/>
        <v>6461872.2414252171</v>
      </c>
      <c r="Q536" s="101">
        <f t="shared" si="70"/>
        <v>6437181.9681613538</v>
      </c>
      <c r="R536" s="101">
        <f t="shared" si="71"/>
        <v>0</v>
      </c>
    </row>
    <row r="537" spans="1:18" ht="14.4" customHeight="1">
      <c r="A537" s="63">
        <v>442069</v>
      </c>
      <c r="B537" s="59" t="s">
        <v>558</v>
      </c>
      <c r="C537" s="25" t="s">
        <v>547</v>
      </c>
      <c r="D537" s="25" t="s">
        <v>691</v>
      </c>
      <c r="E537" s="60" t="s">
        <v>708</v>
      </c>
      <c r="F537" s="36">
        <f>VLOOKUP($A537,'CAF BLS Adjustment'!$B:$H,7,FALSE)</f>
        <v>108910</v>
      </c>
      <c r="G537" s="5">
        <f>SUMIFS('HCLS Adjustment'!$F:$F,'HCLS Adjustment'!$B:$B,Main!$A537)</f>
        <v>96144</v>
      </c>
      <c r="H537" s="31">
        <f>VLOOKUP(A537,'SVS Adjustment'!$B$3:$E$675,4,FALSE)</f>
        <v>0</v>
      </c>
      <c r="I537" s="31">
        <f t="shared" si="64"/>
        <v>205054</v>
      </c>
      <c r="J537" s="31">
        <f>IFERROR(VLOOKUP($A537,'NECA 5 year Projections'!$A:$C,3,FALSE),0)</f>
        <v>155035.659332223</v>
      </c>
      <c r="K537" s="64">
        <f t="shared" si="65"/>
        <v>0.9963388589590193</v>
      </c>
      <c r="L537" s="31">
        <f t="shared" si="66"/>
        <v>204303.26838498274</v>
      </c>
      <c r="M537" s="61">
        <v>-6828</v>
      </c>
      <c r="N537" s="36">
        <f t="shared" si="67"/>
        <v>-6828</v>
      </c>
      <c r="O537" s="95">
        <f t="shared" si="68"/>
        <v>197475.26838498274</v>
      </c>
      <c r="P537" s="36">
        <f t="shared" si="69"/>
        <v>101683.26512922678</v>
      </c>
      <c r="Q537" s="101">
        <f t="shared" si="70"/>
        <v>95792.003255755961</v>
      </c>
      <c r="R537" s="101">
        <f t="shared" si="71"/>
        <v>0</v>
      </c>
    </row>
    <row r="538" spans="1:18" ht="14.4" customHeight="1">
      <c r="A538" s="63">
        <v>442073</v>
      </c>
      <c r="B538" s="59" t="s">
        <v>559</v>
      </c>
      <c r="C538" s="25" t="s">
        <v>547</v>
      </c>
      <c r="D538" s="25" t="s">
        <v>691</v>
      </c>
      <c r="E538" s="60" t="s">
        <v>708</v>
      </c>
      <c r="F538" s="36">
        <f>VLOOKUP($A538,'CAF BLS Adjustment'!$B:$H,7,FALSE)</f>
        <v>74157.517364172614</v>
      </c>
      <c r="G538" s="5">
        <f>SUMIFS('HCLS Adjustment'!$F:$F,'HCLS Adjustment'!$B:$B,Main!$A538)</f>
        <v>136800</v>
      </c>
      <c r="H538" s="31">
        <f>VLOOKUP(A538,'SVS Adjustment'!$B$3:$E$675,4,FALSE)</f>
        <v>0</v>
      </c>
      <c r="I538" s="31">
        <f t="shared" si="64"/>
        <v>210957.51736417261</v>
      </c>
      <c r="J538" s="31">
        <f>IFERROR(VLOOKUP($A538,'NECA 5 year Projections'!$A:$C,3,FALSE),0)</f>
        <v>80626.921798438707</v>
      </c>
      <c r="K538" s="64">
        <f t="shared" si="65"/>
        <v>0.9963388589590193</v>
      </c>
      <c r="L538" s="31">
        <f t="shared" si="66"/>
        <v>210185.17213944724</v>
      </c>
      <c r="M538" s="61">
        <v>2126</v>
      </c>
      <c r="N538" s="36">
        <f t="shared" si="67"/>
        <v>2118.2164141468752</v>
      </c>
      <c r="O538" s="95">
        <f t="shared" si="68"/>
        <v>212303.38855359412</v>
      </c>
      <c r="P538" s="36">
        <f t="shared" si="69"/>
        <v>76004.232648000281</v>
      </c>
      <c r="Q538" s="101">
        <f t="shared" si="70"/>
        <v>136299.15590559383</v>
      </c>
      <c r="R538" s="101">
        <f t="shared" si="71"/>
        <v>0</v>
      </c>
    </row>
    <row r="539" spans="1:18" ht="14.4" customHeight="1">
      <c r="A539" s="63">
        <v>442076</v>
      </c>
      <c r="B539" s="59" t="s">
        <v>560</v>
      </c>
      <c r="C539" s="25" t="s">
        <v>547</v>
      </c>
      <c r="D539" s="25" t="s">
        <v>691</v>
      </c>
      <c r="E539" s="60" t="s">
        <v>708</v>
      </c>
      <c r="F539" s="36">
        <f>VLOOKUP($A539,'CAF BLS Adjustment'!$B:$H,7,FALSE)</f>
        <v>1448919</v>
      </c>
      <c r="G539" s="5">
        <f>SUMIFS('HCLS Adjustment'!$F:$F,'HCLS Adjustment'!$B:$B,Main!$A539)</f>
        <v>1349400</v>
      </c>
      <c r="H539" s="31">
        <f>VLOOKUP(A539,'SVS Adjustment'!$B$3:$E$675,4,FALSE)</f>
        <v>0</v>
      </c>
      <c r="I539" s="31">
        <f t="shared" si="64"/>
        <v>2798319</v>
      </c>
      <c r="J539" s="31">
        <f>IFERROR(VLOOKUP($A539,'NECA 5 year Projections'!$A:$C,3,FALSE),0)</f>
        <v>1124326.6265996399</v>
      </c>
      <c r="K539" s="64">
        <f t="shared" si="65"/>
        <v>0.9963388589590193</v>
      </c>
      <c r="L539" s="31">
        <f t="shared" si="66"/>
        <v>2788073.959463344</v>
      </c>
      <c r="M539" s="61">
        <v>95106</v>
      </c>
      <c r="N539" s="36">
        <f t="shared" si="67"/>
        <v>94757.803520156493</v>
      </c>
      <c r="O539" s="95">
        <f t="shared" si="68"/>
        <v>2882831.7629835005</v>
      </c>
      <c r="P539" s="36">
        <f t="shared" si="69"/>
        <v>1538372.1067041997</v>
      </c>
      <c r="Q539" s="101">
        <f t="shared" si="70"/>
        <v>1344459.6562793006</v>
      </c>
      <c r="R539" s="101">
        <f t="shared" si="71"/>
        <v>0</v>
      </c>
    </row>
    <row r="540" spans="1:18" ht="14.4" customHeight="1">
      <c r="A540" s="63">
        <v>442083</v>
      </c>
      <c r="B540" s="59" t="s">
        <v>561</v>
      </c>
      <c r="C540" s="25" t="s">
        <v>547</v>
      </c>
      <c r="D540" s="25" t="s">
        <v>691</v>
      </c>
      <c r="E540" s="60" t="s">
        <v>708</v>
      </c>
      <c r="F540" s="36">
        <f>VLOOKUP($A540,'CAF BLS Adjustment'!$B:$H,7,FALSE)</f>
        <v>10776405</v>
      </c>
      <c r="G540" s="5">
        <f>SUMIFS('HCLS Adjustment'!$F:$F,'HCLS Adjustment'!$B:$B,Main!$A540)</f>
        <v>1489980</v>
      </c>
      <c r="H540" s="31">
        <f>VLOOKUP(A540,'SVS Adjustment'!$B$3:$E$675,4,FALSE)</f>
        <v>0</v>
      </c>
      <c r="I540" s="31">
        <f t="shared" si="64"/>
        <v>12266385</v>
      </c>
      <c r="J540" s="31">
        <f>IFERROR(VLOOKUP($A540,'NECA 5 year Projections'!$A:$C,3,FALSE),0)</f>
        <v>10037201.1248767</v>
      </c>
      <c r="K540" s="64">
        <f t="shared" si="65"/>
        <v>0.9963388589590193</v>
      </c>
      <c r="L540" s="31">
        <f t="shared" si="66"/>
        <v>12221476.03445203</v>
      </c>
      <c r="M540" s="61">
        <v>854616</v>
      </c>
      <c r="N540" s="36">
        <f t="shared" si="67"/>
        <v>851487.13028812129</v>
      </c>
      <c r="O540" s="95">
        <f t="shared" si="68"/>
        <v>13072963.164740153</v>
      </c>
      <c r="P540" s="36">
        <f t="shared" si="69"/>
        <v>11588438.191668391</v>
      </c>
      <c r="Q540" s="101">
        <f t="shared" si="70"/>
        <v>1484524.9730717596</v>
      </c>
      <c r="R540" s="101">
        <f t="shared" si="71"/>
        <v>0</v>
      </c>
    </row>
    <row r="541" spans="1:18" ht="14.4" customHeight="1">
      <c r="A541" s="63">
        <v>442086</v>
      </c>
      <c r="B541" s="59" t="s">
        <v>562</v>
      </c>
      <c r="C541" s="25" t="s">
        <v>547</v>
      </c>
      <c r="D541" s="25" t="s">
        <v>691</v>
      </c>
      <c r="E541" s="60" t="s">
        <v>708</v>
      </c>
      <c r="F541" s="36">
        <f>VLOOKUP($A541,'CAF BLS Adjustment'!$B:$H,7,FALSE)</f>
        <v>4570554</v>
      </c>
      <c r="G541" s="5">
        <f>SUMIFS('HCLS Adjustment'!$F:$F,'HCLS Adjustment'!$B:$B,Main!$A541)</f>
        <v>4953960</v>
      </c>
      <c r="H541" s="31">
        <f>VLOOKUP(A541,'SVS Adjustment'!$B$3:$E$675,4,FALSE)</f>
        <v>0</v>
      </c>
      <c r="I541" s="31">
        <f t="shared" si="64"/>
        <v>9524514</v>
      </c>
      <c r="J541" s="31">
        <f>IFERROR(VLOOKUP($A541,'NECA 5 year Projections'!$A:$C,3,FALSE),0)</f>
        <v>4748348.4624199402</v>
      </c>
      <c r="K541" s="64">
        <f t="shared" si="65"/>
        <v>0.9963388589590193</v>
      </c>
      <c r="L541" s="31">
        <f t="shared" si="66"/>
        <v>9489643.4108992051</v>
      </c>
      <c r="M541" s="61">
        <v>41874</v>
      </c>
      <c r="N541" s="36">
        <f t="shared" si="67"/>
        <v>41720.693380049976</v>
      </c>
      <c r="O541" s="95">
        <f t="shared" si="68"/>
        <v>9531364.1042792555</v>
      </c>
      <c r="P541" s="36">
        <f t="shared" si="69"/>
        <v>4595541.2505506324</v>
      </c>
      <c r="Q541" s="101">
        <f t="shared" si="70"/>
        <v>4935822.8537286231</v>
      </c>
      <c r="R541" s="101">
        <f t="shared" si="71"/>
        <v>0</v>
      </c>
    </row>
    <row r="542" spans="1:18" ht="14.4" customHeight="1">
      <c r="A542" s="63">
        <v>442090</v>
      </c>
      <c r="B542" s="59" t="s">
        <v>563</v>
      </c>
      <c r="C542" s="25" t="s">
        <v>547</v>
      </c>
      <c r="D542" s="25" t="s">
        <v>691</v>
      </c>
      <c r="E542" s="60" t="s">
        <v>708</v>
      </c>
      <c r="F542" s="36">
        <f>VLOOKUP($A542,'CAF BLS Adjustment'!$B:$H,7,FALSE)</f>
        <v>1498888</v>
      </c>
      <c r="G542" s="5">
        <f>SUMIFS('HCLS Adjustment'!$F:$F,'HCLS Adjustment'!$B:$B,Main!$A542)</f>
        <v>2324004</v>
      </c>
      <c r="H542" s="31">
        <f>VLOOKUP(A542,'SVS Adjustment'!$B$3:$E$675,4,FALSE)</f>
        <v>0</v>
      </c>
      <c r="I542" s="31">
        <f t="shared" si="64"/>
        <v>3822892</v>
      </c>
      <c r="J542" s="31">
        <f>IFERROR(VLOOKUP($A542,'NECA 5 year Projections'!$A:$C,3,FALSE),0)</f>
        <v>1500552.70956782</v>
      </c>
      <c r="K542" s="64">
        <f t="shared" si="65"/>
        <v>0.9963388589590193</v>
      </c>
      <c r="L542" s="31">
        <f t="shared" si="66"/>
        <v>3808895.853203563</v>
      </c>
      <c r="M542" s="61">
        <v>11442</v>
      </c>
      <c r="N542" s="36">
        <f t="shared" si="67"/>
        <v>11400.109224209098</v>
      </c>
      <c r="O542" s="95">
        <f t="shared" si="68"/>
        <v>3820295.9624277721</v>
      </c>
      <c r="P542" s="36">
        <f t="shared" si="69"/>
        <v>1504800.4688515756</v>
      </c>
      <c r="Q542" s="101">
        <f t="shared" si="70"/>
        <v>2315495.4935761965</v>
      </c>
      <c r="R542" s="101">
        <f t="shared" si="71"/>
        <v>0</v>
      </c>
    </row>
    <row r="543" spans="1:18" ht="14.4" customHeight="1">
      <c r="A543" s="63">
        <v>442091</v>
      </c>
      <c r="B543" s="59" t="s">
        <v>564</v>
      </c>
      <c r="C543" s="25" t="s">
        <v>547</v>
      </c>
      <c r="D543" s="25" t="s">
        <v>691</v>
      </c>
      <c r="E543" s="60" t="s">
        <v>708</v>
      </c>
      <c r="F543" s="36">
        <f>VLOOKUP($A543,'CAF BLS Adjustment'!$B:$H,7,FALSE)</f>
        <v>3168469</v>
      </c>
      <c r="G543" s="5">
        <f>SUMIFS('HCLS Adjustment'!$F:$F,'HCLS Adjustment'!$B:$B,Main!$A543)</f>
        <v>0</v>
      </c>
      <c r="H543" s="31">
        <f>VLOOKUP(A543,'SVS Adjustment'!$B$3:$E$675,4,FALSE)</f>
        <v>0</v>
      </c>
      <c r="I543" s="31">
        <f t="shared" si="64"/>
        <v>3168469</v>
      </c>
      <c r="J543" s="31">
        <f>IFERROR(VLOOKUP($A543,'NECA 5 year Projections'!$A:$C,3,FALSE),0)</f>
        <v>5147835.6037924904</v>
      </c>
      <c r="K543" s="64">
        <f t="shared" si="65"/>
        <v>0.9963388589590193</v>
      </c>
      <c r="L543" s="31">
        <f t="shared" si="66"/>
        <v>3168469</v>
      </c>
      <c r="M543" s="61">
        <v>-956730</v>
      </c>
      <c r="N543" s="36">
        <f t="shared" si="67"/>
        <v>-956730</v>
      </c>
      <c r="O543" s="95">
        <f t="shared" si="68"/>
        <v>2211739</v>
      </c>
      <c r="P543" s="36">
        <f t="shared" si="69"/>
        <v>2211739</v>
      </c>
      <c r="Q543" s="101">
        <f t="shared" si="70"/>
        <v>0</v>
      </c>
      <c r="R543" s="101">
        <f t="shared" si="71"/>
        <v>0</v>
      </c>
    </row>
    <row r="544" spans="1:18" ht="14.4" customHeight="1">
      <c r="A544" s="63">
        <v>442103</v>
      </c>
      <c r="B544" s="59" t="s">
        <v>565</v>
      </c>
      <c r="C544" s="25" t="s">
        <v>547</v>
      </c>
      <c r="D544" s="25" t="s">
        <v>691</v>
      </c>
      <c r="E544" s="60" t="s">
        <v>708</v>
      </c>
      <c r="F544" s="36">
        <f>VLOOKUP($A544,'CAF BLS Adjustment'!$B:$H,7,FALSE)</f>
        <v>481970</v>
      </c>
      <c r="G544" s="5">
        <f>SUMIFS('HCLS Adjustment'!$F:$F,'HCLS Adjustment'!$B:$B,Main!$A544)</f>
        <v>555984</v>
      </c>
      <c r="H544" s="31">
        <f>VLOOKUP(A544,'SVS Adjustment'!$B$3:$E$675,4,FALSE)</f>
        <v>0</v>
      </c>
      <c r="I544" s="31">
        <f t="shared" si="64"/>
        <v>1037954</v>
      </c>
      <c r="J544" s="31">
        <f>IFERROR(VLOOKUP($A544,'NECA 5 year Projections'!$A:$C,3,FALSE),0)</f>
        <v>520908.49113004201</v>
      </c>
      <c r="K544" s="64">
        <f t="shared" si="65"/>
        <v>0.9963388589590193</v>
      </c>
      <c r="L544" s="31">
        <f t="shared" si="66"/>
        <v>1034153.9040119499</v>
      </c>
      <c r="M544" s="61">
        <v>24096</v>
      </c>
      <c r="N544" s="36">
        <f t="shared" si="67"/>
        <v>24007.781145476529</v>
      </c>
      <c r="O544" s="95">
        <f t="shared" si="68"/>
        <v>1058161.6851574264</v>
      </c>
      <c r="P544" s="36">
        <f t="shared" si="69"/>
        <v>504213.22099795507</v>
      </c>
      <c r="Q544" s="101">
        <f t="shared" si="70"/>
        <v>553948.46415947145</v>
      </c>
      <c r="R544" s="101">
        <f t="shared" si="71"/>
        <v>0</v>
      </c>
    </row>
    <row r="545" spans="1:18" ht="14.4" customHeight="1">
      <c r="A545" s="63">
        <v>442104</v>
      </c>
      <c r="B545" s="59" t="s">
        <v>566</v>
      </c>
      <c r="C545" s="25" t="s">
        <v>547</v>
      </c>
      <c r="D545" s="25" t="s">
        <v>691</v>
      </c>
      <c r="E545" s="60" t="s">
        <v>708</v>
      </c>
      <c r="F545" s="36">
        <f>VLOOKUP($A545,'CAF BLS Adjustment'!$B:$H,7,FALSE)</f>
        <v>729320.17889939598</v>
      </c>
      <c r="G545" s="5">
        <f>SUMIFS('HCLS Adjustment'!$F:$F,'HCLS Adjustment'!$B:$B,Main!$A545)</f>
        <v>498924</v>
      </c>
      <c r="H545" s="31">
        <f>VLOOKUP(A545,'SVS Adjustment'!$B$3:$E$675,4,FALSE)</f>
        <v>0</v>
      </c>
      <c r="I545" s="31">
        <f t="shared" si="64"/>
        <v>1228244.178899396</v>
      </c>
      <c r="J545" s="31">
        <f>IFERROR(VLOOKUP($A545,'NECA 5 year Projections'!$A:$C,3,FALSE),0)</f>
        <v>800649.37342273304</v>
      </c>
      <c r="K545" s="64">
        <f t="shared" si="65"/>
        <v>0.9963388589590193</v>
      </c>
      <c r="L545" s="31">
        <f t="shared" si="66"/>
        <v>1223747.4037276818</v>
      </c>
      <c r="M545" s="61">
        <v>-53729</v>
      </c>
      <c r="N545" s="36">
        <f t="shared" si="67"/>
        <v>-53729</v>
      </c>
      <c r="O545" s="95">
        <f t="shared" si="68"/>
        <v>1170018.4037276818</v>
      </c>
      <c r="P545" s="36">
        <f t="shared" si="69"/>
        <v>672921.03486041201</v>
      </c>
      <c r="Q545" s="101">
        <f t="shared" si="70"/>
        <v>497097.36886726978</v>
      </c>
      <c r="R545" s="101">
        <f t="shared" si="71"/>
        <v>0</v>
      </c>
    </row>
    <row r="546" spans="1:18" ht="14.4" customHeight="1">
      <c r="A546" s="63">
        <v>442105</v>
      </c>
      <c r="B546" s="59" t="s">
        <v>567</v>
      </c>
      <c r="C546" s="25" t="s">
        <v>547</v>
      </c>
      <c r="D546" s="25" t="s">
        <v>691</v>
      </c>
      <c r="E546" s="60" t="s">
        <v>708</v>
      </c>
      <c r="F546" s="36">
        <f>VLOOKUP($A546,'CAF BLS Adjustment'!$B:$H,7,FALSE)</f>
        <v>865582</v>
      </c>
      <c r="G546" s="5">
        <f>SUMIFS('HCLS Adjustment'!$F:$F,'HCLS Adjustment'!$B:$B,Main!$A546)</f>
        <v>881892</v>
      </c>
      <c r="H546" s="31">
        <f>VLOOKUP(A546,'SVS Adjustment'!$B$3:$E$675,4,FALSE)</f>
        <v>0</v>
      </c>
      <c r="I546" s="31">
        <f t="shared" si="64"/>
        <v>1747474</v>
      </c>
      <c r="J546" s="31">
        <f>IFERROR(VLOOKUP($A546,'NECA 5 year Projections'!$A:$C,3,FALSE),0)</f>
        <v>745958.89185940695</v>
      </c>
      <c r="K546" s="64">
        <f t="shared" si="65"/>
        <v>0.9963388589590193</v>
      </c>
      <c r="L546" s="31">
        <f t="shared" si="66"/>
        <v>1741076.2512205532</v>
      </c>
      <c r="M546" s="61">
        <v>-27840</v>
      </c>
      <c r="N546" s="36">
        <f t="shared" si="67"/>
        <v>-27840</v>
      </c>
      <c r="O546" s="95">
        <f t="shared" si="68"/>
        <v>1713236.2512205532</v>
      </c>
      <c r="P546" s="36">
        <f t="shared" si="69"/>
        <v>834572.98221546574</v>
      </c>
      <c r="Q546" s="101">
        <f t="shared" si="70"/>
        <v>878663.26900508744</v>
      </c>
      <c r="R546" s="101">
        <f t="shared" si="71"/>
        <v>0</v>
      </c>
    </row>
    <row r="547" spans="1:18" ht="14.4" customHeight="1">
      <c r="A547" s="63">
        <v>442107</v>
      </c>
      <c r="B547" s="59" t="s">
        <v>568</v>
      </c>
      <c r="C547" s="25" t="s">
        <v>547</v>
      </c>
      <c r="D547" s="25" t="s">
        <v>691</v>
      </c>
      <c r="E547" s="60" t="s">
        <v>708</v>
      </c>
      <c r="F547" s="36">
        <f>VLOOKUP($A547,'CAF BLS Adjustment'!$B:$H,7,FALSE)</f>
        <v>1006593</v>
      </c>
      <c r="G547" s="5">
        <f>SUMIFS('HCLS Adjustment'!$F:$F,'HCLS Adjustment'!$B:$B,Main!$A547)</f>
        <v>0</v>
      </c>
      <c r="H547" s="31">
        <f>VLOOKUP(A547,'SVS Adjustment'!$B$3:$E$675,4,FALSE)</f>
        <v>0</v>
      </c>
      <c r="I547" s="31">
        <f t="shared" si="64"/>
        <v>1006593</v>
      </c>
      <c r="J547" s="31">
        <f>IFERROR(VLOOKUP($A547,'NECA 5 year Projections'!$A:$C,3,FALSE),0)</f>
        <v>724973.46449376002</v>
      </c>
      <c r="K547" s="64">
        <f t="shared" si="65"/>
        <v>0.9963388589590193</v>
      </c>
      <c r="L547" s="31">
        <f t="shared" si="66"/>
        <v>1002907.7210561361</v>
      </c>
      <c r="M547" s="61">
        <v>31626</v>
      </c>
      <c r="N547" s="36">
        <f t="shared" si="67"/>
        <v>31510.212753437943</v>
      </c>
      <c r="O547" s="95">
        <f t="shared" si="68"/>
        <v>1034417.933809574</v>
      </c>
      <c r="P547" s="36">
        <f t="shared" si="69"/>
        <v>1034417.933809574</v>
      </c>
      <c r="Q547" s="101">
        <f t="shared" si="70"/>
        <v>0</v>
      </c>
      <c r="R547" s="101">
        <f t="shared" si="71"/>
        <v>0</v>
      </c>
    </row>
    <row r="548" spans="1:18" ht="14.4" customHeight="1">
      <c r="A548" s="63">
        <v>442116</v>
      </c>
      <c r="B548" s="59" t="s">
        <v>569</v>
      </c>
      <c r="C548" s="25" t="s">
        <v>547</v>
      </c>
      <c r="D548" s="25" t="s">
        <v>691</v>
      </c>
      <c r="E548" s="60" t="s">
        <v>708</v>
      </c>
      <c r="F548" s="36">
        <f>VLOOKUP($A548,'CAF BLS Adjustment'!$B:$H,7,FALSE)</f>
        <v>1187985</v>
      </c>
      <c r="G548" s="5">
        <f>SUMIFS('HCLS Adjustment'!$F:$F,'HCLS Adjustment'!$B:$B,Main!$A548)</f>
        <v>1278240</v>
      </c>
      <c r="H548" s="31">
        <f>VLOOKUP(A548,'SVS Adjustment'!$B$3:$E$675,4,FALSE)</f>
        <v>0</v>
      </c>
      <c r="I548" s="31">
        <f t="shared" si="64"/>
        <v>2466225</v>
      </c>
      <c r="J548" s="31">
        <f>IFERROR(VLOOKUP($A548,'NECA 5 year Projections'!$A:$C,3,FALSE),0)</f>
        <v>1240402.6364279999</v>
      </c>
      <c r="K548" s="64">
        <f t="shared" si="65"/>
        <v>0.9963388589590193</v>
      </c>
      <c r="L548" s="31">
        <f t="shared" si="66"/>
        <v>2457195.8024362074</v>
      </c>
      <c r="M548" s="61">
        <v>101574</v>
      </c>
      <c r="N548" s="36">
        <f t="shared" si="67"/>
        <v>101202.12325990343</v>
      </c>
      <c r="O548" s="95">
        <f t="shared" si="68"/>
        <v>2558397.9256961108</v>
      </c>
      <c r="P548" s="36">
        <f t="shared" si="69"/>
        <v>1284837.742620334</v>
      </c>
      <c r="Q548" s="101">
        <f t="shared" si="70"/>
        <v>1273560.1830757768</v>
      </c>
      <c r="R548" s="101">
        <f t="shared" si="71"/>
        <v>0</v>
      </c>
    </row>
    <row r="549" spans="1:18" ht="14.4" customHeight="1">
      <c r="A549" s="63">
        <v>442130</v>
      </c>
      <c r="B549" s="59" t="s">
        <v>570</v>
      </c>
      <c r="C549" s="25" t="s">
        <v>547</v>
      </c>
      <c r="D549" s="25" t="s">
        <v>691</v>
      </c>
      <c r="E549" s="60" t="s">
        <v>708</v>
      </c>
      <c r="F549" s="36">
        <f>VLOOKUP($A549,'CAF BLS Adjustment'!$B:$H,7,FALSE)</f>
        <v>3288568</v>
      </c>
      <c r="G549" s="5">
        <f>SUMIFS('HCLS Adjustment'!$F:$F,'HCLS Adjustment'!$B:$B,Main!$A549)</f>
        <v>2415276</v>
      </c>
      <c r="H549" s="31">
        <f>VLOOKUP(A549,'SVS Adjustment'!$B$3:$E$675,4,FALSE)</f>
        <v>0</v>
      </c>
      <c r="I549" s="31">
        <f t="shared" si="64"/>
        <v>5703844</v>
      </c>
      <c r="J549" s="31">
        <f>IFERROR(VLOOKUP($A549,'NECA 5 year Projections'!$A:$C,3,FALSE),0)</f>
        <v>2609541.74422378</v>
      </c>
      <c r="K549" s="64">
        <f t="shared" si="65"/>
        <v>0.9963388589590193</v>
      </c>
      <c r="L549" s="31">
        <f t="shared" si="66"/>
        <v>5682961.4226402482</v>
      </c>
      <c r="M549" s="61">
        <v>278622</v>
      </c>
      <c r="N549" s="36">
        <f t="shared" si="67"/>
        <v>277601.92556087987</v>
      </c>
      <c r="O549" s="95">
        <f t="shared" si="68"/>
        <v>5960563.3482011277</v>
      </c>
      <c r="P549" s="36">
        <f t="shared" si="69"/>
        <v>3554130.0142900241</v>
      </c>
      <c r="Q549" s="101">
        <f t="shared" si="70"/>
        <v>2406433.3339111041</v>
      </c>
      <c r="R549" s="101">
        <f t="shared" si="71"/>
        <v>0</v>
      </c>
    </row>
    <row r="550" spans="1:18" ht="14.4" customHeight="1">
      <c r="A550" s="63">
        <v>442135</v>
      </c>
      <c r="B550" s="59" t="s">
        <v>571</v>
      </c>
      <c r="C550" s="25" t="s">
        <v>547</v>
      </c>
      <c r="D550" s="25" t="s">
        <v>691</v>
      </c>
      <c r="E550" s="60" t="s">
        <v>708</v>
      </c>
      <c r="F550" s="36">
        <f>VLOOKUP($A550,'CAF BLS Adjustment'!$B:$H,7,FALSE)</f>
        <v>2235363</v>
      </c>
      <c r="G550" s="5">
        <f>SUMIFS('HCLS Adjustment'!$F:$F,'HCLS Adjustment'!$B:$B,Main!$A550)</f>
        <v>2075856</v>
      </c>
      <c r="H550" s="31">
        <f>VLOOKUP(A550,'SVS Adjustment'!$B$3:$E$675,4,FALSE)</f>
        <v>0</v>
      </c>
      <c r="I550" s="31">
        <f t="shared" si="64"/>
        <v>4311219</v>
      </c>
      <c r="J550" s="31">
        <f>IFERROR(VLOOKUP($A550,'NECA 5 year Projections'!$A:$C,3,FALSE),0)</f>
        <v>1687550.3711359201</v>
      </c>
      <c r="K550" s="64">
        <f t="shared" si="65"/>
        <v>0.9963388589590193</v>
      </c>
      <c r="L550" s="31">
        <f t="shared" si="66"/>
        <v>4295435.0191824446</v>
      </c>
      <c r="M550" s="61">
        <v>154260</v>
      </c>
      <c r="N550" s="36">
        <f t="shared" si="67"/>
        <v>153695.23238301833</v>
      </c>
      <c r="O550" s="95">
        <f t="shared" si="68"/>
        <v>4449130.2515654629</v>
      </c>
      <c r="P550" s="36">
        <f t="shared" si="69"/>
        <v>2380874.2531622285</v>
      </c>
      <c r="Q550" s="101">
        <f t="shared" si="70"/>
        <v>2068255.9984032339</v>
      </c>
      <c r="R550" s="101">
        <f t="shared" si="71"/>
        <v>0</v>
      </c>
    </row>
    <row r="551" spans="1:18" ht="14.4" customHeight="1">
      <c r="A551" s="63">
        <v>442141</v>
      </c>
      <c r="B551" s="59" t="s">
        <v>546</v>
      </c>
      <c r="C551" s="25" t="s">
        <v>547</v>
      </c>
      <c r="D551" s="25" t="s">
        <v>691</v>
      </c>
      <c r="E551" s="60" t="s">
        <v>708</v>
      </c>
      <c r="F551" s="36">
        <f>VLOOKUP($A551,'CAF BLS Adjustment'!$B:$H,7,FALSE)</f>
        <v>2200789</v>
      </c>
      <c r="G551" s="5">
        <f>SUMIFS('HCLS Adjustment'!$F:$F,'HCLS Adjustment'!$B:$B,Main!$A551)</f>
        <v>1129092</v>
      </c>
      <c r="H551" s="31">
        <f>VLOOKUP(A551,'SVS Adjustment'!$B$3:$E$675,4,FALSE)</f>
        <v>0</v>
      </c>
      <c r="I551" s="31">
        <f t="shared" si="64"/>
        <v>3329881</v>
      </c>
      <c r="J551" s="31">
        <f>IFERROR(VLOOKUP($A551,'NECA 5 year Projections'!$A:$C,3,FALSE),0)</f>
        <v>1931166.8794033099</v>
      </c>
      <c r="K551" s="64">
        <f t="shared" si="65"/>
        <v>0.9963388589590193</v>
      </c>
      <c r="L551" s="31">
        <f t="shared" si="66"/>
        <v>3317689.836009318</v>
      </c>
      <c r="M551" s="61">
        <v>-301746</v>
      </c>
      <c r="N551" s="36">
        <f t="shared" si="67"/>
        <v>-301746</v>
      </c>
      <c r="O551" s="95">
        <f t="shared" si="68"/>
        <v>3015943.836009318</v>
      </c>
      <c r="P551" s="36">
        <f t="shared" si="69"/>
        <v>1890985.6010695607</v>
      </c>
      <c r="Q551" s="101">
        <f t="shared" si="70"/>
        <v>1124958.234939757</v>
      </c>
      <c r="R551" s="101">
        <f t="shared" si="71"/>
        <v>0</v>
      </c>
    </row>
    <row r="552" spans="1:18" ht="14.4" customHeight="1">
      <c r="A552" s="63">
        <v>442143</v>
      </c>
      <c r="B552" s="59" t="s">
        <v>572</v>
      </c>
      <c r="C552" s="25" t="s">
        <v>547</v>
      </c>
      <c r="D552" s="25" t="s">
        <v>691</v>
      </c>
      <c r="E552" s="60" t="s">
        <v>708</v>
      </c>
      <c r="F552" s="36">
        <f>VLOOKUP($A552,'CAF BLS Adjustment'!$B:$H,7,FALSE)</f>
        <v>1608274</v>
      </c>
      <c r="G552" s="5">
        <f>SUMIFS('HCLS Adjustment'!$F:$F,'HCLS Adjustment'!$B:$B,Main!$A552)</f>
        <v>1946160</v>
      </c>
      <c r="H552" s="31">
        <f>VLOOKUP(A552,'SVS Adjustment'!$B$3:$E$675,4,FALSE)</f>
        <v>0</v>
      </c>
      <c r="I552" s="31">
        <f t="shared" si="64"/>
        <v>3554434</v>
      </c>
      <c r="J552" s="31">
        <f>IFERROR(VLOOKUP($A552,'NECA 5 year Projections'!$A:$C,3,FALSE),0)</f>
        <v>1745717.9789382201</v>
      </c>
      <c r="K552" s="64">
        <f t="shared" si="65"/>
        <v>0.9963388589590193</v>
      </c>
      <c r="L552" s="31">
        <f t="shared" si="66"/>
        <v>3541420.7158051427</v>
      </c>
      <c r="M552" s="61">
        <v>7566</v>
      </c>
      <c r="N552" s="36">
        <f t="shared" si="67"/>
        <v>7538.2998068839397</v>
      </c>
      <c r="O552" s="95">
        <f t="shared" si="68"/>
        <v>3548959.0156120267</v>
      </c>
      <c r="P552" s="36">
        <f t="shared" si="69"/>
        <v>1609924.1818603417</v>
      </c>
      <c r="Q552" s="101">
        <f t="shared" si="70"/>
        <v>1939034.8337516848</v>
      </c>
      <c r="R552" s="101">
        <f t="shared" si="71"/>
        <v>0</v>
      </c>
    </row>
    <row r="553" spans="1:18" ht="14.4" customHeight="1">
      <c r="A553" s="63">
        <v>442150</v>
      </c>
      <c r="B553" s="59" t="s">
        <v>573</v>
      </c>
      <c r="C553" s="25" t="s">
        <v>547</v>
      </c>
      <c r="D553" s="25" t="s">
        <v>691</v>
      </c>
      <c r="E553" s="60" t="s">
        <v>708</v>
      </c>
      <c r="F553" s="36">
        <f>VLOOKUP($A553,'CAF BLS Adjustment'!$B:$H,7,FALSE)</f>
        <v>64136</v>
      </c>
      <c r="G553" s="5">
        <f>SUMIFS('HCLS Adjustment'!$F:$F,'HCLS Adjustment'!$B:$B,Main!$A553)</f>
        <v>0</v>
      </c>
      <c r="H553" s="31">
        <f>VLOOKUP(A553,'SVS Adjustment'!$B$3:$E$675,4,FALSE)</f>
        <v>0</v>
      </c>
      <c r="I553" s="31">
        <f t="shared" si="64"/>
        <v>64136</v>
      </c>
      <c r="J553" s="31">
        <f>IFERROR(VLOOKUP($A553,'NECA 5 year Projections'!$A:$C,3,FALSE),0)</f>
        <v>109097.531364576</v>
      </c>
      <c r="K553" s="64">
        <f t="shared" si="65"/>
        <v>0.9963388589590193</v>
      </c>
      <c r="L553" s="31">
        <f t="shared" si="66"/>
        <v>64136</v>
      </c>
      <c r="M553" s="61">
        <v>5814</v>
      </c>
      <c r="N553" s="36">
        <f t="shared" si="67"/>
        <v>5792.714125987738</v>
      </c>
      <c r="O553" s="95">
        <f t="shared" si="68"/>
        <v>69928.714125987739</v>
      </c>
      <c r="P553" s="36">
        <f t="shared" si="69"/>
        <v>69928.714125987739</v>
      </c>
      <c r="Q553" s="101">
        <f t="shared" si="70"/>
        <v>0</v>
      </c>
      <c r="R553" s="101">
        <f t="shared" si="71"/>
        <v>0</v>
      </c>
    </row>
    <row r="554" spans="1:18" ht="14.4" customHeight="1">
      <c r="A554" s="63">
        <v>442159</v>
      </c>
      <c r="B554" s="59" t="s">
        <v>574</v>
      </c>
      <c r="C554" s="25" t="s">
        <v>547</v>
      </c>
      <c r="D554" s="25" t="s">
        <v>691</v>
      </c>
      <c r="E554" s="60" t="s">
        <v>708</v>
      </c>
      <c r="F554" s="36">
        <f>VLOOKUP($A554,'CAF BLS Adjustment'!$B:$H,7,FALSE)</f>
        <v>5116215.772988908</v>
      </c>
      <c r="G554" s="5">
        <f>SUMIFS('HCLS Adjustment'!$F:$F,'HCLS Adjustment'!$B:$B,Main!$A554)</f>
        <v>7648476</v>
      </c>
      <c r="H554" s="31">
        <f>VLOOKUP(A554,'SVS Adjustment'!$B$3:$E$675,4,FALSE)</f>
        <v>0</v>
      </c>
      <c r="I554" s="31">
        <f t="shared" si="64"/>
        <v>12764691.772988908</v>
      </c>
      <c r="J554" s="31">
        <f>IFERROR(VLOOKUP($A554,'NECA 5 year Projections'!$A:$C,3,FALSE),0)</f>
        <v>5058223.0331880804</v>
      </c>
      <c r="K554" s="64">
        <f t="shared" si="65"/>
        <v>0.9963388589590193</v>
      </c>
      <c r="L554" s="31">
        <f t="shared" si="66"/>
        <v>12717958.436063349</v>
      </c>
      <c r="M554" s="61">
        <v>-5898</v>
      </c>
      <c r="N554" s="36">
        <f t="shared" si="67"/>
        <v>-5898</v>
      </c>
      <c r="O554" s="95">
        <f t="shared" si="68"/>
        <v>12712060.436063349</v>
      </c>
      <c r="P554" s="36">
        <f t="shared" si="69"/>
        <v>5091586.5854479056</v>
      </c>
      <c r="Q554" s="101">
        <f t="shared" si="70"/>
        <v>7620473.8506154437</v>
      </c>
      <c r="R554" s="101">
        <f t="shared" si="71"/>
        <v>0</v>
      </c>
    </row>
    <row r="555" spans="1:18" ht="14.4" customHeight="1">
      <c r="A555" s="63">
        <v>442170</v>
      </c>
      <c r="B555" s="59" t="s">
        <v>575</v>
      </c>
      <c r="C555" s="25" t="s">
        <v>547</v>
      </c>
      <c r="D555" s="25" t="s">
        <v>691</v>
      </c>
      <c r="E555" s="60" t="s">
        <v>708</v>
      </c>
      <c r="F555" s="36">
        <f>VLOOKUP($A555,'CAF BLS Adjustment'!$B:$H,7,FALSE)</f>
        <v>1125089</v>
      </c>
      <c r="G555" s="5">
        <f>SUMIFS('HCLS Adjustment'!$F:$F,'HCLS Adjustment'!$B:$B,Main!$A555)</f>
        <v>1854528</v>
      </c>
      <c r="H555" s="31">
        <f>VLOOKUP(A555,'SVS Adjustment'!$B$3:$E$675,4,FALSE)</f>
        <v>0</v>
      </c>
      <c r="I555" s="31">
        <f t="shared" si="64"/>
        <v>2979617</v>
      </c>
      <c r="J555" s="31">
        <f>IFERROR(VLOOKUP($A555,'NECA 5 year Projections'!$A:$C,3,FALSE),0)</f>
        <v>1145170.6497494699</v>
      </c>
      <c r="K555" s="64">
        <f t="shared" si="65"/>
        <v>0.9963388589590193</v>
      </c>
      <c r="L555" s="31">
        <f t="shared" si="66"/>
        <v>2968708.2019148963</v>
      </c>
      <c r="M555" s="61">
        <v>48193</v>
      </c>
      <c r="N555" s="36">
        <f t="shared" si="67"/>
        <v>48016.558629812018</v>
      </c>
      <c r="O555" s="95">
        <f t="shared" si="68"/>
        <v>3016724.7605447085</v>
      </c>
      <c r="P555" s="36">
        <f t="shared" si="69"/>
        <v>1168986.449117156</v>
      </c>
      <c r="Q555" s="101">
        <f t="shared" si="70"/>
        <v>1847738.3114275523</v>
      </c>
      <c r="R555" s="101">
        <f t="shared" si="71"/>
        <v>0</v>
      </c>
    </row>
    <row r="556" spans="1:18" ht="14.4" customHeight="1">
      <c r="A556" s="63">
        <v>452169</v>
      </c>
      <c r="B556" s="59" t="s">
        <v>577</v>
      </c>
      <c r="C556" s="25" t="s">
        <v>576</v>
      </c>
      <c r="D556" s="25" t="s">
        <v>691</v>
      </c>
      <c r="E556" s="60" t="s">
        <v>708</v>
      </c>
      <c r="F556" s="36">
        <f>VLOOKUP($A556,'CAF BLS Adjustment'!$B:$H,7,FALSE)</f>
        <v>1672797</v>
      </c>
      <c r="G556" s="5">
        <f>SUMIFS('HCLS Adjustment'!$F:$F,'HCLS Adjustment'!$B:$B,Main!$A556)</f>
        <v>1788372</v>
      </c>
      <c r="H556" s="31">
        <f>VLOOKUP(A556,'SVS Adjustment'!$B$3:$E$675,4,FALSE)</f>
        <v>0</v>
      </c>
      <c r="I556" s="31">
        <f t="shared" si="64"/>
        <v>3461169</v>
      </c>
      <c r="J556" s="31">
        <f>IFERROR(VLOOKUP($A556,'NECA 5 year Projections'!$A:$C,3,FALSE),0)</f>
        <v>1681292.7575421799</v>
      </c>
      <c r="K556" s="64">
        <f t="shared" si="65"/>
        <v>0.9963388589590193</v>
      </c>
      <c r="L556" s="31">
        <f t="shared" si="66"/>
        <v>3448497.17212433</v>
      </c>
      <c r="M556" s="61">
        <v>261468</v>
      </c>
      <c r="N556" s="36">
        <f t="shared" si="67"/>
        <v>260510.72877429685</v>
      </c>
      <c r="O556" s="95">
        <f t="shared" si="68"/>
        <v>3709007.900898627</v>
      </c>
      <c r="P556" s="36">
        <f t="shared" si="69"/>
        <v>1927183.3830243675</v>
      </c>
      <c r="Q556" s="101">
        <f t="shared" si="70"/>
        <v>1781824.5178742593</v>
      </c>
      <c r="R556" s="101">
        <f t="shared" si="71"/>
        <v>0</v>
      </c>
    </row>
    <row r="557" spans="1:18" ht="14.4" customHeight="1">
      <c r="A557" s="63">
        <v>452173</v>
      </c>
      <c r="B557" s="59" t="s">
        <v>578</v>
      </c>
      <c r="C557" s="25" t="s">
        <v>576</v>
      </c>
      <c r="D557" s="25" t="s">
        <v>691</v>
      </c>
      <c r="E557" s="60" t="s">
        <v>708</v>
      </c>
      <c r="F557" s="36">
        <f>VLOOKUP($A557,'CAF BLS Adjustment'!$B:$H,7,FALSE)</f>
        <v>1293878</v>
      </c>
      <c r="G557" s="5">
        <f>SUMIFS('HCLS Adjustment'!$F:$F,'HCLS Adjustment'!$B:$B,Main!$A557)</f>
        <v>1550628</v>
      </c>
      <c r="H557" s="31">
        <f>VLOOKUP(A557,'SVS Adjustment'!$B$3:$E$675,4,FALSE)</f>
        <v>0</v>
      </c>
      <c r="I557" s="31">
        <f t="shared" si="64"/>
        <v>2844506</v>
      </c>
      <c r="J557" s="31">
        <f>IFERROR(VLOOKUP($A557,'NECA 5 year Projections'!$A:$C,3,FALSE),0)</f>
        <v>1341674.0218541501</v>
      </c>
      <c r="K557" s="64">
        <f t="shared" si="65"/>
        <v>0.9963388589590193</v>
      </c>
      <c r="L557" s="31">
        <f t="shared" si="66"/>
        <v>2834091.8623420843</v>
      </c>
      <c r="M557" s="61">
        <v>132258</v>
      </c>
      <c r="N557" s="36">
        <f t="shared" si="67"/>
        <v>131773.78480820198</v>
      </c>
      <c r="O557" s="95">
        <f t="shared" si="68"/>
        <v>2965865.6471502865</v>
      </c>
      <c r="P557" s="36">
        <f t="shared" si="69"/>
        <v>1420914.71496038</v>
      </c>
      <c r="Q557" s="101">
        <f t="shared" si="70"/>
        <v>1544950.9321899065</v>
      </c>
      <c r="R557" s="101">
        <f t="shared" si="71"/>
        <v>0</v>
      </c>
    </row>
    <row r="558" spans="1:18" ht="14.4" customHeight="1">
      <c r="A558" s="63">
        <v>452176</v>
      </c>
      <c r="B558" s="59" t="s">
        <v>579</v>
      </c>
      <c r="C558" s="25" t="s">
        <v>576</v>
      </c>
      <c r="D558" s="25" t="s">
        <v>691</v>
      </c>
      <c r="E558" s="60" t="s">
        <v>708</v>
      </c>
      <c r="F558" s="36">
        <f>VLOOKUP($A558,'CAF BLS Adjustment'!$B:$H,7,FALSE)</f>
        <v>2649537</v>
      </c>
      <c r="G558" s="5">
        <f>SUMIFS('HCLS Adjustment'!$F:$F,'HCLS Adjustment'!$B:$B,Main!$A558)</f>
        <v>2952912</v>
      </c>
      <c r="H558" s="31">
        <f>VLOOKUP(A558,'SVS Adjustment'!$B$3:$E$675,4,FALSE)</f>
        <v>0</v>
      </c>
      <c r="I558" s="31">
        <f t="shared" si="64"/>
        <v>5602449</v>
      </c>
      <c r="J558" s="31">
        <f>IFERROR(VLOOKUP($A558,'NECA 5 year Projections'!$A:$C,3,FALSE),0)</f>
        <v>6214825.22736385</v>
      </c>
      <c r="K558" s="64">
        <f t="shared" si="65"/>
        <v>0.9963388589590193</v>
      </c>
      <c r="L558" s="31">
        <f t="shared" si="66"/>
        <v>5602449</v>
      </c>
      <c r="M558" s="61">
        <v>-32970</v>
      </c>
      <c r="N558" s="36">
        <f t="shared" si="67"/>
        <v>-32970</v>
      </c>
      <c r="O558" s="95">
        <f t="shared" si="68"/>
        <v>5569479</v>
      </c>
      <c r="P558" s="36">
        <f t="shared" si="69"/>
        <v>2616567</v>
      </c>
      <c r="Q558" s="101">
        <f t="shared" si="70"/>
        <v>2952911.9999999995</v>
      </c>
      <c r="R558" s="101">
        <f t="shared" si="71"/>
        <v>0</v>
      </c>
    </row>
    <row r="559" spans="1:18" ht="14.4" customHeight="1">
      <c r="A559" s="63">
        <v>452179</v>
      </c>
      <c r="B559" s="59" t="s">
        <v>580</v>
      </c>
      <c r="C559" s="25" t="s">
        <v>576</v>
      </c>
      <c r="D559" s="25" t="s">
        <v>691</v>
      </c>
      <c r="E559" s="60" t="s">
        <v>708</v>
      </c>
      <c r="F559" s="36">
        <f>VLOOKUP($A559,'CAF BLS Adjustment'!$B:$H,7,FALSE)</f>
        <v>3493461</v>
      </c>
      <c r="G559" s="5">
        <f>SUMIFS('HCLS Adjustment'!$F:$F,'HCLS Adjustment'!$B:$B,Main!$A559)</f>
        <v>5672928</v>
      </c>
      <c r="H559" s="31">
        <f>VLOOKUP(A559,'SVS Adjustment'!$B$3:$E$675,4,FALSE)</f>
        <v>0</v>
      </c>
      <c r="I559" s="31">
        <f t="shared" si="64"/>
        <v>9166389</v>
      </c>
      <c r="J559" s="31">
        <f>IFERROR(VLOOKUP($A559,'NECA 5 year Projections'!$A:$C,3,FALSE),0)</f>
        <v>3435905.6652240902</v>
      </c>
      <c r="K559" s="64">
        <f t="shared" si="65"/>
        <v>0.9963388589590193</v>
      </c>
      <c r="L559" s="31">
        <f t="shared" si="66"/>
        <v>9132829.5570345055</v>
      </c>
      <c r="M559" s="61">
        <v>196458</v>
      </c>
      <c r="N559" s="36">
        <f t="shared" si="67"/>
        <v>195738.73955337101</v>
      </c>
      <c r="O559" s="95">
        <f t="shared" si="68"/>
        <v>9328568.296587877</v>
      </c>
      <c r="P559" s="36">
        <f t="shared" si="69"/>
        <v>3676409.6861112053</v>
      </c>
      <c r="Q559" s="101">
        <f t="shared" si="70"/>
        <v>5652158.6104766708</v>
      </c>
      <c r="R559" s="101">
        <f t="shared" si="71"/>
        <v>0</v>
      </c>
    </row>
    <row r="560" spans="1:18" ht="14.4" customHeight="1">
      <c r="A560" s="63">
        <v>452200</v>
      </c>
      <c r="B560" s="59" t="s">
        <v>581</v>
      </c>
      <c r="C560" s="25" t="s">
        <v>576</v>
      </c>
      <c r="D560" s="25" t="s">
        <v>691</v>
      </c>
      <c r="E560" s="60" t="s">
        <v>708</v>
      </c>
      <c r="F560" s="36">
        <f>VLOOKUP($A560,'CAF BLS Adjustment'!$B:$H,7,FALSE)</f>
        <v>834196</v>
      </c>
      <c r="G560" s="5">
        <f>SUMIFS('HCLS Adjustment'!$F:$F,'HCLS Adjustment'!$B:$B,Main!$A560)</f>
        <v>1300092</v>
      </c>
      <c r="H560" s="31">
        <f>VLOOKUP(A560,'SVS Adjustment'!$B$3:$E$675,4,FALSE)</f>
        <v>0</v>
      </c>
      <c r="I560" s="31">
        <f t="shared" si="64"/>
        <v>2134288</v>
      </c>
      <c r="J560" s="31">
        <f>IFERROR(VLOOKUP($A560,'NECA 5 year Projections'!$A:$C,3,FALSE),0)</f>
        <v>957780.18347043195</v>
      </c>
      <c r="K560" s="64">
        <f t="shared" si="65"/>
        <v>0.9963388589590193</v>
      </c>
      <c r="L560" s="31">
        <f t="shared" si="66"/>
        <v>2126474.0706099272</v>
      </c>
      <c r="M560" s="61">
        <v>160386</v>
      </c>
      <c r="N560" s="36">
        <f t="shared" si="67"/>
        <v>159798.80423300128</v>
      </c>
      <c r="O560" s="95">
        <f t="shared" si="68"/>
        <v>2286272.8748429283</v>
      </c>
      <c r="P560" s="36">
        <f t="shared" si="69"/>
        <v>990940.69502117939</v>
      </c>
      <c r="Q560" s="101">
        <f t="shared" si="70"/>
        <v>1295332.1798217492</v>
      </c>
      <c r="R560" s="101">
        <f t="shared" si="71"/>
        <v>0</v>
      </c>
    </row>
    <row r="561" spans="1:18" ht="14.4" customHeight="1">
      <c r="A561" s="63">
        <v>452226</v>
      </c>
      <c r="B561" s="59" t="s">
        <v>582</v>
      </c>
      <c r="C561" s="25" t="s">
        <v>576</v>
      </c>
      <c r="D561" s="25" t="s">
        <v>691</v>
      </c>
      <c r="E561" s="60" t="s">
        <v>708</v>
      </c>
      <c r="F561" s="36">
        <f>VLOOKUP($A561,'CAF BLS Adjustment'!$B:$H,7,FALSE)</f>
        <v>986197</v>
      </c>
      <c r="G561" s="5">
        <f>SUMIFS('HCLS Adjustment'!$F:$F,'HCLS Adjustment'!$B:$B,Main!$A561)</f>
        <v>1514616</v>
      </c>
      <c r="H561" s="31">
        <f>VLOOKUP(A561,'SVS Adjustment'!$B$3:$E$675,4,FALSE)</f>
        <v>0</v>
      </c>
      <c r="I561" s="31">
        <f t="shared" si="64"/>
        <v>2500813</v>
      </c>
      <c r="J561" s="31">
        <f>IFERROR(VLOOKUP($A561,'NECA 5 year Projections'!$A:$C,3,FALSE),0)</f>
        <v>1082374.57417739</v>
      </c>
      <c r="K561" s="64">
        <f t="shared" si="65"/>
        <v>0.9963388589590193</v>
      </c>
      <c r="L561" s="31">
        <f t="shared" si="66"/>
        <v>2491657.1708898819</v>
      </c>
      <c r="M561" s="61">
        <v>31902</v>
      </c>
      <c r="N561" s="36">
        <f t="shared" si="67"/>
        <v>31785.202278510635</v>
      </c>
      <c r="O561" s="95">
        <f t="shared" si="68"/>
        <v>2523442.3731683926</v>
      </c>
      <c r="P561" s="36">
        <f t="shared" si="69"/>
        <v>1014371.5959673186</v>
      </c>
      <c r="Q561" s="101">
        <f t="shared" si="70"/>
        <v>1509070.7772010739</v>
      </c>
      <c r="R561" s="101">
        <f t="shared" si="71"/>
        <v>0</v>
      </c>
    </row>
    <row r="562" spans="1:18" ht="14.4" customHeight="1">
      <c r="A562" s="63">
        <v>453334</v>
      </c>
      <c r="B562" s="59" t="s">
        <v>583</v>
      </c>
      <c r="C562" s="25" t="s">
        <v>576</v>
      </c>
      <c r="D562" s="25" t="s">
        <v>691</v>
      </c>
      <c r="E562" s="60" t="s">
        <v>708</v>
      </c>
      <c r="F562" s="36">
        <f>VLOOKUP($A562,'CAF BLS Adjustment'!$B:$H,7,FALSE)</f>
        <v>2124330</v>
      </c>
      <c r="G562" s="5">
        <f>SUMIFS('HCLS Adjustment'!$F:$F,'HCLS Adjustment'!$B:$B,Main!$A562)</f>
        <v>1933944</v>
      </c>
      <c r="H562" s="31">
        <f>VLOOKUP(A562,'SVS Adjustment'!$B$3:$E$675,4,FALSE)</f>
        <v>0</v>
      </c>
      <c r="I562" s="31">
        <f t="shared" si="64"/>
        <v>4058274</v>
      </c>
      <c r="J562" s="31">
        <f>IFERROR(VLOOKUP($A562,'NECA 5 year Projections'!$A:$C,3,FALSE),0)</f>
        <v>2098374.3736190898</v>
      </c>
      <c r="K562" s="64">
        <f t="shared" si="65"/>
        <v>0.9963388589590193</v>
      </c>
      <c r="L562" s="31">
        <f t="shared" si="66"/>
        <v>4043416.0865030549</v>
      </c>
      <c r="M562" s="61">
        <v>133146</v>
      </c>
      <c r="N562" s="36">
        <f t="shared" si="67"/>
        <v>132658.53371495759</v>
      </c>
      <c r="O562" s="95">
        <f t="shared" si="68"/>
        <v>4176074.6202180125</v>
      </c>
      <c r="P562" s="36">
        <f t="shared" si="69"/>
        <v>2249211.061967371</v>
      </c>
      <c r="Q562" s="101">
        <f t="shared" si="70"/>
        <v>1926863.5582506415</v>
      </c>
      <c r="R562" s="101">
        <f t="shared" si="71"/>
        <v>0</v>
      </c>
    </row>
    <row r="563" spans="1:18" ht="14.4" customHeight="1">
      <c r="A563" s="63">
        <v>457991</v>
      </c>
      <c r="B563" s="59" t="s">
        <v>584</v>
      </c>
      <c r="C563" s="25" t="s">
        <v>576</v>
      </c>
      <c r="D563" s="25" t="s">
        <v>691</v>
      </c>
      <c r="E563" s="60" t="s">
        <v>708</v>
      </c>
      <c r="F563" s="36">
        <f>VLOOKUP($A563,'CAF BLS Adjustment'!$B:$H,7,FALSE)</f>
        <v>1293165</v>
      </c>
      <c r="G563" s="5">
        <f>SUMIFS('HCLS Adjustment'!$F:$F,'HCLS Adjustment'!$B:$B,Main!$A563)</f>
        <v>966588</v>
      </c>
      <c r="H563" s="31">
        <f>VLOOKUP(A563,'SVS Adjustment'!$B$3:$E$675,4,FALSE)</f>
        <v>0</v>
      </c>
      <c r="I563" s="31">
        <f t="shared" si="64"/>
        <v>2259753</v>
      </c>
      <c r="J563" s="31">
        <f>IFERROR(VLOOKUP($A563,'NECA 5 year Projections'!$A:$C,3,FALSE),0)</f>
        <v>978867.73588693701</v>
      </c>
      <c r="K563" s="64">
        <f t="shared" si="65"/>
        <v>0.9963388589590193</v>
      </c>
      <c r="L563" s="31">
        <f t="shared" si="66"/>
        <v>2251479.7255492206</v>
      </c>
      <c r="M563" s="61">
        <v>177948</v>
      </c>
      <c r="N563" s="36">
        <f t="shared" si="67"/>
        <v>177296.50727403956</v>
      </c>
      <c r="O563" s="95">
        <f t="shared" si="68"/>
        <v>2428776.2328232601</v>
      </c>
      <c r="P563" s="36">
        <f t="shared" si="69"/>
        <v>1465727.0478197797</v>
      </c>
      <c r="Q563" s="101">
        <f t="shared" si="70"/>
        <v>963049.18500348052</v>
      </c>
      <c r="R563" s="101">
        <f t="shared" si="71"/>
        <v>0</v>
      </c>
    </row>
    <row r="564" spans="1:18" ht="14.4" customHeight="1">
      <c r="A564" s="63">
        <v>462178</v>
      </c>
      <c r="B564" s="59" t="s">
        <v>586</v>
      </c>
      <c r="C564" s="25" t="s">
        <v>585</v>
      </c>
      <c r="D564" s="25" t="s">
        <v>691</v>
      </c>
      <c r="E564" s="60" t="s">
        <v>708</v>
      </c>
      <c r="F564" s="36">
        <f>VLOOKUP($A564,'CAF BLS Adjustment'!$B:$H,7,FALSE)</f>
        <v>109885.59921512843</v>
      </c>
      <c r="G564" s="5">
        <f>SUMIFS('HCLS Adjustment'!$F:$F,'HCLS Adjustment'!$B:$B,Main!$A564)</f>
        <v>153348</v>
      </c>
      <c r="H564" s="31">
        <f>VLOOKUP(A564,'SVS Adjustment'!$B$3:$E$675,4,FALSE)</f>
        <v>0</v>
      </c>
      <c r="I564" s="31">
        <f t="shared" si="64"/>
        <v>263233.59921512846</v>
      </c>
      <c r="J564" s="31">
        <f>IFERROR(VLOOKUP($A564,'NECA 5 year Projections'!$A:$C,3,FALSE),0)</f>
        <v>114633.15672460799</v>
      </c>
      <c r="K564" s="64">
        <f t="shared" si="65"/>
        <v>0.9963388589590193</v>
      </c>
      <c r="L564" s="31">
        <f t="shared" si="66"/>
        <v>262269.86388167687</v>
      </c>
      <c r="M564" s="61">
        <v>29610</v>
      </c>
      <c r="N564" s="36">
        <f t="shared" si="67"/>
        <v>29501.59361377656</v>
      </c>
      <c r="O564" s="95">
        <f t="shared" si="68"/>
        <v>291771.45749545342</v>
      </c>
      <c r="P564" s="36">
        <f t="shared" si="69"/>
        <v>138984.88615180572</v>
      </c>
      <c r="Q564" s="101">
        <f t="shared" si="70"/>
        <v>152786.57134364767</v>
      </c>
      <c r="R564" s="101">
        <f t="shared" si="71"/>
        <v>0</v>
      </c>
    </row>
    <row r="565" spans="1:18" ht="14.4" customHeight="1">
      <c r="A565" s="63">
        <v>462182</v>
      </c>
      <c r="B565" s="59" t="s">
        <v>587</v>
      </c>
      <c r="C565" s="25" t="s">
        <v>585</v>
      </c>
      <c r="D565" s="25" t="s">
        <v>691</v>
      </c>
      <c r="E565" s="60" t="s">
        <v>708</v>
      </c>
      <c r="F565" s="36">
        <f>VLOOKUP($A565,'CAF BLS Adjustment'!$B:$H,7,FALSE)</f>
        <v>639748</v>
      </c>
      <c r="G565" s="5">
        <f>SUMIFS('HCLS Adjustment'!$F:$F,'HCLS Adjustment'!$B:$B,Main!$A565)</f>
        <v>816780</v>
      </c>
      <c r="H565" s="31">
        <f>VLOOKUP(A565,'SVS Adjustment'!$B$3:$E$675,4,FALSE)</f>
        <v>0</v>
      </c>
      <c r="I565" s="31">
        <f t="shared" si="64"/>
        <v>1456528</v>
      </c>
      <c r="J565" s="31">
        <f>IFERROR(VLOOKUP($A565,'NECA 5 year Projections'!$A:$C,3,FALSE),0)</f>
        <v>610246.55624206201</v>
      </c>
      <c r="K565" s="64">
        <f t="shared" si="65"/>
        <v>0.9963388589590193</v>
      </c>
      <c r="L565" s="31">
        <f t="shared" si="66"/>
        <v>1451195.4455618626</v>
      </c>
      <c r="M565" s="61">
        <v>49776</v>
      </c>
      <c r="N565" s="36">
        <f t="shared" si="67"/>
        <v>49593.763043544146</v>
      </c>
      <c r="O565" s="95">
        <f t="shared" si="68"/>
        <v>1500789.2086054068</v>
      </c>
      <c r="P565" s="36">
        <f t="shared" si="69"/>
        <v>686999.55538485886</v>
      </c>
      <c r="Q565" s="101">
        <f t="shared" si="70"/>
        <v>813789.65322054771</v>
      </c>
      <c r="R565" s="101">
        <f t="shared" si="71"/>
        <v>0</v>
      </c>
    </row>
    <row r="566" spans="1:18" ht="14.4" customHeight="1">
      <c r="A566" s="63">
        <v>462186</v>
      </c>
      <c r="B566" s="59" t="s">
        <v>588</v>
      </c>
      <c r="C566" s="25" t="s">
        <v>585</v>
      </c>
      <c r="D566" s="25" t="s">
        <v>691</v>
      </c>
      <c r="E566" s="60" t="s">
        <v>708</v>
      </c>
      <c r="F566" s="36">
        <f>VLOOKUP($A566,'CAF BLS Adjustment'!$B:$H,7,FALSE)</f>
        <v>1592567</v>
      </c>
      <c r="G566" s="5">
        <f>SUMIFS('HCLS Adjustment'!$F:$F,'HCLS Adjustment'!$B:$B,Main!$A566)</f>
        <v>1486980</v>
      </c>
      <c r="H566" s="31">
        <f>VLOOKUP(A566,'SVS Adjustment'!$B$3:$E$675,4,FALSE)</f>
        <v>0</v>
      </c>
      <c r="I566" s="31">
        <f t="shared" si="64"/>
        <v>3079547</v>
      </c>
      <c r="J566" s="31">
        <f>IFERROR(VLOOKUP($A566,'NECA 5 year Projections'!$A:$C,3,FALSE),0)</f>
        <v>1422020.5786459399</v>
      </c>
      <c r="K566" s="64">
        <f t="shared" si="65"/>
        <v>0.9963388589590193</v>
      </c>
      <c r="L566" s="31">
        <f t="shared" si="66"/>
        <v>3068272.3440906708</v>
      </c>
      <c r="M566" s="61">
        <v>143364</v>
      </c>
      <c r="N566" s="36">
        <f t="shared" si="67"/>
        <v>142839.12417580085</v>
      </c>
      <c r="O566" s="95">
        <f t="shared" si="68"/>
        <v>3211111.4682664718</v>
      </c>
      <c r="P566" s="36">
        <f t="shared" si="69"/>
        <v>1729575.5117715895</v>
      </c>
      <c r="Q566" s="101">
        <f t="shared" si="70"/>
        <v>1481535.9564948825</v>
      </c>
      <c r="R566" s="101">
        <f t="shared" si="71"/>
        <v>0</v>
      </c>
    </row>
    <row r="567" spans="1:18" ht="14.4" customHeight="1">
      <c r="A567" s="63">
        <v>462188</v>
      </c>
      <c r="B567" s="59" t="s">
        <v>589</v>
      </c>
      <c r="C567" s="25" t="s">
        <v>585</v>
      </c>
      <c r="D567" s="25" t="s">
        <v>691</v>
      </c>
      <c r="E567" s="60" t="s">
        <v>708</v>
      </c>
      <c r="F567" s="36">
        <f>VLOOKUP($A567,'CAF BLS Adjustment'!$B:$H,7,FALSE)</f>
        <v>299891</v>
      </c>
      <c r="G567" s="5">
        <f>SUMIFS('HCLS Adjustment'!$F:$F,'HCLS Adjustment'!$B:$B,Main!$A567)</f>
        <v>299724</v>
      </c>
      <c r="H567" s="31">
        <f>VLOOKUP(A567,'SVS Adjustment'!$B$3:$E$675,4,FALSE)</f>
        <v>0</v>
      </c>
      <c r="I567" s="31">
        <f t="shared" si="64"/>
        <v>599615</v>
      </c>
      <c r="J567" s="31">
        <f>IFERROR(VLOOKUP($A567,'NECA 5 year Projections'!$A:$C,3,FALSE),0)</f>
        <v>311531.69923940097</v>
      </c>
      <c r="K567" s="64">
        <f t="shared" si="65"/>
        <v>0.9963388589590193</v>
      </c>
      <c r="L567" s="31">
        <f t="shared" si="66"/>
        <v>597419.72491471237</v>
      </c>
      <c r="M567" s="61">
        <v>18474</v>
      </c>
      <c r="N567" s="36">
        <f t="shared" si="67"/>
        <v>18406.364080408923</v>
      </c>
      <c r="O567" s="95">
        <f t="shared" si="68"/>
        <v>615826.0889951213</v>
      </c>
      <c r="P567" s="36">
        <f t="shared" si="69"/>
        <v>317199.42083248822</v>
      </c>
      <c r="Q567" s="101">
        <f t="shared" si="70"/>
        <v>298626.66816263314</v>
      </c>
      <c r="R567" s="101">
        <f t="shared" si="71"/>
        <v>0</v>
      </c>
    </row>
    <row r="568" spans="1:18" ht="14.4" customHeight="1">
      <c r="A568" s="63">
        <v>462194</v>
      </c>
      <c r="B568" s="59" t="s">
        <v>590</v>
      </c>
      <c r="C568" s="25" t="s">
        <v>585</v>
      </c>
      <c r="D568" s="25" t="s">
        <v>691</v>
      </c>
      <c r="E568" s="60" t="s">
        <v>708</v>
      </c>
      <c r="F568" s="36">
        <f>VLOOKUP($A568,'CAF BLS Adjustment'!$B:$H,7,FALSE)</f>
        <v>418944</v>
      </c>
      <c r="G568" s="5">
        <f>SUMIFS('HCLS Adjustment'!$F:$F,'HCLS Adjustment'!$B:$B,Main!$A568)</f>
        <v>639972</v>
      </c>
      <c r="H568" s="31">
        <f>VLOOKUP(A568,'SVS Adjustment'!$B$3:$E$675,4,FALSE)</f>
        <v>0</v>
      </c>
      <c r="I568" s="31">
        <f t="shared" si="64"/>
        <v>1058916</v>
      </c>
      <c r="J568" s="31">
        <f>IFERROR(VLOOKUP($A568,'NECA 5 year Projections'!$A:$C,3,FALSE),0)</f>
        <v>466921.36207674397</v>
      </c>
      <c r="K568" s="64">
        <f t="shared" si="65"/>
        <v>0.9963388589590193</v>
      </c>
      <c r="L568" s="31">
        <f t="shared" si="66"/>
        <v>1055039.1591734488</v>
      </c>
      <c r="M568" s="61">
        <v>-1976</v>
      </c>
      <c r="N568" s="36">
        <f t="shared" si="67"/>
        <v>-1976</v>
      </c>
      <c r="O568" s="95">
        <f t="shared" si="68"/>
        <v>1053063.1591734488</v>
      </c>
      <c r="P568" s="36">
        <f t="shared" si="69"/>
        <v>415434.18692772737</v>
      </c>
      <c r="Q568" s="101">
        <f t="shared" si="70"/>
        <v>637628.9722457215</v>
      </c>
      <c r="R568" s="101">
        <f t="shared" si="71"/>
        <v>0</v>
      </c>
    </row>
    <row r="569" spans="1:18" ht="14.4" customHeight="1">
      <c r="A569" s="63">
        <v>462195</v>
      </c>
      <c r="B569" s="59" t="s">
        <v>591</v>
      </c>
      <c r="C569" s="25" t="s">
        <v>585</v>
      </c>
      <c r="D569" s="25" t="s">
        <v>691</v>
      </c>
      <c r="E569" s="60" t="s">
        <v>708</v>
      </c>
      <c r="F569" s="36">
        <f>VLOOKUP($A569,'CAF BLS Adjustment'!$B:$H,7,FALSE)</f>
        <v>200756.70699867758</v>
      </c>
      <c r="G569" s="5">
        <f>SUMIFS('HCLS Adjustment'!$F:$F,'HCLS Adjustment'!$B:$B,Main!$A569)</f>
        <v>176496</v>
      </c>
      <c r="H569" s="31">
        <f>VLOOKUP(A569,'SVS Adjustment'!$B$3:$E$675,4,FALSE)</f>
        <v>0</v>
      </c>
      <c r="I569" s="31">
        <f t="shared" si="64"/>
        <v>377252.70699867758</v>
      </c>
      <c r="J569" s="31">
        <f>IFERROR(VLOOKUP($A569,'NECA 5 year Projections'!$A:$C,3,FALSE),0)</f>
        <v>229366.58434528401</v>
      </c>
      <c r="K569" s="64">
        <f t="shared" si="65"/>
        <v>0.9963388589590193</v>
      </c>
      <c r="L569" s="31">
        <f t="shared" si="66"/>
        <v>375871.53163026366</v>
      </c>
      <c r="M569" s="61">
        <v>-26835</v>
      </c>
      <c r="N569" s="36">
        <f t="shared" si="67"/>
        <v>-26835</v>
      </c>
      <c r="O569" s="95">
        <f t="shared" si="68"/>
        <v>349036.53163026366</v>
      </c>
      <c r="P569" s="36">
        <f t="shared" si="69"/>
        <v>173186.70837943256</v>
      </c>
      <c r="Q569" s="101">
        <f t="shared" si="70"/>
        <v>175849.82325083108</v>
      </c>
      <c r="R569" s="101">
        <f t="shared" si="71"/>
        <v>0</v>
      </c>
    </row>
    <row r="570" spans="1:18" ht="14.4" customHeight="1">
      <c r="A570" s="63">
        <v>462196</v>
      </c>
      <c r="B570" s="59" t="s">
        <v>592</v>
      </c>
      <c r="C570" s="25" t="s">
        <v>585</v>
      </c>
      <c r="D570" s="25" t="s">
        <v>691</v>
      </c>
      <c r="E570" s="60" t="s">
        <v>708</v>
      </c>
      <c r="F570" s="36">
        <f>VLOOKUP($A570,'CAF BLS Adjustment'!$B:$H,7,FALSE)</f>
        <v>51627</v>
      </c>
      <c r="G570" s="5">
        <f>SUMIFS('HCLS Adjustment'!$F:$F,'HCLS Adjustment'!$B:$B,Main!$A570)</f>
        <v>40476</v>
      </c>
      <c r="H570" s="31">
        <f>VLOOKUP(A570,'SVS Adjustment'!$B$3:$E$675,4,FALSE)</f>
        <v>0</v>
      </c>
      <c r="I570" s="31">
        <f t="shared" si="64"/>
        <v>92103</v>
      </c>
      <c r="J570" s="31">
        <f>IFERROR(VLOOKUP($A570,'NECA 5 year Projections'!$A:$C,3,FALSE),0)</f>
        <v>63288.0512695203</v>
      </c>
      <c r="K570" s="64">
        <f t="shared" si="65"/>
        <v>0.9963388589590193</v>
      </c>
      <c r="L570" s="31">
        <f t="shared" si="66"/>
        <v>91765.797926702551</v>
      </c>
      <c r="M570" s="61">
        <v>1956</v>
      </c>
      <c r="N570" s="36">
        <f t="shared" si="67"/>
        <v>1948.8388081238418</v>
      </c>
      <c r="O570" s="95">
        <f t="shared" si="68"/>
        <v>93714.636734826388</v>
      </c>
      <c r="P570" s="36">
        <f t="shared" si="69"/>
        <v>53386.825079601134</v>
      </c>
      <c r="Q570" s="101">
        <f t="shared" si="70"/>
        <v>40327.811655225261</v>
      </c>
      <c r="R570" s="101">
        <f t="shared" si="71"/>
        <v>0</v>
      </c>
    </row>
    <row r="571" spans="1:18" ht="14.4" customHeight="1">
      <c r="A571" s="63">
        <v>462197</v>
      </c>
      <c r="B571" s="59" t="s">
        <v>593</v>
      </c>
      <c r="C571" s="25" t="s">
        <v>585</v>
      </c>
      <c r="D571" s="25" t="s">
        <v>691</v>
      </c>
      <c r="E571" s="60" t="s">
        <v>708</v>
      </c>
      <c r="F571" s="36">
        <f>VLOOKUP($A571,'CAF BLS Adjustment'!$B:$H,7,FALSE)</f>
        <v>1003519</v>
      </c>
      <c r="G571" s="5">
        <f>SUMIFS('HCLS Adjustment'!$F:$F,'HCLS Adjustment'!$B:$B,Main!$A571)</f>
        <v>900660</v>
      </c>
      <c r="H571" s="31">
        <f>VLOOKUP(A571,'SVS Adjustment'!$B$3:$E$675,4,FALSE)</f>
        <v>0</v>
      </c>
      <c r="I571" s="31">
        <f t="shared" si="64"/>
        <v>1904179</v>
      </c>
      <c r="J571" s="31">
        <f>IFERROR(VLOOKUP($A571,'NECA 5 year Projections'!$A:$C,3,FALSE),0)</f>
        <v>934055.12771932106</v>
      </c>
      <c r="K571" s="64">
        <f t="shared" si="65"/>
        <v>0.9963388589590193</v>
      </c>
      <c r="L571" s="31">
        <f t="shared" si="66"/>
        <v>1897207.5321137265</v>
      </c>
      <c r="M571" s="61">
        <v>79542</v>
      </c>
      <c r="N571" s="36">
        <f t="shared" si="67"/>
        <v>79250.78551931832</v>
      </c>
      <c r="O571" s="95">
        <f t="shared" si="68"/>
        <v>1976458.3176330449</v>
      </c>
      <c r="P571" s="36">
        <f t="shared" si="69"/>
        <v>1079095.7609230145</v>
      </c>
      <c r="Q571" s="101">
        <f t="shared" si="70"/>
        <v>897362.55671003042</v>
      </c>
      <c r="R571" s="101">
        <f t="shared" si="71"/>
        <v>0</v>
      </c>
    </row>
    <row r="572" spans="1:18" ht="14.4" customHeight="1">
      <c r="A572" s="63">
        <v>462199</v>
      </c>
      <c r="B572" s="59" t="s">
        <v>594</v>
      </c>
      <c r="C572" s="25" t="s">
        <v>585</v>
      </c>
      <c r="D572" s="25" t="s">
        <v>691</v>
      </c>
      <c r="E572" s="60" t="s">
        <v>708</v>
      </c>
      <c r="F572" s="36">
        <f>VLOOKUP($A572,'CAF BLS Adjustment'!$B:$H,7,FALSE)</f>
        <v>919158</v>
      </c>
      <c r="G572" s="5">
        <f>SUMIFS('HCLS Adjustment'!$F:$F,'HCLS Adjustment'!$B:$B,Main!$A572)</f>
        <v>1776696</v>
      </c>
      <c r="H572" s="31">
        <f>VLOOKUP(A572,'SVS Adjustment'!$B$3:$E$675,4,FALSE)</f>
        <v>0</v>
      </c>
      <c r="I572" s="31">
        <f t="shared" si="64"/>
        <v>2695854</v>
      </c>
      <c r="J572" s="31">
        <f>IFERROR(VLOOKUP($A572,'NECA 5 year Projections'!$A:$C,3,FALSE),0)</f>
        <v>1049405.9951766301</v>
      </c>
      <c r="K572" s="64">
        <f t="shared" si="65"/>
        <v>0.9963388589590193</v>
      </c>
      <c r="L572" s="31">
        <f t="shared" si="66"/>
        <v>2685984.0982801081</v>
      </c>
      <c r="M572" s="61">
        <v>144840</v>
      </c>
      <c r="N572" s="36">
        <f t="shared" si="67"/>
        <v>144309.72033162435</v>
      </c>
      <c r="O572" s="95">
        <f t="shared" si="68"/>
        <v>2830293.8186117322</v>
      </c>
      <c r="P572" s="36">
        <f t="shared" si="69"/>
        <v>1060102.5532546786</v>
      </c>
      <c r="Q572" s="101">
        <f t="shared" si="70"/>
        <v>1770191.2653570538</v>
      </c>
      <c r="R572" s="101">
        <f t="shared" si="71"/>
        <v>0</v>
      </c>
    </row>
    <row r="573" spans="1:18" ht="14.4" customHeight="1">
      <c r="A573" s="63">
        <v>462202</v>
      </c>
      <c r="B573" s="59" t="s">
        <v>595</v>
      </c>
      <c r="C573" s="25" t="s">
        <v>585</v>
      </c>
      <c r="D573" s="25" t="s">
        <v>691</v>
      </c>
      <c r="E573" s="60" t="s">
        <v>708</v>
      </c>
      <c r="F573" s="36">
        <f>VLOOKUP($A573,'CAF BLS Adjustment'!$B:$H,7,FALSE)</f>
        <v>165846</v>
      </c>
      <c r="G573" s="5">
        <f>SUMIFS('HCLS Adjustment'!$F:$F,'HCLS Adjustment'!$B:$B,Main!$A573)</f>
        <v>226620</v>
      </c>
      <c r="H573" s="31">
        <f>VLOOKUP(A573,'SVS Adjustment'!$B$3:$E$675,4,FALSE)</f>
        <v>0</v>
      </c>
      <c r="I573" s="31">
        <f t="shared" si="64"/>
        <v>392466</v>
      </c>
      <c r="J573" s="31">
        <f>IFERROR(VLOOKUP($A573,'NECA 5 year Projections'!$A:$C,3,FALSE),0)</f>
        <v>181022.28195698501</v>
      </c>
      <c r="K573" s="64">
        <f t="shared" si="65"/>
        <v>0.9963388589590193</v>
      </c>
      <c r="L573" s="31">
        <f t="shared" si="66"/>
        <v>391029.12662021047</v>
      </c>
      <c r="M573" s="61">
        <v>13398</v>
      </c>
      <c r="N573" s="36">
        <f t="shared" si="67"/>
        <v>13348.948032332941</v>
      </c>
      <c r="O573" s="95">
        <f t="shared" si="68"/>
        <v>404378.07465254341</v>
      </c>
      <c r="P573" s="36">
        <f t="shared" si="69"/>
        <v>178587.76243525045</v>
      </c>
      <c r="Q573" s="101">
        <f t="shared" si="70"/>
        <v>225790.31221729293</v>
      </c>
      <c r="R573" s="101">
        <f t="shared" si="71"/>
        <v>0</v>
      </c>
    </row>
    <row r="574" spans="1:18" ht="14.4" customHeight="1">
      <c r="A574" s="63">
        <v>462203</v>
      </c>
      <c r="B574" s="59" t="s">
        <v>596</v>
      </c>
      <c r="C574" s="25" t="s">
        <v>585</v>
      </c>
      <c r="D574" s="25" t="s">
        <v>691</v>
      </c>
      <c r="E574" s="60" t="s">
        <v>708</v>
      </c>
      <c r="F574" s="36">
        <f>VLOOKUP($A574,'CAF BLS Adjustment'!$B:$H,7,FALSE)</f>
        <v>735813</v>
      </c>
      <c r="G574" s="5">
        <f>SUMIFS('HCLS Adjustment'!$F:$F,'HCLS Adjustment'!$B:$B,Main!$A574)</f>
        <v>740868</v>
      </c>
      <c r="H574" s="31">
        <f>VLOOKUP(A574,'SVS Adjustment'!$B$3:$E$675,4,FALSE)</f>
        <v>0</v>
      </c>
      <c r="I574" s="31">
        <f t="shared" si="64"/>
        <v>1476681</v>
      </c>
      <c r="J574" s="31">
        <f>IFERROR(VLOOKUP($A574,'NECA 5 year Projections'!$A:$C,3,FALSE),0)</f>
        <v>1027931.40562274</v>
      </c>
      <c r="K574" s="64">
        <f t="shared" si="65"/>
        <v>0.9963388589590193</v>
      </c>
      <c r="L574" s="31">
        <f t="shared" si="66"/>
        <v>1471274.6625864636</v>
      </c>
      <c r="M574" s="61">
        <v>-197682</v>
      </c>
      <c r="N574" s="36">
        <f t="shared" si="67"/>
        <v>-197682</v>
      </c>
      <c r="O574" s="95">
        <f t="shared" si="68"/>
        <v>1273592.6625864636</v>
      </c>
      <c r="P574" s="36">
        <f t="shared" si="69"/>
        <v>535437.08482721285</v>
      </c>
      <c r="Q574" s="101">
        <f t="shared" si="70"/>
        <v>738155.57775925077</v>
      </c>
      <c r="R574" s="101">
        <f t="shared" si="71"/>
        <v>0</v>
      </c>
    </row>
    <row r="575" spans="1:18" ht="14.4" customHeight="1">
      <c r="A575" s="63">
        <v>462206</v>
      </c>
      <c r="B575" s="59" t="s">
        <v>597</v>
      </c>
      <c r="C575" s="25" t="s">
        <v>585</v>
      </c>
      <c r="D575" s="25" t="s">
        <v>691</v>
      </c>
      <c r="E575" s="60" t="s">
        <v>708</v>
      </c>
      <c r="F575" s="36">
        <f>VLOOKUP($A575,'CAF BLS Adjustment'!$B:$H,7,FALSE)</f>
        <v>31042</v>
      </c>
      <c r="G575" s="5">
        <f>SUMIFS('HCLS Adjustment'!$F:$F,'HCLS Adjustment'!$B:$B,Main!$A575)</f>
        <v>13968</v>
      </c>
      <c r="H575" s="31">
        <f>VLOOKUP(A575,'SVS Adjustment'!$B$3:$E$675,4,FALSE)</f>
        <v>0</v>
      </c>
      <c r="I575" s="31">
        <f t="shared" si="64"/>
        <v>45010</v>
      </c>
      <c r="J575" s="31">
        <f>IFERROR(VLOOKUP($A575,'NECA 5 year Projections'!$A:$C,3,FALSE),0)</f>
        <v>31909.813790958699</v>
      </c>
      <c r="K575" s="64">
        <f t="shared" si="65"/>
        <v>0.9963388589590193</v>
      </c>
      <c r="L575" s="31">
        <f t="shared" si="66"/>
        <v>44845.212041745457</v>
      </c>
      <c r="M575" s="61">
        <v>-1680</v>
      </c>
      <c r="N575" s="36">
        <f t="shared" si="67"/>
        <v>-1680</v>
      </c>
      <c r="O575" s="95">
        <f t="shared" si="68"/>
        <v>43165.212041745457</v>
      </c>
      <c r="P575" s="36">
        <f t="shared" si="69"/>
        <v>29248.350859805876</v>
      </c>
      <c r="Q575" s="101">
        <f t="shared" si="70"/>
        <v>13916.861181939583</v>
      </c>
      <c r="R575" s="101">
        <f t="shared" si="71"/>
        <v>0</v>
      </c>
    </row>
    <row r="576" spans="1:18" ht="14.4" customHeight="1">
      <c r="A576" s="63">
        <v>462209</v>
      </c>
      <c r="B576" s="59" t="s">
        <v>598</v>
      </c>
      <c r="C576" s="25" t="s">
        <v>585</v>
      </c>
      <c r="D576" s="25" t="s">
        <v>691</v>
      </c>
      <c r="E576" s="60" t="s">
        <v>708</v>
      </c>
      <c r="F576" s="36">
        <f>VLOOKUP($A576,'CAF BLS Adjustment'!$B:$H,7,FALSE)</f>
        <v>898196</v>
      </c>
      <c r="G576" s="5">
        <f>SUMIFS('HCLS Adjustment'!$F:$F,'HCLS Adjustment'!$B:$B,Main!$A576)</f>
        <v>1377048</v>
      </c>
      <c r="H576" s="31">
        <f>VLOOKUP(A576,'SVS Adjustment'!$B$3:$E$675,4,FALSE)</f>
        <v>0</v>
      </c>
      <c r="I576" s="31">
        <f t="shared" si="64"/>
        <v>2275244</v>
      </c>
      <c r="J576" s="31">
        <f>IFERROR(VLOOKUP($A576,'NECA 5 year Projections'!$A:$C,3,FALSE),0)</f>
        <v>929420.31765611004</v>
      </c>
      <c r="K576" s="64">
        <f t="shared" si="65"/>
        <v>0.9963388589590193</v>
      </c>
      <c r="L576" s="31">
        <f t="shared" si="66"/>
        <v>2266914.010813355</v>
      </c>
      <c r="M576" s="61">
        <v>-11112</v>
      </c>
      <c r="N576" s="36">
        <f t="shared" si="67"/>
        <v>-11112</v>
      </c>
      <c r="O576" s="95">
        <f t="shared" si="68"/>
        <v>2255802.010813355</v>
      </c>
      <c r="P576" s="36">
        <f t="shared" si="69"/>
        <v>883795.57776155532</v>
      </c>
      <c r="Q576" s="101">
        <f t="shared" si="70"/>
        <v>1372006.4330517994</v>
      </c>
      <c r="R576" s="101">
        <f t="shared" si="71"/>
        <v>0</v>
      </c>
    </row>
    <row r="577" spans="1:18" ht="14.4" customHeight="1">
      <c r="A577" s="63">
        <v>462210</v>
      </c>
      <c r="B577" s="59" t="s">
        <v>599</v>
      </c>
      <c r="C577" s="25" t="s">
        <v>585</v>
      </c>
      <c r="D577" s="25" t="s">
        <v>691</v>
      </c>
      <c r="E577" s="60" t="s">
        <v>708</v>
      </c>
      <c r="F577" s="36">
        <f>VLOOKUP($A577,'CAF BLS Adjustment'!$B:$H,7,FALSE)</f>
        <v>54416</v>
      </c>
      <c r="G577" s="5">
        <f>SUMIFS('HCLS Adjustment'!$F:$F,'HCLS Adjustment'!$B:$B,Main!$A577)</f>
        <v>15432</v>
      </c>
      <c r="H577" s="31">
        <f>VLOOKUP(A577,'SVS Adjustment'!$B$3:$E$675,4,FALSE)</f>
        <v>0</v>
      </c>
      <c r="I577" s="31">
        <f t="shared" si="64"/>
        <v>69848</v>
      </c>
      <c r="J577" s="31">
        <f>IFERROR(VLOOKUP($A577,'NECA 5 year Projections'!$A:$C,3,FALSE),0)</f>
        <v>35680.975281354702</v>
      </c>
      <c r="K577" s="64">
        <f t="shared" si="65"/>
        <v>0.9963388589590193</v>
      </c>
      <c r="L577" s="31">
        <f t="shared" si="66"/>
        <v>69592.276620569581</v>
      </c>
      <c r="M577" s="61">
        <v>-14628</v>
      </c>
      <c r="N577" s="36">
        <f t="shared" si="67"/>
        <v>-14628</v>
      </c>
      <c r="O577" s="95">
        <f t="shared" si="68"/>
        <v>54964.276620569581</v>
      </c>
      <c r="P577" s="36">
        <f t="shared" si="69"/>
        <v>39588.775349113996</v>
      </c>
      <c r="Q577" s="101">
        <f t="shared" si="70"/>
        <v>15375.501271455585</v>
      </c>
      <c r="R577" s="101">
        <f t="shared" si="71"/>
        <v>0</v>
      </c>
    </row>
    <row r="578" spans="1:18" ht="14.4" customHeight="1">
      <c r="A578" s="63">
        <v>472213</v>
      </c>
      <c r="B578" s="59" t="s">
        <v>601</v>
      </c>
      <c r="C578" s="25" t="s">
        <v>600</v>
      </c>
      <c r="D578" s="25" t="s">
        <v>691</v>
      </c>
      <c r="E578" s="60" t="s">
        <v>708</v>
      </c>
      <c r="F578" s="36">
        <f>VLOOKUP($A578,'CAF BLS Adjustment'!$B:$H,7,FALSE)</f>
        <v>3685433</v>
      </c>
      <c r="G578" s="5">
        <f>SUMIFS('HCLS Adjustment'!$F:$F,'HCLS Adjustment'!$B:$B,Main!$A578)</f>
        <v>2233788</v>
      </c>
      <c r="H578" s="31">
        <f>VLOOKUP(A578,'SVS Adjustment'!$B$3:$E$675,4,FALSE)</f>
        <v>0</v>
      </c>
      <c r="I578" s="31">
        <f t="shared" si="64"/>
        <v>5919221</v>
      </c>
      <c r="J578" s="31">
        <f>IFERROR(VLOOKUP($A578,'NECA 5 year Projections'!$A:$C,3,FALSE),0)</f>
        <v>2323563.9924782501</v>
      </c>
      <c r="K578" s="64">
        <f t="shared" si="65"/>
        <v>0.9963388589590193</v>
      </c>
      <c r="L578" s="31">
        <f t="shared" si="66"/>
        <v>5897549.8970662653</v>
      </c>
      <c r="M578" s="61">
        <v>91614</v>
      </c>
      <c r="N578" s="36">
        <f t="shared" si="67"/>
        <v>91278.588224671592</v>
      </c>
      <c r="O578" s="95">
        <f t="shared" si="68"/>
        <v>5988828.4852909371</v>
      </c>
      <c r="P578" s="36">
        <f t="shared" si="69"/>
        <v>3763218.6982145873</v>
      </c>
      <c r="Q578" s="101">
        <f t="shared" si="70"/>
        <v>2225609.7870763498</v>
      </c>
      <c r="R578" s="101">
        <f t="shared" si="71"/>
        <v>0</v>
      </c>
    </row>
    <row r="579" spans="1:18" ht="14.4" customHeight="1">
      <c r="A579" s="63">
        <v>472218</v>
      </c>
      <c r="B579" s="59" t="s">
        <v>602</v>
      </c>
      <c r="C579" s="25" t="s">
        <v>600</v>
      </c>
      <c r="D579" s="25" t="s">
        <v>691</v>
      </c>
      <c r="E579" s="60" t="s">
        <v>708</v>
      </c>
      <c r="F579" s="36">
        <f>VLOOKUP($A579,'CAF BLS Adjustment'!$B:$H,7,FALSE)</f>
        <v>1209800</v>
      </c>
      <c r="G579" s="5">
        <f>SUMIFS('HCLS Adjustment'!$F:$F,'HCLS Adjustment'!$B:$B,Main!$A579)</f>
        <v>920352</v>
      </c>
      <c r="H579" s="31">
        <f>VLOOKUP(A579,'SVS Adjustment'!$B$3:$E$675,4,FALSE)</f>
        <v>0</v>
      </c>
      <c r="I579" s="31">
        <f t="shared" si="64"/>
        <v>2130152</v>
      </c>
      <c r="J579" s="31">
        <f>IFERROR(VLOOKUP($A579,'NECA 5 year Projections'!$A:$C,3,FALSE),0)</f>
        <v>1144612.2965919501</v>
      </c>
      <c r="K579" s="64">
        <f t="shared" si="65"/>
        <v>0.9963388589590193</v>
      </c>
      <c r="L579" s="31">
        <f t="shared" si="66"/>
        <v>2122353.2130892728</v>
      </c>
      <c r="M579" s="61">
        <v>110904</v>
      </c>
      <c r="N579" s="36">
        <f t="shared" si="67"/>
        <v>110497.96481399107</v>
      </c>
      <c r="O579" s="95">
        <f t="shared" si="68"/>
        <v>2232851.1779032638</v>
      </c>
      <c r="P579" s="36">
        <f t="shared" si="69"/>
        <v>1315868.7163826127</v>
      </c>
      <c r="Q579" s="101">
        <f t="shared" si="70"/>
        <v>916982.46152065136</v>
      </c>
      <c r="R579" s="101">
        <f t="shared" si="71"/>
        <v>0</v>
      </c>
    </row>
    <row r="580" spans="1:18" ht="14.4" customHeight="1">
      <c r="A580" s="63">
        <v>472220</v>
      </c>
      <c r="B580" s="59" t="s">
        <v>603</v>
      </c>
      <c r="C580" s="25" t="s">
        <v>600</v>
      </c>
      <c r="D580" s="25" t="s">
        <v>691</v>
      </c>
      <c r="E580" s="60" t="s">
        <v>708</v>
      </c>
      <c r="F580" s="36">
        <f>VLOOKUP($A580,'CAF BLS Adjustment'!$B:$H,7,FALSE)</f>
        <v>2345966</v>
      </c>
      <c r="G580" s="5">
        <f>SUMIFS('HCLS Adjustment'!$F:$F,'HCLS Adjustment'!$B:$B,Main!$A580)</f>
        <v>632172</v>
      </c>
      <c r="H580" s="31">
        <f>VLOOKUP(A580,'SVS Adjustment'!$B$3:$E$675,4,FALSE)</f>
        <v>0</v>
      </c>
      <c r="I580" s="31">
        <f t="shared" si="64"/>
        <v>2978138</v>
      </c>
      <c r="J580" s="31">
        <f>IFERROR(VLOOKUP($A580,'NECA 5 year Projections'!$A:$C,3,FALSE),0)</f>
        <v>2173732.9945992399</v>
      </c>
      <c r="K580" s="64">
        <f t="shared" si="65"/>
        <v>0.9963388589590193</v>
      </c>
      <c r="L580" s="31">
        <f t="shared" si="66"/>
        <v>2967234.6167424959</v>
      </c>
      <c r="M580" s="61">
        <v>20214</v>
      </c>
      <c r="N580" s="36">
        <f t="shared" si="67"/>
        <v>20139.993694997615</v>
      </c>
      <c r="O580" s="95">
        <f t="shared" si="68"/>
        <v>2987374.6104374933</v>
      </c>
      <c r="P580" s="36">
        <f t="shared" si="69"/>
        <v>2357517.0812916518</v>
      </c>
      <c r="Q580" s="101">
        <f t="shared" si="70"/>
        <v>629857.52914584114</v>
      </c>
      <c r="R580" s="101">
        <f t="shared" si="71"/>
        <v>0</v>
      </c>
    </row>
    <row r="581" spans="1:18" ht="14.4" customHeight="1">
      <c r="A581" s="63">
        <v>472221</v>
      </c>
      <c r="B581" s="59" t="s">
        <v>172</v>
      </c>
      <c r="C581" s="25" t="s">
        <v>600</v>
      </c>
      <c r="D581" s="25" t="s">
        <v>691</v>
      </c>
      <c r="E581" s="60" t="s">
        <v>708</v>
      </c>
      <c r="F581" s="36">
        <f>VLOOKUP($A581,'CAF BLS Adjustment'!$B:$H,7,FALSE)</f>
        <v>2079849</v>
      </c>
      <c r="G581" s="5">
        <f>SUMIFS('HCLS Adjustment'!$F:$F,'HCLS Adjustment'!$B:$B,Main!$A581)</f>
        <v>247596</v>
      </c>
      <c r="H581" s="31">
        <f>VLOOKUP(A581,'SVS Adjustment'!$B$3:$E$675,4,FALSE)</f>
        <v>0</v>
      </c>
      <c r="I581" s="31">
        <f t="shared" ref="I581:I644" si="72">SUM(F581:H581)</f>
        <v>2327445</v>
      </c>
      <c r="J581" s="31">
        <f>IFERROR(VLOOKUP($A581,'NECA 5 year Projections'!$A:$C,3,FALSE),0)</f>
        <v>1387250.0887019699</v>
      </c>
      <c r="K581" s="64">
        <f t="shared" ref="K581:K644" si="73">G$663</f>
        <v>0.9963388589590193</v>
      </c>
      <c r="L581" s="31">
        <f t="shared" ref="L581:L644" si="74">IF(I581&lt;J581,I581,MAX(I581*K581,J581))</f>
        <v>2318923.8955898746</v>
      </c>
      <c r="M581" s="61">
        <v>145830</v>
      </c>
      <c r="N581" s="36">
        <f t="shared" ref="N581:N644" si="75">IF(M581&lt;0,M581,M581*K581)</f>
        <v>145296.0958019938</v>
      </c>
      <c r="O581" s="95">
        <f t="shared" ref="O581:O644" si="76">IF(M581&lt;0,L581+M581,L581+M581*K581)</f>
        <v>2464219.9913918683</v>
      </c>
      <c r="P581" s="36">
        <f t="shared" ref="P581:P644" si="77">(F581/I581)*L581+N581</f>
        <v>2217530.4752690513</v>
      </c>
      <c r="Q581" s="101">
        <f t="shared" ref="Q581:Q644" si="78">((G581)/I581)*L581</f>
        <v>246689.51612281732</v>
      </c>
      <c r="R581" s="101">
        <f t="shared" ref="R581:R644" si="79">((H581)/I581)*L581</f>
        <v>0</v>
      </c>
    </row>
    <row r="582" spans="1:18" ht="14.4" customHeight="1">
      <c r="A582" s="63">
        <v>472226</v>
      </c>
      <c r="B582" s="59" t="s">
        <v>604</v>
      </c>
      <c r="C582" s="25" t="s">
        <v>600</v>
      </c>
      <c r="D582" s="25" t="s">
        <v>691</v>
      </c>
      <c r="E582" s="60" t="s">
        <v>708</v>
      </c>
      <c r="F582" s="36">
        <f>VLOOKUP($A582,'CAF BLS Adjustment'!$B:$H,7,FALSE)</f>
        <v>716953</v>
      </c>
      <c r="G582" s="5">
        <f>SUMIFS('HCLS Adjustment'!$F:$F,'HCLS Adjustment'!$B:$B,Main!$A582)</f>
        <v>620940</v>
      </c>
      <c r="H582" s="31">
        <f>VLOOKUP(A582,'SVS Adjustment'!$B$3:$E$675,4,FALSE)</f>
        <v>0</v>
      </c>
      <c r="I582" s="31">
        <f t="shared" si="72"/>
        <v>1337893</v>
      </c>
      <c r="J582" s="31">
        <f>IFERROR(VLOOKUP($A582,'NECA 5 year Projections'!$A:$C,3,FALSE),0)</f>
        <v>670306.27146700502</v>
      </c>
      <c r="K582" s="64">
        <f t="shared" si="73"/>
        <v>0.9963388589590193</v>
      </c>
      <c r="L582" s="31">
        <f t="shared" si="74"/>
        <v>1332994.7850292593</v>
      </c>
      <c r="M582" s="61">
        <v>-66438</v>
      </c>
      <c r="N582" s="36">
        <f t="shared" si="75"/>
        <v>-66438</v>
      </c>
      <c r="O582" s="95">
        <f t="shared" si="76"/>
        <v>1266556.7850292593</v>
      </c>
      <c r="P582" s="36">
        <f t="shared" si="77"/>
        <v>647890.13394724589</v>
      </c>
      <c r="Q582" s="101">
        <f t="shared" si="78"/>
        <v>618666.6510820135</v>
      </c>
      <c r="R582" s="101">
        <f t="shared" si="79"/>
        <v>0</v>
      </c>
    </row>
    <row r="583" spans="1:18" ht="14.4" customHeight="1">
      <c r="A583" s="63">
        <v>472232</v>
      </c>
      <c r="B583" s="59" t="s">
        <v>605</v>
      </c>
      <c r="C583" s="25" t="s">
        <v>600</v>
      </c>
      <c r="D583" s="25" t="s">
        <v>691</v>
      </c>
      <c r="E583" s="60" t="s">
        <v>708</v>
      </c>
      <c r="F583" s="36">
        <f>VLOOKUP($A583,'CAF BLS Adjustment'!$B:$H,7,FALSE)</f>
        <v>1412552</v>
      </c>
      <c r="G583" s="5">
        <f>SUMIFS('HCLS Adjustment'!$F:$F,'HCLS Adjustment'!$B:$B,Main!$A583)</f>
        <v>619272</v>
      </c>
      <c r="H583" s="31">
        <f>VLOOKUP(A583,'SVS Adjustment'!$B$3:$E$675,4,FALSE)</f>
        <v>0</v>
      </c>
      <c r="I583" s="31">
        <f t="shared" si="72"/>
        <v>2031824</v>
      </c>
      <c r="J583" s="31">
        <f>IFERROR(VLOOKUP($A583,'NECA 5 year Projections'!$A:$C,3,FALSE),0)</f>
        <v>748396.48861478094</v>
      </c>
      <c r="K583" s="64">
        <f t="shared" si="73"/>
        <v>0.9963388589590193</v>
      </c>
      <c r="L583" s="31">
        <f t="shared" si="74"/>
        <v>2024385.2057655505</v>
      </c>
      <c r="M583" s="61">
        <v>79770</v>
      </c>
      <c r="N583" s="36">
        <f t="shared" si="75"/>
        <v>79477.950779160965</v>
      </c>
      <c r="O583" s="95">
        <f t="shared" si="76"/>
        <v>2103863.1565447114</v>
      </c>
      <c r="P583" s="36">
        <f t="shared" si="77"/>
        <v>1486858.3986794415</v>
      </c>
      <c r="Q583" s="101">
        <f t="shared" si="78"/>
        <v>617004.75786526978</v>
      </c>
      <c r="R583" s="101">
        <f t="shared" si="79"/>
        <v>0</v>
      </c>
    </row>
    <row r="584" spans="1:18" ht="14.4" customHeight="1">
      <c r="A584" s="63">
        <v>472295</v>
      </c>
      <c r="B584" s="59" t="s">
        <v>606</v>
      </c>
      <c r="C584" s="25" t="s">
        <v>600</v>
      </c>
      <c r="D584" s="25" t="s">
        <v>691</v>
      </c>
      <c r="E584" s="60" t="s">
        <v>708</v>
      </c>
      <c r="F584" s="36">
        <f>VLOOKUP($A584,'CAF BLS Adjustment'!$B:$H,7,FALSE)</f>
        <v>1588761</v>
      </c>
      <c r="G584" s="5">
        <f>SUMIFS('HCLS Adjustment'!$F:$F,'HCLS Adjustment'!$B:$B,Main!$A584)</f>
        <v>571944</v>
      </c>
      <c r="H584" s="31">
        <f>VLOOKUP(A584,'SVS Adjustment'!$B$3:$E$675,4,FALSE)</f>
        <v>0</v>
      </c>
      <c r="I584" s="31">
        <f t="shared" si="72"/>
        <v>2160705</v>
      </c>
      <c r="J584" s="31">
        <f>IFERROR(VLOOKUP($A584,'NECA 5 year Projections'!$A:$C,3,FALSE),0)</f>
        <v>1749917.1352798201</v>
      </c>
      <c r="K584" s="64">
        <f t="shared" si="73"/>
        <v>0.9963388589590193</v>
      </c>
      <c r="L584" s="31">
        <f t="shared" si="74"/>
        <v>2152794.354247048</v>
      </c>
      <c r="M584" s="61">
        <v>94302</v>
      </c>
      <c r="N584" s="36">
        <f t="shared" si="75"/>
        <v>93956.747077553431</v>
      </c>
      <c r="O584" s="95">
        <f t="shared" si="76"/>
        <v>2246751.1013246016</v>
      </c>
      <c r="P584" s="36">
        <f t="shared" si="77"/>
        <v>1676901.0689761441</v>
      </c>
      <c r="Q584" s="101">
        <f t="shared" si="78"/>
        <v>569850.03234845749</v>
      </c>
      <c r="R584" s="101">
        <f t="shared" si="79"/>
        <v>0</v>
      </c>
    </row>
    <row r="585" spans="1:18" ht="14.4" customHeight="1">
      <c r="A585" s="63">
        <v>482242</v>
      </c>
      <c r="B585" s="59" t="s">
        <v>608</v>
      </c>
      <c r="C585" s="25" t="s">
        <v>607</v>
      </c>
      <c r="D585" s="25" t="s">
        <v>691</v>
      </c>
      <c r="E585" s="60" t="s">
        <v>708</v>
      </c>
      <c r="F585" s="36">
        <f>VLOOKUP($A585,'CAF BLS Adjustment'!$B:$H,7,FALSE)</f>
        <v>2320257</v>
      </c>
      <c r="G585" s="5">
        <f>SUMIFS('HCLS Adjustment'!$F:$F,'HCLS Adjustment'!$B:$B,Main!$A585)</f>
        <v>3094068</v>
      </c>
      <c r="H585" s="31">
        <f>VLOOKUP(A585,'SVS Adjustment'!$B$3:$E$675,4,FALSE)</f>
        <v>0</v>
      </c>
      <c r="I585" s="31">
        <f t="shared" si="72"/>
        <v>5414325</v>
      </c>
      <c r="J585" s="31">
        <f>IFERROR(VLOOKUP($A585,'NECA 5 year Projections'!$A:$C,3,FALSE),0)</f>
        <v>1982958.7767844901</v>
      </c>
      <c r="K585" s="64">
        <f t="shared" si="73"/>
        <v>0.9963388589590193</v>
      </c>
      <c r="L585" s="31">
        <f t="shared" si="74"/>
        <v>5394502.3925332921</v>
      </c>
      <c r="M585" s="61">
        <v>-6300</v>
      </c>
      <c r="N585" s="36">
        <f t="shared" si="75"/>
        <v>-6300</v>
      </c>
      <c r="O585" s="95">
        <f t="shared" si="76"/>
        <v>5388202.3925332921</v>
      </c>
      <c r="P585" s="36">
        <f t="shared" si="77"/>
        <v>2305462.2118716771</v>
      </c>
      <c r="Q585" s="101">
        <f t="shared" si="78"/>
        <v>3082740.180661615</v>
      </c>
      <c r="R585" s="101">
        <f t="shared" si="79"/>
        <v>0</v>
      </c>
    </row>
    <row r="586" spans="1:18" ht="14.4" customHeight="1">
      <c r="A586" s="63">
        <v>482247</v>
      </c>
      <c r="B586" s="59" t="s">
        <v>609</v>
      </c>
      <c r="C586" s="25" t="s">
        <v>607</v>
      </c>
      <c r="D586" s="25" t="s">
        <v>691</v>
      </c>
      <c r="E586" s="60" t="s">
        <v>708</v>
      </c>
      <c r="F586" s="36">
        <f>VLOOKUP($A586,'CAF BLS Adjustment'!$B:$H,7,FALSE)</f>
        <v>4009011</v>
      </c>
      <c r="G586" s="5">
        <f>SUMIFS('HCLS Adjustment'!$F:$F,'HCLS Adjustment'!$B:$B,Main!$A586)</f>
        <v>5372328</v>
      </c>
      <c r="H586" s="31">
        <f>VLOOKUP(A586,'SVS Adjustment'!$B$3:$E$675,4,FALSE)</f>
        <v>0</v>
      </c>
      <c r="I586" s="31">
        <f t="shared" si="72"/>
        <v>9381339</v>
      </c>
      <c r="J586" s="31">
        <f>IFERROR(VLOOKUP($A586,'NECA 5 year Projections'!$A:$C,3,FALSE),0)</f>
        <v>4941027.30203827</v>
      </c>
      <c r="K586" s="64">
        <f t="shared" si="73"/>
        <v>0.9963388589590193</v>
      </c>
      <c r="L586" s="31">
        <f t="shared" si="74"/>
        <v>9346992.5947677474</v>
      </c>
      <c r="M586" s="61">
        <v>451674</v>
      </c>
      <c r="N586" s="36">
        <f t="shared" si="75"/>
        <v>450020.35778145608</v>
      </c>
      <c r="O586" s="95">
        <f t="shared" si="76"/>
        <v>9797012.9525492042</v>
      </c>
      <c r="P586" s="36">
        <f t="shared" si="77"/>
        <v>4444353.8030756135</v>
      </c>
      <c r="Q586" s="101">
        <f t="shared" si="78"/>
        <v>5352659.1494735908</v>
      </c>
      <c r="R586" s="101">
        <f t="shared" si="79"/>
        <v>0</v>
      </c>
    </row>
    <row r="587" spans="1:18" ht="14.4" customHeight="1">
      <c r="A587" s="63">
        <v>482248</v>
      </c>
      <c r="B587" s="59" t="s">
        <v>610</v>
      </c>
      <c r="C587" s="25" t="s">
        <v>607</v>
      </c>
      <c r="D587" s="25" t="s">
        <v>691</v>
      </c>
      <c r="E587" s="60" t="s">
        <v>708</v>
      </c>
      <c r="F587" s="36">
        <f>VLOOKUP($A587,'CAF BLS Adjustment'!$B:$H,7,FALSE)</f>
        <v>1045941</v>
      </c>
      <c r="G587" s="5">
        <f>SUMIFS('HCLS Adjustment'!$F:$F,'HCLS Adjustment'!$B:$B,Main!$A587)</f>
        <v>1124244</v>
      </c>
      <c r="H587" s="31">
        <f>VLOOKUP(A587,'SVS Adjustment'!$B$3:$E$675,4,FALSE)</f>
        <v>0</v>
      </c>
      <c r="I587" s="31">
        <f t="shared" si="72"/>
        <v>2170185</v>
      </c>
      <c r="J587" s="31">
        <f>IFERROR(VLOOKUP($A587,'NECA 5 year Projections'!$A:$C,3,FALSE),0)</f>
        <v>896308.05530950997</v>
      </c>
      <c r="K587" s="64">
        <f t="shared" si="73"/>
        <v>0.9963388589590193</v>
      </c>
      <c r="L587" s="31">
        <f t="shared" si="74"/>
        <v>2162239.6466299794</v>
      </c>
      <c r="M587" s="61">
        <v>72798</v>
      </c>
      <c r="N587" s="36">
        <f t="shared" si="75"/>
        <v>72531.476254498688</v>
      </c>
      <c r="O587" s="95">
        <f t="shared" si="76"/>
        <v>2234771.122884478</v>
      </c>
      <c r="P587" s="36">
        <f t="shared" si="77"/>
        <v>1114643.1387329542</v>
      </c>
      <c r="Q587" s="101">
        <f t="shared" si="78"/>
        <v>1120127.9841515238</v>
      </c>
      <c r="R587" s="101">
        <f t="shared" si="79"/>
        <v>0</v>
      </c>
    </row>
    <row r="588" spans="1:18" ht="14.4" customHeight="1">
      <c r="A588" s="63">
        <v>482250</v>
      </c>
      <c r="B588" s="59" t="s">
        <v>611</v>
      </c>
      <c r="C588" s="25" t="s">
        <v>607</v>
      </c>
      <c r="D588" s="25" t="s">
        <v>691</v>
      </c>
      <c r="E588" s="60" t="s">
        <v>708</v>
      </c>
      <c r="F588" s="36">
        <f>VLOOKUP($A588,'CAF BLS Adjustment'!$B:$H,7,FALSE)</f>
        <v>1799553</v>
      </c>
      <c r="G588" s="5">
        <f>SUMIFS('HCLS Adjustment'!$F:$F,'HCLS Adjustment'!$B:$B,Main!$A588)</f>
        <v>1683948</v>
      </c>
      <c r="H588" s="31">
        <f>VLOOKUP(A588,'SVS Adjustment'!$B$3:$E$675,4,FALSE)</f>
        <v>0</v>
      </c>
      <c r="I588" s="31">
        <f t="shared" si="72"/>
        <v>3483501</v>
      </c>
      <c r="J588" s="31">
        <f>IFERROR(VLOOKUP($A588,'NECA 5 year Projections'!$A:$C,3,FALSE),0)</f>
        <v>2100160.7841229099</v>
      </c>
      <c r="K588" s="64">
        <f t="shared" si="73"/>
        <v>0.9963388589590193</v>
      </c>
      <c r="L588" s="31">
        <f t="shared" si="74"/>
        <v>3470747.4115226027</v>
      </c>
      <c r="M588" s="61">
        <v>-34890</v>
      </c>
      <c r="N588" s="36">
        <f t="shared" si="75"/>
        <v>-34890</v>
      </c>
      <c r="O588" s="95">
        <f t="shared" si="76"/>
        <v>3435857.4115226027</v>
      </c>
      <c r="P588" s="36">
        <f t="shared" si="77"/>
        <v>1758074.5826562801</v>
      </c>
      <c r="Q588" s="101">
        <f t="shared" si="78"/>
        <v>1677782.8288663225</v>
      </c>
      <c r="R588" s="101">
        <f t="shared" si="79"/>
        <v>0</v>
      </c>
    </row>
    <row r="589" spans="1:18" ht="14.4" customHeight="1">
      <c r="A589" s="63">
        <v>482255</v>
      </c>
      <c r="B589" s="59" t="s">
        <v>612</v>
      </c>
      <c r="C589" s="25" t="s">
        <v>607</v>
      </c>
      <c r="D589" s="25" t="s">
        <v>691</v>
      </c>
      <c r="E589" s="60" t="s">
        <v>708</v>
      </c>
      <c r="F589" s="36">
        <f>VLOOKUP($A589,'CAF BLS Adjustment'!$B:$H,7,FALSE)</f>
        <v>21933883</v>
      </c>
      <c r="G589" s="5">
        <f>SUMIFS('HCLS Adjustment'!$F:$F,'HCLS Adjustment'!$B:$B,Main!$A589)</f>
        <v>5263632</v>
      </c>
      <c r="H589" s="31">
        <f>VLOOKUP(A589,'SVS Adjustment'!$B$3:$E$675,4,FALSE)</f>
        <v>0</v>
      </c>
      <c r="I589" s="31">
        <f t="shared" si="72"/>
        <v>27197515</v>
      </c>
      <c r="J589" s="31">
        <f>IFERROR(VLOOKUP($A589,'NECA 5 year Projections'!$A:$C,3,FALSE),0)</f>
        <v>14032808.3367994</v>
      </c>
      <c r="K589" s="64">
        <f t="shared" si="73"/>
        <v>0.9963388589590193</v>
      </c>
      <c r="L589" s="31">
        <f t="shared" si="74"/>
        <v>27097941.061620813</v>
      </c>
      <c r="M589" s="61">
        <v>-1820112</v>
      </c>
      <c r="N589" s="36">
        <f t="shared" si="75"/>
        <v>-1820112</v>
      </c>
      <c r="O589" s="95">
        <f t="shared" si="76"/>
        <v>25277829.061620813</v>
      </c>
      <c r="P589" s="36">
        <f t="shared" si="77"/>
        <v>20033467.960760631</v>
      </c>
      <c r="Q589" s="101">
        <f t="shared" si="78"/>
        <v>5244361.1008601803</v>
      </c>
      <c r="R589" s="101">
        <f t="shared" si="79"/>
        <v>0</v>
      </c>
    </row>
    <row r="590" spans="1:18" ht="14.4" customHeight="1">
      <c r="A590" s="63">
        <v>482257</v>
      </c>
      <c r="B590" s="59" t="s">
        <v>613</v>
      </c>
      <c r="C590" s="25" t="s">
        <v>607</v>
      </c>
      <c r="D590" s="25" t="s">
        <v>691</v>
      </c>
      <c r="E590" s="60" t="s">
        <v>708</v>
      </c>
      <c r="F590" s="36">
        <f>VLOOKUP($A590,'CAF BLS Adjustment'!$B:$H,7,FALSE)</f>
        <v>7204107</v>
      </c>
      <c r="G590" s="5">
        <f>SUMIFS('HCLS Adjustment'!$F:$F,'HCLS Adjustment'!$B:$B,Main!$A590)</f>
        <v>9453612</v>
      </c>
      <c r="H590" s="31">
        <f>VLOOKUP(A590,'SVS Adjustment'!$B$3:$E$675,4,FALSE)</f>
        <v>0</v>
      </c>
      <c r="I590" s="31">
        <f t="shared" si="72"/>
        <v>16657719</v>
      </c>
      <c r="J590" s="31">
        <f>IFERROR(VLOOKUP($A590,'NECA 5 year Projections'!$A:$C,3,FALSE),0)</f>
        <v>6515744.1690196497</v>
      </c>
      <c r="K590" s="64">
        <f t="shared" si="73"/>
        <v>0.9963388589590193</v>
      </c>
      <c r="L590" s="31">
        <f t="shared" si="74"/>
        <v>16596732.741319977</v>
      </c>
      <c r="M590" s="61">
        <v>454086</v>
      </c>
      <c r="N590" s="36">
        <f t="shared" si="75"/>
        <v>452423.52710926521</v>
      </c>
      <c r="O590" s="95">
        <f t="shared" si="76"/>
        <v>17049156.268429242</v>
      </c>
      <c r="P590" s="36">
        <f t="shared" si="77"/>
        <v>7630155.2753079487</v>
      </c>
      <c r="Q590" s="101">
        <f t="shared" si="78"/>
        <v>9419000.9931212924</v>
      </c>
      <c r="R590" s="101">
        <f t="shared" si="79"/>
        <v>0</v>
      </c>
    </row>
    <row r="591" spans="1:18" ht="14.4" customHeight="1">
      <c r="A591" s="63">
        <v>483310</v>
      </c>
      <c r="B591" s="59" t="s">
        <v>614</v>
      </c>
      <c r="C591" s="25" t="s">
        <v>607</v>
      </c>
      <c r="D591" s="25" t="s">
        <v>691</v>
      </c>
      <c r="E591" s="60" t="s">
        <v>708</v>
      </c>
      <c r="F591" s="36">
        <f>VLOOKUP($A591,'CAF BLS Adjustment'!$B:$H,7,FALSE)</f>
        <v>4254113</v>
      </c>
      <c r="G591" s="5">
        <f>SUMIFS('HCLS Adjustment'!$F:$F,'HCLS Adjustment'!$B:$B,Main!$A591)</f>
        <v>5513952</v>
      </c>
      <c r="H591" s="31">
        <f>VLOOKUP(A591,'SVS Adjustment'!$B$3:$E$675,4,FALSE)</f>
        <v>0</v>
      </c>
      <c r="I591" s="31">
        <f t="shared" si="72"/>
        <v>9768065</v>
      </c>
      <c r="J591" s="31">
        <f>IFERROR(VLOOKUP($A591,'NECA 5 year Projections'!$A:$C,3,FALSE),0)</f>
        <v>3947295.8778979699</v>
      </c>
      <c r="K591" s="64">
        <f t="shared" si="73"/>
        <v>0.9963388589590193</v>
      </c>
      <c r="L591" s="31">
        <f t="shared" si="74"/>
        <v>9732302.7363375332</v>
      </c>
      <c r="M591" s="61">
        <v>258894</v>
      </c>
      <c r="N591" s="36">
        <f t="shared" si="75"/>
        <v>257946.15255133633</v>
      </c>
      <c r="O591" s="95">
        <f t="shared" si="76"/>
        <v>9990248.8888888694</v>
      </c>
      <c r="P591" s="36">
        <f t="shared" si="77"/>
        <v>4496484.2448540665</v>
      </c>
      <c r="Q591" s="101">
        <f t="shared" si="78"/>
        <v>5493764.644034802</v>
      </c>
      <c r="R591" s="101">
        <f t="shared" si="79"/>
        <v>0</v>
      </c>
    </row>
    <row r="592" spans="1:18" ht="14.4" customHeight="1">
      <c r="A592" s="63">
        <v>491231</v>
      </c>
      <c r="B592" s="59" t="s">
        <v>616</v>
      </c>
      <c r="C592" s="25" t="s">
        <v>615</v>
      </c>
      <c r="D592" s="25" t="s">
        <v>691</v>
      </c>
      <c r="E592" s="60" t="s">
        <v>708</v>
      </c>
      <c r="F592" s="36">
        <f>VLOOKUP($A592,'CAF BLS Adjustment'!$B:$H,7,FALSE)</f>
        <v>1385494</v>
      </c>
      <c r="G592" s="5">
        <f>SUMIFS('HCLS Adjustment'!$F:$F,'HCLS Adjustment'!$B:$B,Main!$A592)</f>
        <v>1063344</v>
      </c>
      <c r="H592" s="31">
        <f>VLOOKUP(A592,'SVS Adjustment'!$B$3:$E$675,4,FALSE)</f>
        <v>0</v>
      </c>
      <c r="I592" s="31">
        <f t="shared" si="72"/>
        <v>2448838</v>
      </c>
      <c r="J592" s="31">
        <f>IFERROR(VLOOKUP($A592,'NECA 5 year Projections'!$A:$C,3,FALSE),0)</f>
        <v>1412267.18162268</v>
      </c>
      <c r="K592" s="64">
        <f t="shared" si="73"/>
        <v>0.9963388589590193</v>
      </c>
      <c r="L592" s="31">
        <f t="shared" si="74"/>
        <v>2439872.4586954871</v>
      </c>
      <c r="M592" s="61">
        <v>161556</v>
      </c>
      <c r="N592" s="36">
        <f t="shared" si="75"/>
        <v>160964.52069798333</v>
      </c>
      <c r="O592" s="95">
        <f t="shared" si="76"/>
        <v>2600836.9793934706</v>
      </c>
      <c r="P592" s="36">
        <f t="shared" si="77"/>
        <v>1541386.031752551</v>
      </c>
      <c r="Q592" s="101">
        <f t="shared" si="78"/>
        <v>1059450.9476409194</v>
      </c>
      <c r="R592" s="101">
        <f t="shared" si="79"/>
        <v>0</v>
      </c>
    </row>
    <row r="593" spans="1:18" ht="14.4" customHeight="1">
      <c r="A593" s="63">
        <v>492066</v>
      </c>
      <c r="B593" s="59" t="s">
        <v>617</v>
      </c>
      <c r="C593" s="25" t="s">
        <v>615</v>
      </c>
      <c r="D593" s="25" t="s">
        <v>691</v>
      </c>
      <c r="E593" s="60" t="s">
        <v>708</v>
      </c>
      <c r="F593" s="36">
        <f>VLOOKUP($A593,'CAF BLS Adjustment'!$B:$H,7,FALSE)</f>
        <v>290101</v>
      </c>
      <c r="G593" s="5">
        <f>SUMIFS('HCLS Adjustment'!$F:$F,'HCLS Adjustment'!$B:$B,Main!$A593)</f>
        <v>455844</v>
      </c>
      <c r="H593" s="31">
        <f>VLOOKUP(A593,'SVS Adjustment'!$B$3:$E$675,4,FALSE)</f>
        <v>0</v>
      </c>
      <c r="I593" s="31">
        <f t="shared" si="72"/>
        <v>745945</v>
      </c>
      <c r="J593" s="31">
        <f>IFERROR(VLOOKUP($A593,'NECA 5 year Projections'!$A:$C,3,FALSE),0)</f>
        <v>316971.946117802</v>
      </c>
      <c r="K593" s="64">
        <f t="shared" si="73"/>
        <v>0.9963388589590193</v>
      </c>
      <c r="L593" s="31">
        <f t="shared" si="74"/>
        <v>743213.99014618562</v>
      </c>
      <c r="M593" s="61">
        <v>-26802</v>
      </c>
      <c r="N593" s="36">
        <f t="shared" si="75"/>
        <v>-26802</v>
      </c>
      <c r="O593" s="95">
        <f t="shared" si="76"/>
        <v>716411.99014618562</v>
      </c>
      <c r="P593" s="36">
        <f t="shared" si="77"/>
        <v>262236.89932287042</v>
      </c>
      <c r="Q593" s="101">
        <f t="shared" si="78"/>
        <v>454175.09082331514</v>
      </c>
      <c r="R593" s="101">
        <f t="shared" si="79"/>
        <v>0</v>
      </c>
    </row>
    <row r="594" spans="1:18" ht="14.4" customHeight="1">
      <c r="A594" s="63">
        <v>492176</v>
      </c>
      <c r="B594" s="59" t="s">
        <v>618</v>
      </c>
      <c r="C594" s="25" t="s">
        <v>615</v>
      </c>
      <c r="D594" s="25" t="s">
        <v>691</v>
      </c>
      <c r="E594" s="60" t="s">
        <v>708</v>
      </c>
      <c r="F594" s="36">
        <f>VLOOKUP($A594,'CAF BLS Adjustment'!$B:$H,7,FALSE)</f>
        <v>550434</v>
      </c>
      <c r="G594" s="5">
        <f>SUMIFS('HCLS Adjustment'!$F:$F,'HCLS Adjustment'!$B:$B,Main!$A594)</f>
        <v>903084</v>
      </c>
      <c r="H594" s="31">
        <f>VLOOKUP(A594,'SVS Adjustment'!$B$3:$E$675,4,FALSE)</f>
        <v>0</v>
      </c>
      <c r="I594" s="31">
        <f t="shared" si="72"/>
        <v>1453518</v>
      </c>
      <c r="J594" s="31">
        <f>IFERROR(VLOOKUP($A594,'NECA 5 year Projections'!$A:$C,3,FALSE),0)</f>
        <v>1273950.5351495801</v>
      </c>
      <c r="K594" s="64">
        <f t="shared" si="73"/>
        <v>0.9963388589590193</v>
      </c>
      <c r="L594" s="31">
        <f t="shared" si="74"/>
        <v>1448196.4655963958</v>
      </c>
      <c r="M594" s="61">
        <v>91620</v>
      </c>
      <c r="N594" s="36">
        <f t="shared" si="75"/>
        <v>91284.566257825354</v>
      </c>
      <c r="O594" s="95">
        <f t="shared" si="76"/>
        <v>1539481.0318542211</v>
      </c>
      <c r="P594" s="36">
        <f t="shared" si="77"/>
        <v>639703.34975007421</v>
      </c>
      <c r="Q594" s="101">
        <f t="shared" si="78"/>
        <v>899777.68210414692</v>
      </c>
      <c r="R594" s="101">
        <f t="shared" si="79"/>
        <v>0</v>
      </c>
    </row>
    <row r="595" spans="1:18" ht="14.4" customHeight="1">
      <c r="A595" s="63">
        <v>492259</v>
      </c>
      <c r="B595" s="59" t="s">
        <v>619</v>
      </c>
      <c r="C595" s="25" t="s">
        <v>615</v>
      </c>
      <c r="D595" s="25" t="s">
        <v>691</v>
      </c>
      <c r="E595" s="60" t="s">
        <v>708</v>
      </c>
      <c r="F595" s="36">
        <f>VLOOKUP($A595,'CAF BLS Adjustment'!$B:$H,7,FALSE)</f>
        <v>685160.83017578511</v>
      </c>
      <c r="G595" s="5">
        <f>SUMIFS('HCLS Adjustment'!$F:$F,'HCLS Adjustment'!$B:$B,Main!$A595)</f>
        <v>1015632</v>
      </c>
      <c r="H595" s="31">
        <f>VLOOKUP(A595,'SVS Adjustment'!$B$3:$E$675,4,FALSE)</f>
        <v>0</v>
      </c>
      <c r="I595" s="31">
        <f t="shared" si="72"/>
        <v>1700792.8301757851</v>
      </c>
      <c r="J595" s="31">
        <f>IFERROR(VLOOKUP($A595,'NECA 5 year Projections'!$A:$C,3,FALSE),0)</f>
        <v>627823.19569264899</v>
      </c>
      <c r="K595" s="64">
        <f t="shared" si="73"/>
        <v>0.9963388589590193</v>
      </c>
      <c r="L595" s="31">
        <f t="shared" si="74"/>
        <v>1694565.9877430229</v>
      </c>
      <c r="M595" s="61">
        <v>45934</v>
      </c>
      <c r="N595" s="36">
        <f t="shared" si="75"/>
        <v>45765.829147423596</v>
      </c>
      <c r="O595" s="95">
        <f t="shared" si="76"/>
        <v>1740331.8168904465</v>
      </c>
      <c r="P595" s="36">
        <f t="shared" si="77"/>
        <v>728418.18888817984</v>
      </c>
      <c r="Q595" s="101">
        <f t="shared" si="78"/>
        <v>1011913.6280022666</v>
      </c>
      <c r="R595" s="101">
        <f t="shared" si="79"/>
        <v>0</v>
      </c>
    </row>
    <row r="596" spans="1:18" ht="14.4" customHeight="1">
      <c r="A596" s="63">
        <v>492262</v>
      </c>
      <c r="B596" s="59" t="s">
        <v>620</v>
      </c>
      <c r="C596" s="25" t="s">
        <v>615</v>
      </c>
      <c r="D596" s="25" t="s">
        <v>691</v>
      </c>
      <c r="E596" s="60" t="s">
        <v>708</v>
      </c>
      <c r="F596" s="36">
        <f>VLOOKUP($A596,'CAF BLS Adjustment'!$B:$H,7,FALSE)</f>
        <v>12180612</v>
      </c>
      <c r="G596" s="5">
        <f>SUMIFS('HCLS Adjustment'!$F:$F,'HCLS Adjustment'!$B:$B,Main!$A596)</f>
        <v>8217444</v>
      </c>
      <c r="H596" s="31">
        <f>VLOOKUP(A596,'SVS Adjustment'!$B$3:$E$675,4,FALSE)</f>
        <v>0</v>
      </c>
      <c r="I596" s="31">
        <f t="shared" si="72"/>
        <v>20398056</v>
      </c>
      <c r="J596" s="31">
        <f>IFERROR(VLOOKUP($A596,'NECA 5 year Projections'!$A:$C,3,FALSE),0)</f>
        <v>5401508.1838505501</v>
      </c>
      <c r="K596" s="64">
        <f t="shared" si="73"/>
        <v>0.9963388589590193</v>
      </c>
      <c r="L596" s="31">
        <f t="shared" si="74"/>
        <v>20323375.840022177</v>
      </c>
      <c r="M596" s="61">
        <v>196962</v>
      </c>
      <c r="N596" s="36">
        <f t="shared" si="75"/>
        <v>196240.89433828637</v>
      </c>
      <c r="O596" s="95">
        <f t="shared" si="76"/>
        <v>20519616.734360464</v>
      </c>
      <c r="P596" s="36">
        <f t="shared" si="77"/>
        <v>12332257.955840824</v>
      </c>
      <c r="Q596" s="101">
        <f t="shared" si="78"/>
        <v>8187358.7785196388</v>
      </c>
      <c r="R596" s="101">
        <f t="shared" si="79"/>
        <v>0</v>
      </c>
    </row>
    <row r="597" spans="1:18" ht="14.4" customHeight="1">
      <c r="A597" s="63">
        <v>492263</v>
      </c>
      <c r="B597" s="59" t="s">
        <v>621</v>
      </c>
      <c r="C597" s="25" t="s">
        <v>615</v>
      </c>
      <c r="D597" s="25" t="s">
        <v>691</v>
      </c>
      <c r="E597" s="60" t="s">
        <v>708</v>
      </c>
      <c r="F597" s="36">
        <f>VLOOKUP($A597,'CAF BLS Adjustment'!$B:$H,7,FALSE)</f>
        <v>1225669</v>
      </c>
      <c r="G597" s="5">
        <f>SUMIFS('HCLS Adjustment'!$F:$F,'HCLS Adjustment'!$B:$B,Main!$A597)</f>
        <v>1973088</v>
      </c>
      <c r="H597" s="31">
        <f>VLOOKUP(A597,'SVS Adjustment'!$B$3:$E$675,4,FALSE)</f>
        <v>0</v>
      </c>
      <c r="I597" s="31">
        <f t="shared" si="72"/>
        <v>3198757</v>
      </c>
      <c r="J597" s="31">
        <f>IFERROR(VLOOKUP($A597,'NECA 5 year Projections'!$A:$C,3,FALSE),0)</f>
        <v>1383084.8411429201</v>
      </c>
      <c r="K597" s="64">
        <f t="shared" si="73"/>
        <v>0.9963388589590193</v>
      </c>
      <c r="L597" s="31">
        <f t="shared" si="74"/>
        <v>3187045.8994671758</v>
      </c>
      <c r="M597" s="61">
        <v>150414</v>
      </c>
      <c r="N597" s="36">
        <f t="shared" si="75"/>
        <v>149863.31313146194</v>
      </c>
      <c r="O597" s="95">
        <f t="shared" si="76"/>
        <v>3336909.2125986377</v>
      </c>
      <c r="P597" s="36">
        <f t="shared" si="77"/>
        <v>1371044.966052904</v>
      </c>
      <c r="Q597" s="101">
        <f t="shared" si="78"/>
        <v>1965864.2465457334</v>
      </c>
      <c r="R597" s="101">
        <f t="shared" si="79"/>
        <v>0</v>
      </c>
    </row>
    <row r="598" spans="1:18" ht="14.4" customHeight="1">
      <c r="A598" s="63">
        <v>492264</v>
      </c>
      <c r="B598" s="59" t="s">
        <v>622</v>
      </c>
      <c r="C598" s="25" t="s">
        <v>615</v>
      </c>
      <c r="D598" s="25" t="s">
        <v>691</v>
      </c>
      <c r="E598" s="60" t="s">
        <v>708</v>
      </c>
      <c r="F598" s="36">
        <f>VLOOKUP($A598,'CAF BLS Adjustment'!$B:$H,7,FALSE)</f>
        <v>2031896.2696147261</v>
      </c>
      <c r="G598" s="5">
        <f>SUMIFS('HCLS Adjustment'!$F:$F,'HCLS Adjustment'!$B:$B,Main!$A598)</f>
        <v>1963920</v>
      </c>
      <c r="H598" s="31">
        <f>VLOOKUP(A598,'SVS Adjustment'!$B$3:$E$675,4,FALSE)</f>
        <v>0</v>
      </c>
      <c r="I598" s="31">
        <f t="shared" si="72"/>
        <v>3995816.2696147263</v>
      </c>
      <c r="J598" s="31">
        <f>IFERROR(VLOOKUP($A598,'NECA 5 year Projections'!$A:$C,3,FALSE),0)</f>
        <v>1531110.9748383099</v>
      </c>
      <c r="K598" s="64">
        <f t="shared" si="73"/>
        <v>0.9963388589590193</v>
      </c>
      <c r="L598" s="31">
        <f t="shared" si="74"/>
        <v>3981187.0226778216</v>
      </c>
      <c r="M598" s="61">
        <v>165580</v>
      </c>
      <c r="N598" s="36">
        <f t="shared" si="75"/>
        <v>164973.78826643442</v>
      </c>
      <c r="O598" s="95">
        <f t="shared" si="76"/>
        <v>4146160.8109442559</v>
      </c>
      <c r="P598" s="36">
        <f t="shared" si="77"/>
        <v>2189430.9990574587</v>
      </c>
      <c r="Q598" s="101">
        <f t="shared" si="78"/>
        <v>1956729.8118867972</v>
      </c>
      <c r="R598" s="101">
        <f t="shared" si="79"/>
        <v>0</v>
      </c>
    </row>
    <row r="599" spans="1:18" ht="14.4" customHeight="1">
      <c r="A599" s="63">
        <v>492265</v>
      </c>
      <c r="B599" s="59" t="s">
        <v>623</v>
      </c>
      <c r="C599" s="25" t="s">
        <v>615</v>
      </c>
      <c r="D599" s="25" t="s">
        <v>691</v>
      </c>
      <c r="E599" s="60" t="s">
        <v>708</v>
      </c>
      <c r="F599" s="36">
        <f>VLOOKUP($A599,'CAF BLS Adjustment'!$B:$H,7,FALSE)</f>
        <v>1264758</v>
      </c>
      <c r="G599" s="5">
        <f>SUMIFS('HCLS Adjustment'!$F:$F,'HCLS Adjustment'!$B:$B,Main!$A599)</f>
        <v>1269528</v>
      </c>
      <c r="H599" s="31">
        <f>VLOOKUP(A599,'SVS Adjustment'!$B$3:$E$675,4,FALSE)</f>
        <v>0</v>
      </c>
      <c r="I599" s="31">
        <f t="shared" si="72"/>
        <v>2534286</v>
      </c>
      <c r="J599" s="31">
        <f>IFERROR(VLOOKUP($A599,'NECA 5 year Projections'!$A:$C,3,FALSE),0)</f>
        <v>1430978.05423602</v>
      </c>
      <c r="K599" s="64">
        <f t="shared" si="73"/>
        <v>0.9963388589590193</v>
      </c>
      <c r="L599" s="31">
        <f t="shared" si="74"/>
        <v>2525007.621515817</v>
      </c>
      <c r="M599" s="61">
        <v>-33144</v>
      </c>
      <c r="N599" s="36">
        <f t="shared" si="75"/>
        <v>-33144</v>
      </c>
      <c r="O599" s="95">
        <f t="shared" si="76"/>
        <v>2491863.621515817</v>
      </c>
      <c r="P599" s="36">
        <f t="shared" si="77"/>
        <v>1226983.5425792912</v>
      </c>
      <c r="Q599" s="101">
        <f t="shared" si="78"/>
        <v>1264880.0789365259</v>
      </c>
      <c r="R599" s="101">
        <f t="shared" si="79"/>
        <v>0</v>
      </c>
    </row>
    <row r="600" spans="1:18" ht="14.4" customHeight="1">
      <c r="A600" s="63">
        <v>492270</v>
      </c>
      <c r="B600" s="59" t="s">
        <v>624</v>
      </c>
      <c r="C600" s="25" t="s">
        <v>615</v>
      </c>
      <c r="D600" s="25" t="s">
        <v>691</v>
      </c>
      <c r="E600" s="60" t="s">
        <v>708</v>
      </c>
      <c r="F600" s="36">
        <f>VLOOKUP($A600,'CAF BLS Adjustment'!$B:$H,7,FALSE)</f>
        <v>2627620</v>
      </c>
      <c r="G600" s="5">
        <f>SUMIFS('HCLS Adjustment'!$F:$F,'HCLS Adjustment'!$B:$B,Main!$A600)</f>
        <v>2725344</v>
      </c>
      <c r="H600" s="31">
        <f>VLOOKUP(A600,'SVS Adjustment'!$B$3:$E$675,4,FALSE)</f>
        <v>0</v>
      </c>
      <c r="I600" s="31">
        <f t="shared" si="72"/>
        <v>5352964</v>
      </c>
      <c r="J600" s="31">
        <f>IFERROR(VLOOKUP($A600,'NECA 5 year Projections'!$A:$C,3,FALSE),0)</f>
        <v>2524318.0979700298</v>
      </c>
      <c r="K600" s="64">
        <f t="shared" si="73"/>
        <v>0.9963388589590193</v>
      </c>
      <c r="L600" s="31">
        <f t="shared" si="74"/>
        <v>5333366.043808708</v>
      </c>
      <c r="M600" s="61">
        <v>91116</v>
      </c>
      <c r="N600" s="36">
        <f t="shared" si="75"/>
        <v>90782.411472909997</v>
      </c>
      <c r="O600" s="95">
        <f t="shared" si="76"/>
        <v>5424148.4552816181</v>
      </c>
      <c r="P600" s="36">
        <f t="shared" si="77"/>
        <v>2708782.3240508088</v>
      </c>
      <c r="Q600" s="101">
        <f t="shared" si="78"/>
        <v>2715366.1312308097</v>
      </c>
      <c r="R600" s="101">
        <f t="shared" si="79"/>
        <v>0</v>
      </c>
    </row>
    <row r="601" spans="1:18" ht="14.4" customHeight="1">
      <c r="A601" s="63">
        <v>493403</v>
      </c>
      <c r="B601" s="59" t="s">
        <v>625</v>
      </c>
      <c r="C601" s="25" t="s">
        <v>615</v>
      </c>
      <c r="D601" s="25" t="s">
        <v>691</v>
      </c>
      <c r="E601" s="60" t="s">
        <v>708</v>
      </c>
      <c r="F601" s="36">
        <f>VLOOKUP($A601,'CAF BLS Adjustment'!$B:$H,7,FALSE)</f>
        <v>3475119</v>
      </c>
      <c r="G601" s="5">
        <f>SUMIFS('HCLS Adjustment'!$F:$F,'HCLS Adjustment'!$B:$B,Main!$A601)</f>
        <v>5290116</v>
      </c>
      <c r="H601" s="31">
        <f>VLOOKUP(A601,'SVS Adjustment'!$B$3:$E$675,4,FALSE)</f>
        <v>0</v>
      </c>
      <c r="I601" s="31">
        <f t="shared" si="72"/>
        <v>8765235</v>
      </c>
      <c r="J601" s="31">
        <f>IFERROR(VLOOKUP($A601,'NECA 5 year Projections'!$A:$C,3,FALSE),0)</f>
        <v>3735474.0857829801</v>
      </c>
      <c r="K601" s="64">
        <f t="shared" si="73"/>
        <v>0.9963388589590193</v>
      </c>
      <c r="L601" s="31">
        <f t="shared" si="74"/>
        <v>8733144.2384076603</v>
      </c>
      <c r="M601" s="61">
        <v>382872</v>
      </c>
      <c r="N601" s="36">
        <f t="shared" si="75"/>
        <v>381470.25160735764</v>
      </c>
      <c r="O601" s="95">
        <f t="shared" si="76"/>
        <v>9114614.4900150187</v>
      </c>
      <c r="P601" s="36">
        <f t="shared" si="77"/>
        <v>3843866.350814166</v>
      </c>
      <c r="Q601" s="101">
        <f t="shared" si="78"/>
        <v>5270748.1392008513</v>
      </c>
      <c r="R601" s="101">
        <f t="shared" si="79"/>
        <v>0</v>
      </c>
    </row>
    <row r="602" spans="1:18" ht="14.4" customHeight="1">
      <c r="A602" s="63">
        <v>500758</v>
      </c>
      <c r="B602" s="59" t="s">
        <v>627</v>
      </c>
      <c r="C602" s="25" t="s">
        <v>626</v>
      </c>
      <c r="D602" s="25" t="s">
        <v>691</v>
      </c>
      <c r="E602" s="60" t="s">
        <v>708</v>
      </c>
      <c r="F602" s="36">
        <f>VLOOKUP($A602,'CAF BLS Adjustment'!$B:$H,7,FALSE)</f>
        <v>1738012</v>
      </c>
      <c r="G602" s="5">
        <f>SUMIFS('HCLS Adjustment'!$F:$F,'HCLS Adjustment'!$B:$B,Main!$A602)</f>
        <v>0</v>
      </c>
      <c r="H602" s="31">
        <f>VLOOKUP(A602,'SVS Adjustment'!$B$3:$E$675,4,FALSE)</f>
        <v>0</v>
      </c>
      <c r="I602" s="31">
        <f t="shared" si="72"/>
        <v>1738012</v>
      </c>
      <c r="J602" s="31">
        <f>IFERROR(VLOOKUP($A602,'NECA 5 year Projections'!$A:$C,3,FALSE),0)</f>
        <v>1763023.50695569</v>
      </c>
      <c r="K602" s="64">
        <f t="shared" si="73"/>
        <v>0.9963388589590193</v>
      </c>
      <c r="L602" s="31">
        <f t="shared" si="74"/>
        <v>1738012</v>
      </c>
      <c r="M602" s="61">
        <v>265518</v>
      </c>
      <c r="N602" s="36">
        <f t="shared" si="75"/>
        <v>264545.90115308086</v>
      </c>
      <c r="O602" s="95">
        <f t="shared" si="76"/>
        <v>2002557.9011530809</v>
      </c>
      <c r="P602" s="36">
        <f t="shared" si="77"/>
        <v>2002557.9011530809</v>
      </c>
      <c r="Q602" s="101">
        <f t="shared" si="78"/>
        <v>0</v>
      </c>
      <c r="R602" s="101">
        <f t="shared" si="79"/>
        <v>0</v>
      </c>
    </row>
    <row r="603" spans="1:18" ht="14.4" customHeight="1">
      <c r="A603" s="63">
        <v>502278</v>
      </c>
      <c r="B603" s="59" t="s">
        <v>628</v>
      </c>
      <c r="C603" s="25" t="s">
        <v>626</v>
      </c>
      <c r="D603" s="25" t="s">
        <v>691</v>
      </c>
      <c r="E603" s="60" t="s">
        <v>708</v>
      </c>
      <c r="F603" s="36">
        <f>VLOOKUP($A603,'CAF BLS Adjustment'!$B:$H,7,FALSE)</f>
        <v>1967783</v>
      </c>
      <c r="G603" s="5">
        <f>SUMIFS('HCLS Adjustment'!$F:$F,'HCLS Adjustment'!$B:$B,Main!$A603)</f>
        <v>0</v>
      </c>
      <c r="H603" s="31">
        <f>VLOOKUP(A603,'SVS Adjustment'!$B$3:$E$675,4,FALSE)</f>
        <v>0</v>
      </c>
      <c r="I603" s="31">
        <f t="shared" si="72"/>
        <v>1967783</v>
      </c>
      <c r="J603" s="31">
        <f>IFERROR(VLOOKUP($A603,'NECA 5 year Projections'!$A:$C,3,FALSE),0)</f>
        <v>1595639.83986999</v>
      </c>
      <c r="K603" s="64">
        <f t="shared" si="73"/>
        <v>0.9963388589590193</v>
      </c>
      <c r="L603" s="31">
        <f t="shared" si="74"/>
        <v>1960578.6688989559</v>
      </c>
      <c r="M603" s="61">
        <v>239400</v>
      </c>
      <c r="N603" s="36">
        <f t="shared" si="75"/>
        <v>238523.52283478921</v>
      </c>
      <c r="O603" s="95">
        <f t="shared" si="76"/>
        <v>2199102.1917337449</v>
      </c>
      <c r="P603" s="36">
        <f t="shared" si="77"/>
        <v>2199102.1917337449</v>
      </c>
      <c r="Q603" s="101">
        <f t="shared" si="78"/>
        <v>0</v>
      </c>
      <c r="R603" s="101">
        <f t="shared" si="79"/>
        <v>0</v>
      </c>
    </row>
    <row r="604" spans="1:18" ht="14.4" customHeight="1">
      <c r="A604" s="63">
        <v>502282</v>
      </c>
      <c r="B604" s="59" t="s">
        <v>629</v>
      </c>
      <c r="C604" s="25" t="s">
        <v>626</v>
      </c>
      <c r="D604" s="25" t="s">
        <v>691</v>
      </c>
      <c r="E604" s="60" t="s">
        <v>708</v>
      </c>
      <c r="F604" s="36">
        <f>VLOOKUP($A604,'CAF BLS Adjustment'!$B:$H,7,FALSE)</f>
        <v>536541</v>
      </c>
      <c r="G604" s="5">
        <f>SUMIFS('HCLS Adjustment'!$F:$F,'HCLS Adjustment'!$B:$B,Main!$A604)</f>
        <v>0</v>
      </c>
      <c r="H604" s="31">
        <f>VLOOKUP(A604,'SVS Adjustment'!$B$3:$E$675,4,FALSE)</f>
        <v>0</v>
      </c>
      <c r="I604" s="31">
        <f t="shared" si="72"/>
        <v>536541</v>
      </c>
      <c r="J604" s="31">
        <f>IFERROR(VLOOKUP($A604,'NECA 5 year Projections'!$A:$C,3,FALSE),0)</f>
        <v>531273.40313291096</v>
      </c>
      <c r="K604" s="64">
        <f t="shared" si="73"/>
        <v>0.9963388589590193</v>
      </c>
      <c r="L604" s="31">
        <f t="shared" si="74"/>
        <v>534576.64772473113</v>
      </c>
      <c r="M604" s="61">
        <v>42636</v>
      </c>
      <c r="N604" s="36">
        <f t="shared" si="75"/>
        <v>42479.903590576745</v>
      </c>
      <c r="O604" s="95">
        <f t="shared" si="76"/>
        <v>577056.55131530785</v>
      </c>
      <c r="P604" s="36">
        <f t="shared" si="77"/>
        <v>577056.55131530785</v>
      </c>
      <c r="Q604" s="101">
        <f t="shared" si="78"/>
        <v>0</v>
      </c>
      <c r="R604" s="101">
        <f t="shared" si="79"/>
        <v>0</v>
      </c>
    </row>
    <row r="605" spans="1:18" ht="14.4" customHeight="1">
      <c r="A605" s="63">
        <v>502284</v>
      </c>
      <c r="B605" s="59" t="s">
        <v>630</v>
      </c>
      <c r="C605" s="25" t="s">
        <v>626</v>
      </c>
      <c r="D605" s="25" t="s">
        <v>691</v>
      </c>
      <c r="E605" s="60" t="s">
        <v>708</v>
      </c>
      <c r="F605" s="36">
        <f>VLOOKUP($A605,'CAF BLS Adjustment'!$B:$H,7,FALSE)</f>
        <v>1403258.2019901848</v>
      </c>
      <c r="G605" s="5">
        <f>SUMIFS('HCLS Adjustment'!$F:$F,'HCLS Adjustment'!$B:$B,Main!$A605)</f>
        <v>606600</v>
      </c>
      <c r="H605" s="31">
        <f>VLOOKUP(A605,'SVS Adjustment'!$B$3:$E$675,4,FALSE)</f>
        <v>0</v>
      </c>
      <c r="I605" s="31">
        <f t="shared" si="72"/>
        <v>2009858.2019901848</v>
      </c>
      <c r="J605" s="31">
        <f>IFERROR(VLOOKUP($A605,'NECA 5 year Projections'!$A:$C,3,FALSE),0)</f>
        <v>1233628.7462625499</v>
      </c>
      <c r="K605" s="64">
        <f t="shared" si="73"/>
        <v>0.9963388589590193</v>
      </c>
      <c r="L605" s="31">
        <f t="shared" si="74"/>
        <v>2002499.8276403269</v>
      </c>
      <c r="M605" s="61">
        <v>372</v>
      </c>
      <c r="N605" s="36">
        <f t="shared" si="75"/>
        <v>370.63805553275517</v>
      </c>
      <c r="O605" s="95">
        <f t="shared" si="76"/>
        <v>2002870.4656958596</v>
      </c>
      <c r="P605" s="36">
        <f t="shared" si="77"/>
        <v>1398491.3138513186</v>
      </c>
      <c r="Q605" s="101">
        <f t="shared" si="78"/>
        <v>604379.15184454119</v>
      </c>
      <c r="R605" s="101">
        <f t="shared" si="79"/>
        <v>0</v>
      </c>
    </row>
    <row r="606" spans="1:18" ht="14.4" customHeight="1">
      <c r="A606" s="63">
        <v>502286</v>
      </c>
      <c r="B606" s="59" t="s">
        <v>631</v>
      </c>
      <c r="C606" s="25" t="s">
        <v>626</v>
      </c>
      <c r="D606" s="25" t="s">
        <v>691</v>
      </c>
      <c r="E606" s="60" t="s">
        <v>708</v>
      </c>
      <c r="F606" s="36">
        <f>VLOOKUP($A606,'CAF BLS Adjustment'!$B:$H,7,FALSE)</f>
        <v>3640663</v>
      </c>
      <c r="G606" s="5">
        <f>SUMIFS('HCLS Adjustment'!$F:$F,'HCLS Adjustment'!$B:$B,Main!$A606)</f>
        <v>2089020</v>
      </c>
      <c r="H606" s="31">
        <f>VLOOKUP(A606,'SVS Adjustment'!$B$3:$E$675,4,FALSE)</f>
        <v>0</v>
      </c>
      <c r="I606" s="31">
        <f t="shared" si="72"/>
        <v>5729683</v>
      </c>
      <c r="J606" s="31">
        <f>IFERROR(VLOOKUP($A606,'NECA 5 year Projections'!$A:$C,3,FALSE),0)</f>
        <v>3264278.5404203101</v>
      </c>
      <c r="K606" s="64">
        <f t="shared" si="73"/>
        <v>0.9963388589590193</v>
      </c>
      <c r="L606" s="31">
        <f t="shared" si="74"/>
        <v>5708705.8224168904</v>
      </c>
      <c r="M606" s="61">
        <v>149856</v>
      </c>
      <c r="N606" s="36">
        <f t="shared" si="75"/>
        <v>149307.35604816279</v>
      </c>
      <c r="O606" s="95">
        <f t="shared" si="76"/>
        <v>5858013.1784650534</v>
      </c>
      <c r="P606" s="36">
        <f t="shared" si="77"/>
        <v>3776641.3753224825</v>
      </c>
      <c r="Q606" s="101">
        <f t="shared" si="78"/>
        <v>2081371.8031425704</v>
      </c>
      <c r="R606" s="101">
        <f t="shared" si="79"/>
        <v>0</v>
      </c>
    </row>
    <row r="607" spans="1:18" ht="14.4" customHeight="1">
      <c r="A607" s="63">
        <v>502288</v>
      </c>
      <c r="B607" s="59" t="s">
        <v>632</v>
      </c>
      <c r="C607" s="25" t="s">
        <v>626</v>
      </c>
      <c r="D607" s="25" t="s">
        <v>691</v>
      </c>
      <c r="E607" s="60" t="s">
        <v>708</v>
      </c>
      <c r="F607" s="36">
        <f>VLOOKUP($A607,'CAF BLS Adjustment'!$B:$H,7,FALSE)</f>
        <v>2142797</v>
      </c>
      <c r="G607" s="5">
        <f>SUMIFS('HCLS Adjustment'!$F:$F,'HCLS Adjustment'!$B:$B,Main!$A607)</f>
        <v>963096</v>
      </c>
      <c r="H607" s="31">
        <f>VLOOKUP(A607,'SVS Adjustment'!$B$3:$E$675,4,FALSE)</f>
        <v>0</v>
      </c>
      <c r="I607" s="31">
        <f t="shared" si="72"/>
        <v>3105893</v>
      </c>
      <c r="J607" s="31">
        <f>IFERROR(VLOOKUP($A607,'NECA 5 year Projections'!$A:$C,3,FALSE),0)</f>
        <v>1932710.9498393901</v>
      </c>
      <c r="K607" s="64">
        <f t="shared" si="73"/>
        <v>0.9963388589590193</v>
      </c>
      <c r="L607" s="31">
        <f t="shared" si="74"/>
        <v>3094521.8876688052</v>
      </c>
      <c r="M607" s="61">
        <v>-145920</v>
      </c>
      <c r="N607" s="36">
        <f t="shared" si="75"/>
        <v>-145920</v>
      </c>
      <c r="O607" s="95">
        <f t="shared" si="76"/>
        <v>2948601.8876688052</v>
      </c>
      <c r="P607" s="36">
        <f t="shared" si="77"/>
        <v>1989031.9179608095</v>
      </c>
      <c r="Q607" s="101">
        <f t="shared" si="78"/>
        <v>959569.96970799565</v>
      </c>
      <c r="R607" s="101">
        <f t="shared" si="79"/>
        <v>0</v>
      </c>
    </row>
    <row r="608" spans="1:18" ht="14.4" customHeight="1">
      <c r="A608" s="63">
        <v>512251</v>
      </c>
      <c r="B608" s="59" t="s">
        <v>634</v>
      </c>
      <c r="C608" s="25" t="s">
        <v>633</v>
      </c>
      <c r="D608" s="25" t="s">
        <v>691</v>
      </c>
      <c r="E608" s="60" t="s">
        <v>708</v>
      </c>
      <c r="F608" s="36">
        <f>VLOOKUP($A608,'CAF BLS Adjustment'!$B:$H,7,FALSE)</f>
        <v>4584755</v>
      </c>
      <c r="G608" s="5">
        <f>SUMIFS('HCLS Adjustment'!$F:$F,'HCLS Adjustment'!$B:$B,Main!$A608)</f>
        <v>4195356</v>
      </c>
      <c r="H608" s="31">
        <f>VLOOKUP(A608,'SVS Adjustment'!$B$3:$E$675,4,FALSE)</f>
        <v>0</v>
      </c>
      <c r="I608" s="31">
        <f t="shared" si="72"/>
        <v>8780111</v>
      </c>
      <c r="J608" s="31">
        <f>IFERROR(VLOOKUP($A608,'NECA 5 year Projections'!$A:$C,3,FALSE),0)</f>
        <v>5601570.8336971002</v>
      </c>
      <c r="K608" s="64">
        <f t="shared" si="73"/>
        <v>0.9963388589590193</v>
      </c>
      <c r="L608" s="31">
        <f t="shared" si="74"/>
        <v>8747965.7752735335</v>
      </c>
      <c r="M608" s="61">
        <v>912492</v>
      </c>
      <c r="N608" s="36">
        <f t="shared" si="75"/>
        <v>909151.2380892334</v>
      </c>
      <c r="O608" s="95">
        <f t="shared" si="76"/>
        <v>9657117.0133627672</v>
      </c>
      <c r="P608" s="36">
        <f t="shared" si="77"/>
        <v>5477120.8033958916</v>
      </c>
      <c r="Q608" s="101">
        <f t="shared" si="78"/>
        <v>4179996.2099668751</v>
      </c>
      <c r="R608" s="101">
        <f t="shared" si="79"/>
        <v>0</v>
      </c>
    </row>
    <row r="609" spans="1:18" ht="14.4" customHeight="1">
      <c r="A609" s="63">
        <v>512290</v>
      </c>
      <c r="B609" s="59" t="s">
        <v>635</v>
      </c>
      <c r="C609" s="25" t="s">
        <v>633</v>
      </c>
      <c r="D609" s="25" t="s">
        <v>691</v>
      </c>
      <c r="E609" s="60" t="s">
        <v>708</v>
      </c>
      <c r="F609" s="36">
        <f>VLOOKUP($A609,'CAF BLS Adjustment'!$B:$H,7,FALSE)</f>
        <v>147689</v>
      </c>
      <c r="G609" s="5">
        <f>SUMIFS('HCLS Adjustment'!$F:$F,'HCLS Adjustment'!$B:$B,Main!$A609)</f>
        <v>147240</v>
      </c>
      <c r="H609" s="31">
        <f>VLOOKUP(A609,'SVS Adjustment'!$B$3:$E$675,4,FALSE)</f>
        <v>0</v>
      </c>
      <c r="I609" s="31">
        <f t="shared" si="72"/>
        <v>294929</v>
      </c>
      <c r="J609" s="31">
        <f>IFERROR(VLOOKUP($A609,'NECA 5 year Projections'!$A:$C,3,FALSE),0)</f>
        <v>147881.65011705999</v>
      </c>
      <c r="K609" s="64">
        <f t="shared" si="73"/>
        <v>0.9963388589590193</v>
      </c>
      <c r="L609" s="31">
        <f t="shared" si="74"/>
        <v>293849.2233339246</v>
      </c>
      <c r="M609" s="61">
        <v>15132</v>
      </c>
      <c r="N609" s="36">
        <f t="shared" si="75"/>
        <v>15076.599613767879</v>
      </c>
      <c r="O609" s="95">
        <f t="shared" si="76"/>
        <v>308925.82294769248</v>
      </c>
      <c r="P609" s="36">
        <f t="shared" si="77"/>
        <v>162224.88935456646</v>
      </c>
      <c r="Q609" s="101">
        <f t="shared" si="78"/>
        <v>146700.93359312601</v>
      </c>
      <c r="R609" s="101">
        <f t="shared" si="79"/>
        <v>0</v>
      </c>
    </row>
    <row r="610" spans="1:18" ht="14.4" customHeight="1">
      <c r="A610" s="63">
        <v>512291</v>
      </c>
      <c r="B610" s="59" t="s">
        <v>636</v>
      </c>
      <c r="C610" s="25" t="s">
        <v>633</v>
      </c>
      <c r="D610" s="25" t="s">
        <v>691</v>
      </c>
      <c r="E610" s="60" t="s">
        <v>708</v>
      </c>
      <c r="F610" s="36">
        <f>VLOOKUP($A610,'CAF BLS Adjustment'!$B:$H,7,FALSE)</f>
        <v>1175187</v>
      </c>
      <c r="G610" s="5">
        <f>SUMIFS('HCLS Adjustment'!$F:$F,'HCLS Adjustment'!$B:$B,Main!$A610)</f>
        <v>1482072</v>
      </c>
      <c r="H610" s="31">
        <f>VLOOKUP(A610,'SVS Adjustment'!$B$3:$E$675,4,FALSE)</f>
        <v>0</v>
      </c>
      <c r="I610" s="31">
        <f t="shared" si="72"/>
        <v>2657259</v>
      </c>
      <c r="J610" s="31">
        <f>IFERROR(VLOOKUP($A610,'NECA 5 year Projections'!$A:$C,3,FALSE),0)</f>
        <v>1436303.85429898</v>
      </c>
      <c r="K610" s="64">
        <f t="shared" si="73"/>
        <v>0.9963388589590193</v>
      </c>
      <c r="L610" s="31">
        <f t="shared" si="74"/>
        <v>2647530.4000185844</v>
      </c>
      <c r="M610" s="61">
        <v>245322</v>
      </c>
      <c r="N610" s="36">
        <f t="shared" si="75"/>
        <v>244423.84155754454</v>
      </c>
      <c r="O610" s="95">
        <f t="shared" si="76"/>
        <v>2891954.2415761291</v>
      </c>
      <c r="P610" s="36">
        <f t="shared" si="77"/>
        <v>1415308.3162010177</v>
      </c>
      <c r="Q610" s="101">
        <f t="shared" si="78"/>
        <v>1476645.9253751116</v>
      </c>
      <c r="R610" s="101">
        <f t="shared" si="79"/>
        <v>0</v>
      </c>
    </row>
    <row r="611" spans="1:18" ht="14.4" customHeight="1">
      <c r="A611" s="63">
        <v>512295</v>
      </c>
      <c r="B611" s="59" t="s">
        <v>637</v>
      </c>
      <c r="C611" s="25" t="s">
        <v>633</v>
      </c>
      <c r="D611" s="25" t="s">
        <v>691</v>
      </c>
      <c r="E611" s="60" t="s">
        <v>708</v>
      </c>
      <c r="F611" s="36">
        <f>VLOOKUP($A611,'CAF BLS Adjustment'!$B:$H,7,FALSE)</f>
        <v>1315425</v>
      </c>
      <c r="G611" s="5">
        <f>SUMIFS('HCLS Adjustment'!$F:$F,'HCLS Adjustment'!$B:$B,Main!$A611)</f>
        <v>601452</v>
      </c>
      <c r="H611" s="31">
        <f>VLOOKUP(A611,'SVS Adjustment'!$B$3:$E$675,4,FALSE)</f>
        <v>0</v>
      </c>
      <c r="I611" s="31">
        <f t="shared" si="72"/>
        <v>1916877</v>
      </c>
      <c r="J611" s="31">
        <f>IFERROR(VLOOKUP($A611,'NECA 5 year Projections'!$A:$C,3,FALSE),0)</f>
        <v>1429794.32575093</v>
      </c>
      <c r="K611" s="64">
        <f t="shared" si="73"/>
        <v>0.9963388589590193</v>
      </c>
      <c r="L611" s="31">
        <f t="shared" si="74"/>
        <v>1909859.042944788</v>
      </c>
      <c r="M611" s="61">
        <v>90288</v>
      </c>
      <c r="N611" s="36">
        <f t="shared" si="75"/>
        <v>89957.44289769193</v>
      </c>
      <c r="O611" s="95">
        <f t="shared" si="76"/>
        <v>1999816.4858424799</v>
      </c>
      <c r="P611" s="36">
        <f t="shared" si="77"/>
        <v>1400566.4864438598</v>
      </c>
      <c r="Q611" s="101">
        <f t="shared" si="78"/>
        <v>599249.9993986201</v>
      </c>
      <c r="R611" s="101">
        <f t="shared" si="79"/>
        <v>0</v>
      </c>
    </row>
    <row r="612" spans="1:18" ht="14.4" customHeight="1">
      <c r="A612" s="63">
        <v>512296</v>
      </c>
      <c r="B612" s="59" t="s">
        <v>638</v>
      </c>
      <c r="C612" s="25" t="s">
        <v>633</v>
      </c>
      <c r="D612" s="25" t="s">
        <v>691</v>
      </c>
      <c r="E612" s="60" t="s">
        <v>708</v>
      </c>
      <c r="F612" s="36">
        <f>VLOOKUP($A612,'CAF BLS Adjustment'!$B:$H,7,FALSE)</f>
        <v>2074789</v>
      </c>
      <c r="G612" s="5">
        <f>SUMIFS('HCLS Adjustment'!$F:$F,'HCLS Adjustment'!$B:$B,Main!$A612)</f>
        <v>2920128</v>
      </c>
      <c r="H612" s="31">
        <f>VLOOKUP(A612,'SVS Adjustment'!$B$3:$E$675,4,FALSE)</f>
        <v>0</v>
      </c>
      <c r="I612" s="31">
        <f t="shared" si="72"/>
        <v>4994917</v>
      </c>
      <c r="J612" s="31">
        <f>IFERROR(VLOOKUP($A612,'NECA 5 year Projections'!$A:$C,3,FALSE),0)</f>
        <v>2301921.2710176799</v>
      </c>
      <c r="K612" s="64">
        <f t="shared" si="73"/>
        <v>0.9963388589590193</v>
      </c>
      <c r="L612" s="31">
        <f t="shared" si="74"/>
        <v>4976629.9043750074</v>
      </c>
      <c r="M612" s="61">
        <v>-765444</v>
      </c>
      <c r="N612" s="36">
        <f t="shared" si="75"/>
        <v>-765444</v>
      </c>
      <c r="O612" s="95">
        <f t="shared" si="76"/>
        <v>4211185.9043750074</v>
      </c>
      <c r="P612" s="36">
        <f t="shared" si="77"/>
        <v>1301748.9048407245</v>
      </c>
      <c r="Q612" s="101">
        <f t="shared" si="78"/>
        <v>2909436.9995342828</v>
      </c>
      <c r="R612" s="101">
        <f t="shared" si="79"/>
        <v>0</v>
      </c>
    </row>
    <row r="613" spans="1:18" ht="14.4" customHeight="1">
      <c r="A613" s="63">
        <v>520580</v>
      </c>
      <c r="B613" s="59" t="s">
        <v>640</v>
      </c>
      <c r="C613" s="25" t="s">
        <v>639</v>
      </c>
      <c r="D613" s="25" t="s">
        <v>691</v>
      </c>
      <c r="E613" s="60" t="s">
        <v>708</v>
      </c>
      <c r="F613" s="36">
        <f>VLOOKUP($A613,'CAF BLS Adjustment'!$B:$H,7,FALSE)</f>
        <v>89295.014312329033</v>
      </c>
      <c r="G613" s="5">
        <f>SUMIFS('HCLS Adjustment'!$F:$F,'HCLS Adjustment'!$B:$B,Main!$A613)</f>
        <v>102588</v>
      </c>
      <c r="H613" s="31">
        <f>VLOOKUP(A613,'SVS Adjustment'!$B$3:$E$675,4,FALSE)</f>
        <v>0</v>
      </c>
      <c r="I613" s="31">
        <f t="shared" si="72"/>
        <v>191883.01431232903</v>
      </c>
      <c r="J613" s="31">
        <f>IFERROR(VLOOKUP($A613,'NECA 5 year Projections'!$A:$C,3,FALSE),0)</f>
        <v>95590.550833054396</v>
      </c>
      <c r="K613" s="64">
        <f t="shared" si="73"/>
        <v>0.9963388589590193</v>
      </c>
      <c r="L613" s="31">
        <f t="shared" si="74"/>
        <v>191180.50353356308</v>
      </c>
      <c r="M613" s="61">
        <v>-16170</v>
      </c>
      <c r="N613" s="36">
        <f t="shared" si="75"/>
        <v>-16170</v>
      </c>
      <c r="O613" s="95">
        <f t="shared" si="76"/>
        <v>175010.50353356308</v>
      </c>
      <c r="P613" s="36">
        <f t="shared" si="77"/>
        <v>72798.092670675207</v>
      </c>
      <c r="Q613" s="101">
        <f t="shared" si="78"/>
        <v>102212.41086288789</v>
      </c>
      <c r="R613" s="101">
        <f t="shared" si="79"/>
        <v>0</v>
      </c>
    </row>
    <row r="614" spans="1:18" ht="14.4" customHeight="1">
      <c r="A614" s="63">
        <v>520581</v>
      </c>
      <c r="B614" s="59" t="s">
        <v>641</v>
      </c>
      <c r="C614" s="25" t="s">
        <v>639</v>
      </c>
      <c r="D614" s="25" t="s">
        <v>691</v>
      </c>
      <c r="E614" s="60" t="s">
        <v>708</v>
      </c>
      <c r="F614" s="36">
        <f>VLOOKUP($A614,'CAF BLS Adjustment'!$B:$H,7,FALSE)</f>
        <v>95288</v>
      </c>
      <c r="G614" s="5">
        <f>SUMIFS('HCLS Adjustment'!$F:$F,'HCLS Adjustment'!$B:$B,Main!$A614)</f>
        <v>173292</v>
      </c>
      <c r="H614" s="31">
        <f>VLOOKUP(A614,'SVS Adjustment'!$B$3:$E$675,4,FALSE)</f>
        <v>0</v>
      </c>
      <c r="I614" s="31">
        <f t="shared" si="72"/>
        <v>268580</v>
      </c>
      <c r="J614" s="31">
        <f>IFERROR(VLOOKUP($A614,'NECA 5 year Projections'!$A:$C,3,FALSE),0)</f>
        <v>104697.503032195</v>
      </c>
      <c r="K614" s="64">
        <f t="shared" si="73"/>
        <v>0.9963388589590193</v>
      </c>
      <c r="L614" s="31">
        <f t="shared" si="74"/>
        <v>267596.69073921343</v>
      </c>
      <c r="M614" s="61">
        <v>-1886</v>
      </c>
      <c r="N614" s="36">
        <f t="shared" si="75"/>
        <v>-1886</v>
      </c>
      <c r="O614" s="95">
        <f t="shared" si="76"/>
        <v>265710.69073921343</v>
      </c>
      <c r="P614" s="36">
        <f t="shared" si="77"/>
        <v>93053.137192487033</v>
      </c>
      <c r="Q614" s="101">
        <f t="shared" si="78"/>
        <v>172657.55354672638</v>
      </c>
      <c r="R614" s="101">
        <f t="shared" si="79"/>
        <v>0</v>
      </c>
    </row>
    <row r="615" spans="1:18" ht="14.4" customHeight="1">
      <c r="A615" s="63">
        <v>522417</v>
      </c>
      <c r="B615" s="59" t="s">
        <v>642</v>
      </c>
      <c r="C615" s="25" t="s">
        <v>639</v>
      </c>
      <c r="D615" s="25" t="s">
        <v>691</v>
      </c>
      <c r="E615" s="60" t="s">
        <v>708</v>
      </c>
      <c r="F615" s="36">
        <f>VLOOKUP($A615,'CAF BLS Adjustment'!$B:$H,7,FALSE)</f>
        <v>40810</v>
      </c>
      <c r="G615" s="5">
        <f>SUMIFS('HCLS Adjustment'!$F:$F,'HCLS Adjustment'!$B:$B,Main!$A615)</f>
        <v>1560</v>
      </c>
      <c r="H615" s="31">
        <f>VLOOKUP(A615,'SVS Adjustment'!$B$3:$E$675,4,FALSE)</f>
        <v>0</v>
      </c>
      <c r="I615" s="31">
        <f t="shared" si="72"/>
        <v>42370</v>
      </c>
      <c r="J615" s="31">
        <f>IFERROR(VLOOKUP($A615,'NECA 5 year Projections'!$A:$C,3,FALSE),0)</f>
        <v>28775.904729418002</v>
      </c>
      <c r="K615" s="64">
        <f t="shared" si="73"/>
        <v>0.9963388589590193</v>
      </c>
      <c r="L615" s="31">
        <f t="shared" si="74"/>
        <v>42214.87745409365</v>
      </c>
      <c r="M615" s="61">
        <v>16722</v>
      </c>
      <c r="N615" s="36">
        <f t="shared" si="75"/>
        <v>16660.778399512721</v>
      </c>
      <c r="O615" s="95">
        <f t="shared" si="76"/>
        <v>58875.655853606368</v>
      </c>
      <c r="P615" s="36">
        <f t="shared" si="77"/>
        <v>57321.367233630299</v>
      </c>
      <c r="Q615" s="101">
        <f t="shared" si="78"/>
        <v>1554.2886199760703</v>
      </c>
      <c r="R615" s="101">
        <f t="shared" si="79"/>
        <v>0</v>
      </c>
    </row>
    <row r="616" spans="1:18" ht="14.4" customHeight="1">
      <c r="A616" s="63">
        <v>522419</v>
      </c>
      <c r="B616" s="59" t="s">
        <v>643</v>
      </c>
      <c r="C616" s="25" t="s">
        <v>639</v>
      </c>
      <c r="D616" s="25" t="s">
        <v>691</v>
      </c>
      <c r="E616" s="60" t="s">
        <v>708</v>
      </c>
      <c r="F616" s="36">
        <f>VLOOKUP($A616,'CAF BLS Adjustment'!$B:$H,7,FALSE)</f>
        <v>951720</v>
      </c>
      <c r="G616" s="5">
        <f>SUMIFS('HCLS Adjustment'!$F:$F,'HCLS Adjustment'!$B:$B,Main!$A616)</f>
        <v>311964</v>
      </c>
      <c r="H616" s="31">
        <f>VLOOKUP(A616,'SVS Adjustment'!$B$3:$E$675,4,FALSE)</f>
        <v>0</v>
      </c>
      <c r="I616" s="31">
        <f t="shared" si="72"/>
        <v>1263684</v>
      </c>
      <c r="J616" s="31">
        <f>IFERROR(VLOOKUP($A616,'NECA 5 year Projections'!$A:$C,3,FALSE),0)</f>
        <v>431484.06488824199</v>
      </c>
      <c r="K616" s="64">
        <f t="shared" si="73"/>
        <v>0.9963388589590193</v>
      </c>
      <c r="L616" s="31">
        <f t="shared" si="74"/>
        <v>1259057.4746447694</v>
      </c>
      <c r="M616" s="61">
        <v>29658</v>
      </c>
      <c r="N616" s="36">
        <f t="shared" si="75"/>
        <v>29549.417879006596</v>
      </c>
      <c r="O616" s="95">
        <f t="shared" si="76"/>
        <v>1288606.892523776</v>
      </c>
      <c r="P616" s="36">
        <f t="shared" si="77"/>
        <v>977785.03672748455</v>
      </c>
      <c r="Q616" s="101">
        <f t="shared" si="78"/>
        <v>310821.85579629155</v>
      </c>
      <c r="R616" s="101">
        <f t="shared" si="79"/>
        <v>0</v>
      </c>
    </row>
    <row r="617" spans="1:18" ht="14.4" customHeight="1">
      <c r="A617" s="63">
        <v>522423</v>
      </c>
      <c r="B617" s="59" t="s">
        <v>644</v>
      </c>
      <c r="C617" s="25" t="s">
        <v>639</v>
      </c>
      <c r="D617" s="25" t="s">
        <v>691</v>
      </c>
      <c r="E617" s="60" t="s">
        <v>708</v>
      </c>
      <c r="F617" s="36">
        <f>VLOOKUP($A617,'CAF BLS Adjustment'!$B:$H,7,FALSE)</f>
        <v>935784</v>
      </c>
      <c r="G617" s="5">
        <f>SUMIFS('HCLS Adjustment'!$F:$F,'HCLS Adjustment'!$B:$B,Main!$A617)</f>
        <v>822648</v>
      </c>
      <c r="H617" s="31">
        <f>VLOOKUP(A617,'SVS Adjustment'!$B$3:$E$675,4,FALSE)</f>
        <v>0</v>
      </c>
      <c r="I617" s="31">
        <f t="shared" si="72"/>
        <v>1758432</v>
      </c>
      <c r="J617" s="31">
        <f>IFERROR(VLOOKUP($A617,'NECA 5 year Projections'!$A:$C,3,FALSE),0)</f>
        <v>1100511.2984259599</v>
      </c>
      <c r="K617" s="64">
        <f t="shared" si="73"/>
        <v>0.9963388589590193</v>
      </c>
      <c r="L617" s="31">
        <f t="shared" si="74"/>
        <v>1751994.1324370261</v>
      </c>
      <c r="M617" s="61">
        <v>162522</v>
      </c>
      <c r="N617" s="36">
        <f t="shared" si="75"/>
        <v>161926.98403573773</v>
      </c>
      <c r="O617" s="95">
        <f t="shared" si="76"/>
        <v>1913921.1164727639</v>
      </c>
      <c r="P617" s="36">
        <f t="shared" si="77"/>
        <v>1094284.9468278445</v>
      </c>
      <c r="Q617" s="101">
        <f t="shared" si="78"/>
        <v>819636.16964491922</v>
      </c>
      <c r="R617" s="101">
        <f t="shared" si="79"/>
        <v>0</v>
      </c>
    </row>
    <row r="618" spans="1:18" ht="14.4" customHeight="1">
      <c r="A618" s="63">
        <v>522426</v>
      </c>
      <c r="B618" s="59" t="s">
        <v>645</v>
      </c>
      <c r="C618" s="25" t="s">
        <v>639</v>
      </c>
      <c r="D618" s="25" t="s">
        <v>691</v>
      </c>
      <c r="E618" s="60" t="s">
        <v>708</v>
      </c>
      <c r="F618" s="36">
        <f>VLOOKUP($A618,'CAF BLS Adjustment'!$B:$H,7,FALSE)</f>
        <v>530547</v>
      </c>
      <c r="G618" s="5">
        <f>SUMIFS('HCLS Adjustment'!$F:$F,'HCLS Adjustment'!$B:$B,Main!$A618)</f>
        <v>138672</v>
      </c>
      <c r="H618" s="31">
        <f>VLOOKUP(A618,'SVS Adjustment'!$B$3:$E$675,4,FALSE)</f>
        <v>0</v>
      </c>
      <c r="I618" s="31">
        <f t="shared" si="72"/>
        <v>669219</v>
      </c>
      <c r="J618" s="31">
        <f>IFERROR(VLOOKUP($A618,'NECA 5 year Projections'!$A:$C,3,FALSE),0)</f>
        <v>595216.66949578305</v>
      </c>
      <c r="K618" s="64">
        <f t="shared" si="73"/>
        <v>0.9963388589590193</v>
      </c>
      <c r="L618" s="31">
        <f t="shared" si="74"/>
        <v>666768.89485369599</v>
      </c>
      <c r="M618" s="61">
        <v>-15558</v>
      </c>
      <c r="N618" s="36">
        <f t="shared" si="75"/>
        <v>-15558</v>
      </c>
      <c r="O618" s="95">
        <f t="shared" si="76"/>
        <v>651210.89485369599</v>
      </c>
      <c r="P618" s="36">
        <f t="shared" si="77"/>
        <v>513046.59260413086</v>
      </c>
      <c r="Q618" s="101">
        <f t="shared" si="78"/>
        <v>138164.30224956514</v>
      </c>
      <c r="R618" s="101">
        <f t="shared" si="79"/>
        <v>0</v>
      </c>
    </row>
    <row r="619" spans="1:18" ht="14.4" customHeight="1">
      <c r="A619" s="63">
        <v>522431</v>
      </c>
      <c r="B619" s="59" t="s">
        <v>646</v>
      </c>
      <c r="C619" s="25" t="s">
        <v>639</v>
      </c>
      <c r="D619" s="25" t="s">
        <v>691</v>
      </c>
      <c r="E619" s="60" t="s">
        <v>708</v>
      </c>
      <c r="F619" s="36">
        <f>VLOOKUP($A619,'CAF BLS Adjustment'!$B:$H,7,FALSE)</f>
        <v>2815125</v>
      </c>
      <c r="G619" s="5">
        <f>SUMIFS('HCLS Adjustment'!$F:$F,'HCLS Adjustment'!$B:$B,Main!$A619)</f>
        <v>495144</v>
      </c>
      <c r="H619" s="31">
        <f>VLOOKUP(A619,'SVS Adjustment'!$B$3:$E$675,4,FALSE)</f>
        <v>0</v>
      </c>
      <c r="I619" s="31">
        <f t="shared" si="72"/>
        <v>3310269</v>
      </c>
      <c r="J619" s="31">
        <f>IFERROR(VLOOKUP($A619,'NECA 5 year Projections'!$A:$C,3,FALSE),0)</f>
        <v>2405289.2641167799</v>
      </c>
      <c r="K619" s="64">
        <f t="shared" si="73"/>
        <v>0.9963388589590193</v>
      </c>
      <c r="L619" s="31">
        <f t="shared" si="74"/>
        <v>3298149.638307414</v>
      </c>
      <c r="M619" s="61">
        <v>170532</v>
      </c>
      <c r="N619" s="36">
        <f t="shared" si="75"/>
        <v>169907.65829599948</v>
      </c>
      <c r="O619" s="95">
        <f t="shared" si="76"/>
        <v>3468057.2966034133</v>
      </c>
      <c r="P619" s="36">
        <f t="shared" si="77"/>
        <v>2974726.0886230087</v>
      </c>
      <c r="Q619" s="101">
        <f t="shared" si="78"/>
        <v>493331.20798040472</v>
      </c>
      <c r="R619" s="101">
        <f t="shared" si="79"/>
        <v>0</v>
      </c>
    </row>
    <row r="620" spans="1:18" ht="14.4" customHeight="1">
      <c r="A620" s="63">
        <v>522442</v>
      </c>
      <c r="B620" s="59" t="s">
        <v>647</v>
      </c>
      <c r="C620" s="25" t="s">
        <v>639</v>
      </c>
      <c r="D620" s="25" t="s">
        <v>691</v>
      </c>
      <c r="E620" s="60" t="s">
        <v>708</v>
      </c>
      <c r="F620" s="36">
        <f>VLOOKUP($A620,'CAF BLS Adjustment'!$B:$H,7,FALSE)</f>
        <v>595034</v>
      </c>
      <c r="G620" s="5">
        <f>SUMIFS('HCLS Adjustment'!$F:$F,'HCLS Adjustment'!$B:$B,Main!$A620)</f>
        <v>529872</v>
      </c>
      <c r="H620" s="31">
        <f>VLOOKUP(A620,'SVS Adjustment'!$B$3:$E$675,4,FALSE)</f>
        <v>0</v>
      </c>
      <c r="I620" s="31">
        <f t="shared" si="72"/>
        <v>1124906</v>
      </c>
      <c r="J620" s="31">
        <f>IFERROR(VLOOKUP($A620,'NECA 5 year Projections'!$A:$C,3,FALSE),0)</f>
        <v>667322.22522664501</v>
      </c>
      <c r="K620" s="64">
        <f t="shared" si="73"/>
        <v>0.9963388589590193</v>
      </c>
      <c r="L620" s="31">
        <f t="shared" si="74"/>
        <v>1120787.5604761546</v>
      </c>
      <c r="M620" s="61">
        <v>-5808</v>
      </c>
      <c r="N620" s="36">
        <f t="shared" si="75"/>
        <v>-5808</v>
      </c>
      <c r="O620" s="95">
        <f t="shared" si="76"/>
        <v>1114979.5604761546</v>
      </c>
      <c r="P620" s="36">
        <f t="shared" si="77"/>
        <v>587047.49660182104</v>
      </c>
      <c r="Q620" s="101">
        <f t="shared" si="78"/>
        <v>527932.0638743334</v>
      </c>
      <c r="R620" s="101">
        <f t="shared" si="79"/>
        <v>0</v>
      </c>
    </row>
    <row r="621" spans="1:18" ht="14.4" customHeight="1">
      <c r="A621" s="63">
        <v>522446</v>
      </c>
      <c r="B621" s="59" t="s">
        <v>648</v>
      </c>
      <c r="C621" s="25" t="s">
        <v>639</v>
      </c>
      <c r="D621" s="25" t="s">
        <v>691</v>
      </c>
      <c r="E621" s="60" t="s">
        <v>708</v>
      </c>
      <c r="F621" s="36">
        <f>VLOOKUP($A621,'CAF BLS Adjustment'!$B:$H,7,FALSE)</f>
        <v>670248</v>
      </c>
      <c r="G621" s="5">
        <f>SUMIFS('HCLS Adjustment'!$F:$F,'HCLS Adjustment'!$B:$B,Main!$A621)</f>
        <v>129684</v>
      </c>
      <c r="H621" s="31">
        <f>VLOOKUP(A621,'SVS Adjustment'!$B$3:$E$675,4,FALSE)</f>
        <v>0</v>
      </c>
      <c r="I621" s="31">
        <f t="shared" si="72"/>
        <v>799932</v>
      </c>
      <c r="J621" s="31">
        <f>IFERROR(VLOOKUP($A621,'NECA 5 year Projections'!$A:$C,3,FALSE),0)</f>
        <v>796592.88141867204</v>
      </c>
      <c r="K621" s="64">
        <f t="shared" si="73"/>
        <v>0.9963388589590193</v>
      </c>
      <c r="L621" s="31">
        <f t="shared" si="74"/>
        <v>797003.3361248062</v>
      </c>
      <c r="M621" s="61">
        <v>36642</v>
      </c>
      <c r="N621" s="36">
        <f t="shared" si="75"/>
        <v>36507.848469976387</v>
      </c>
      <c r="O621" s="95">
        <f t="shared" si="76"/>
        <v>833511.18459478253</v>
      </c>
      <c r="P621" s="36">
        <f t="shared" si="77"/>
        <v>704301.97600954107</v>
      </c>
      <c r="Q621" s="101">
        <f t="shared" si="78"/>
        <v>129209.20858524145</v>
      </c>
      <c r="R621" s="101">
        <f t="shared" si="79"/>
        <v>0</v>
      </c>
    </row>
    <row r="622" spans="1:18" ht="14.4" customHeight="1">
      <c r="A622" s="63">
        <v>522447</v>
      </c>
      <c r="B622" s="59" t="s">
        <v>649</v>
      </c>
      <c r="C622" s="25" t="s">
        <v>639</v>
      </c>
      <c r="D622" s="25" t="s">
        <v>691</v>
      </c>
      <c r="E622" s="60" t="s">
        <v>708</v>
      </c>
      <c r="F622" s="36">
        <f>VLOOKUP($A622,'CAF BLS Adjustment'!$B:$H,7,FALSE)</f>
        <v>3382034.3179063434</v>
      </c>
      <c r="G622" s="5">
        <f>SUMIFS('HCLS Adjustment'!$F:$F,'HCLS Adjustment'!$B:$B,Main!$A622)</f>
        <v>509256</v>
      </c>
      <c r="H622" s="31">
        <f>VLOOKUP(A622,'SVS Adjustment'!$B$3:$E$675,4,FALSE)</f>
        <v>0</v>
      </c>
      <c r="I622" s="31">
        <f t="shared" si="72"/>
        <v>3891290.3179063434</v>
      </c>
      <c r="J622" s="31">
        <f>IFERROR(VLOOKUP($A622,'NECA 5 year Projections'!$A:$C,3,FALSE),0)</f>
        <v>3916809.5161231998</v>
      </c>
      <c r="K622" s="64">
        <f t="shared" si="73"/>
        <v>0.9963388589590193</v>
      </c>
      <c r="L622" s="31">
        <f t="shared" si="74"/>
        <v>3891290.3179063434</v>
      </c>
      <c r="M622" s="61">
        <v>-952548</v>
      </c>
      <c r="N622" s="36">
        <f t="shared" si="75"/>
        <v>-952548</v>
      </c>
      <c r="O622" s="95">
        <f t="shared" si="76"/>
        <v>2938742.3179063434</v>
      </c>
      <c r="P622" s="36">
        <f t="shared" si="77"/>
        <v>2429486.3179063434</v>
      </c>
      <c r="Q622" s="101">
        <f t="shared" si="78"/>
        <v>509256.00000000006</v>
      </c>
      <c r="R622" s="101">
        <f t="shared" si="79"/>
        <v>0</v>
      </c>
    </row>
    <row r="623" spans="1:18" ht="14.4" customHeight="1">
      <c r="A623" s="63">
        <v>522451</v>
      </c>
      <c r="B623" s="59" t="s">
        <v>650</v>
      </c>
      <c r="C623" s="25" t="s">
        <v>639</v>
      </c>
      <c r="D623" s="25" t="s">
        <v>691</v>
      </c>
      <c r="E623" s="60" t="s">
        <v>708</v>
      </c>
      <c r="F623" s="36">
        <f>VLOOKUP($A623,'CAF BLS Adjustment'!$B:$H,7,FALSE)</f>
        <v>881856</v>
      </c>
      <c r="G623" s="5">
        <f>SUMIFS('HCLS Adjustment'!$F:$F,'HCLS Adjustment'!$B:$B,Main!$A623)</f>
        <v>1233396</v>
      </c>
      <c r="H623" s="31">
        <f>VLOOKUP(A623,'SVS Adjustment'!$B$3:$E$675,4,FALSE)</f>
        <v>0</v>
      </c>
      <c r="I623" s="31">
        <f t="shared" si="72"/>
        <v>2115252</v>
      </c>
      <c r="J623" s="31">
        <f>IFERROR(VLOOKUP($A623,'NECA 5 year Projections'!$A:$C,3,FALSE),0)</f>
        <v>899901.12684607506</v>
      </c>
      <c r="K623" s="64">
        <f t="shared" si="73"/>
        <v>0.9963388589590193</v>
      </c>
      <c r="L623" s="31">
        <f t="shared" si="74"/>
        <v>2107507.7640907834</v>
      </c>
      <c r="M623" s="61">
        <v>13254</v>
      </c>
      <c r="N623" s="36">
        <f t="shared" si="75"/>
        <v>13205.475236642842</v>
      </c>
      <c r="O623" s="95">
        <f t="shared" si="76"/>
        <v>2120713.2393274261</v>
      </c>
      <c r="P623" s="36">
        <f t="shared" si="77"/>
        <v>891832.87604280771</v>
      </c>
      <c r="Q623" s="101">
        <f t="shared" si="78"/>
        <v>1228880.3632846186</v>
      </c>
      <c r="R623" s="101">
        <f t="shared" si="79"/>
        <v>0</v>
      </c>
    </row>
    <row r="624" spans="1:18" ht="14.4" customHeight="1">
      <c r="A624" s="63">
        <v>522452</v>
      </c>
      <c r="B624" s="59" t="s">
        <v>651</v>
      </c>
      <c r="C624" s="25" t="s">
        <v>639</v>
      </c>
      <c r="D624" s="25" t="s">
        <v>691</v>
      </c>
      <c r="E624" s="60" t="s">
        <v>708</v>
      </c>
      <c r="F624" s="36">
        <f>VLOOKUP($A624,'CAF BLS Adjustment'!$B:$H,7,FALSE)</f>
        <v>4128473</v>
      </c>
      <c r="G624" s="5">
        <f>SUMIFS('HCLS Adjustment'!$F:$F,'HCLS Adjustment'!$B:$B,Main!$A624)</f>
        <v>0</v>
      </c>
      <c r="H624" s="31">
        <f>VLOOKUP(A624,'SVS Adjustment'!$B$3:$E$675,4,FALSE)</f>
        <v>0</v>
      </c>
      <c r="I624" s="31">
        <f t="shared" si="72"/>
        <v>4128473</v>
      </c>
      <c r="J624" s="31">
        <f>IFERROR(VLOOKUP($A624,'NECA 5 year Projections'!$A:$C,3,FALSE),0)</f>
        <v>2337953.8339207401</v>
      </c>
      <c r="K624" s="64">
        <f t="shared" si="73"/>
        <v>0.9963388589590193</v>
      </c>
      <c r="L624" s="31">
        <f t="shared" si="74"/>
        <v>4113358.0780631192</v>
      </c>
      <c r="M624" s="61">
        <v>-197370</v>
      </c>
      <c r="N624" s="36">
        <f t="shared" si="75"/>
        <v>-197370</v>
      </c>
      <c r="O624" s="95">
        <f t="shared" si="76"/>
        <v>3915988.0780631192</v>
      </c>
      <c r="P624" s="36">
        <f t="shared" si="77"/>
        <v>3915988.0780631192</v>
      </c>
      <c r="Q624" s="101">
        <f t="shared" si="78"/>
        <v>0</v>
      </c>
      <c r="R624" s="101">
        <f t="shared" si="79"/>
        <v>0</v>
      </c>
    </row>
    <row r="625" spans="1:18" ht="14.4" customHeight="1">
      <c r="A625" s="63">
        <v>532359</v>
      </c>
      <c r="B625" s="59" t="s">
        <v>653</v>
      </c>
      <c r="C625" s="25" t="s">
        <v>652</v>
      </c>
      <c r="D625" s="25" t="s">
        <v>691</v>
      </c>
      <c r="E625" s="60" t="s">
        <v>708</v>
      </c>
      <c r="F625" s="36">
        <f>VLOOKUP($A625,'CAF BLS Adjustment'!$B:$H,7,FALSE)</f>
        <v>1082527</v>
      </c>
      <c r="G625" s="5">
        <f>SUMIFS('HCLS Adjustment'!$F:$F,'HCLS Adjustment'!$B:$B,Main!$A625)</f>
        <v>0</v>
      </c>
      <c r="H625" s="31">
        <f>VLOOKUP(A625,'SVS Adjustment'!$B$3:$E$675,4,FALSE)</f>
        <v>0</v>
      </c>
      <c r="I625" s="31">
        <f t="shared" si="72"/>
        <v>1082527</v>
      </c>
      <c r="J625" s="31">
        <f>IFERROR(VLOOKUP($A625,'NECA 5 year Projections'!$A:$C,3,FALSE),0)</f>
        <v>627540.21875356894</v>
      </c>
      <c r="K625" s="64">
        <f t="shared" si="73"/>
        <v>0.9963388589590193</v>
      </c>
      <c r="L625" s="31">
        <f t="shared" si="74"/>
        <v>1078563.7159723302</v>
      </c>
      <c r="M625" s="61">
        <v>48792</v>
      </c>
      <c r="N625" s="36">
        <f t="shared" si="75"/>
        <v>48613.365606328472</v>
      </c>
      <c r="O625" s="95">
        <f t="shared" si="76"/>
        <v>1127177.0815786587</v>
      </c>
      <c r="P625" s="36">
        <f t="shared" si="77"/>
        <v>1127177.0815786587</v>
      </c>
      <c r="Q625" s="101">
        <f t="shared" si="78"/>
        <v>0</v>
      </c>
      <c r="R625" s="101">
        <f t="shared" si="79"/>
        <v>0</v>
      </c>
    </row>
    <row r="626" spans="1:18" ht="14.4" customHeight="1">
      <c r="A626" s="63">
        <v>532362</v>
      </c>
      <c r="B626" s="59" t="s">
        <v>654</v>
      </c>
      <c r="C626" s="25" t="s">
        <v>652</v>
      </c>
      <c r="D626" s="25" t="s">
        <v>691</v>
      </c>
      <c r="E626" s="60" t="s">
        <v>708</v>
      </c>
      <c r="F626" s="36">
        <f>VLOOKUP($A626,'CAF BLS Adjustment'!$B:$H,7,FALSE)</f>
        <v>3465882</v>
      </c>
      <c r="G626" s="5">
        <f>SUMIFS('HCLS Adjustment'!$F:$F,'HCLS Adjustment'!$B:$B,Main!$A626)</f>
        <v>433668</v>
      </c>
      <c r="H626" s="31">
        <f>VLOOKUP(A626,'SVS Adjustment'!$B$3:$E$675,4,FALSE)</f>
        <v>0</v>
      </c>
      <c r="I626" s="31">
        <f t="shared" si="72"/>
        <v>3899550</v>
      </c>
      <c r="J626" s="31">
        <f>IFERROR(VLOOKUP($A626,'NECA 5 year Projections'!$A:$C,3,FALSE),0)</f>
        <v>2595672.6568294</v>
      </c>
      <c r="K626" s="64">
        <f t="shared" si="73"/>
        <v>0.9963388589590193</v>
      </c>
      <c r="L626" s="31">
        <f t="shared" si="74"/>
        <v>3885273.1974536437</v>
      </c>
      <c r="M626" s="61">
        <v>80712</v>
      </c>
      <c r="N626" s="36">
        <f t="shared" si="75"/>
        <v>80416.501984300368</v>
      </c>
      <c r="O626" s="95">
        <f t="shared" si="76"/>
        <v>3965689.6994379442</v>
      </c>
      <c r="P626" s="36">
        <f t="shared" si="77"/>
        <v>3533609.4191509043</v>
      </c>
      <c r="Q626" s="101">
        <f t="shared" si="78"/>
        <v>432080.28028703999</v>
      </c>
      <c r="R626" s="101">
        <f t="shared" si="79"/>
        <v>0</v>
      </c>
    </row>
    <row r="627" spans="1:18" ht="14.4" customHeight="1">
      <c r="A627" s="63">
        <v>532363</v>
      </c>
      <c r="B627" s="59" t="s">
        <v>655</v>
      </c>
      <c r="C627" s="25" t="s">
        <v>652</v>
      </c>
      <c r="D627" s="25" t="s">
        <v>691</v>
      </c>
      <c r="E627" s="60" t="s">
        <v>708</v>
      </c>
      <c r="F627" s="36">
        <f>VLOOKUP($A627,'CAF BLS Adjustment'!$B:$H,7,FALSE)</f>
        <v>499485</v>
      </c>
      <c r="G627" s="5">
        <f>SUMIFS('HCLS Adjustment'!$F:$F,'HCLS Adjustment'!$B:$B,Main!$A627)</f>
        <v>90552</v>
      </c>
      <c r="H627" s="31">
        <f>VLOOKUP(A627,'SVS Adjustment'!$B$3:$E$675,4,FALSE)</f>
        <v>0</v>
      </c>
      <c r="I627" s="31">
        <f t="shared" si="72"/>
        <v>590037</v>
      </c>
      <c r="J627" s="31">
        <f>IFERROR(VLOOKUP($A627,'NECA 5 year Projections'!$A:$C,3,FALSE),0)</f>
        <v>515253.74853553699</v>
      </c>
      <c r="K627" s="64">
        <f t="shared" si="73"/>
        <v>0.9963388589590193</v>
      </c>
      <c r="L627" s="31">
        <f t="shared" si="74"/>
        <v>587876.7913236029</v>
      </c>
      <c r="M627" s="61">
        <v>92880</v>
      </c>
      <c r="N627" s="36">
        <f t="shared" si="75"/>
        <v>92539.953220113719</v>
      </c>
      <c r="O627" s="95">
        <f t="shared" si="76"/>
        <v>680416.74454371666</v>
      </c>
      <c r="P627" s="36">
        <f t="shared" si="77"/>
        <v>590196.26818725956</v>
      </c>
      <c r="Q627" s="101">
        <f t="shared" si="78"/>
        <v>90220.476356457119</v>
      </c>
      <c r="R627" s="101">
        <f t="shared" si="79"/>
        <v>0</v>
      </c>
    </row>
    <row r="628" spans="1:18" ht="14.4" customHeight="1">
      <c r="A628" s="63">
        <v>532364</v>
      </c>
      <c r="B628" s="59" t="s">
        <v>656</v>
      </c>
      <c r="C628" s="25" t="s">
        <v>652</v>
      </c>
      <c r="D628" s="25" t="s">
        <v>691</v>
      </c>
      <c r="E628" s="60" t="s">
        <v>708</v>
      </c>
      <c r="F628" s="36">
        <f>VLOOKUP($A628,'CAF BLS Adjustment'!$B:$H,7,FALSE)</f>
        <v>1046311</v>
      </c>
      <c r="G628" s="5">
        <f>SUMIFS('HCLS Adjustment'!$F:$F,'HCLS Adjustment'!$B:$B,Main!$A628)</f>
        <v>774900</v>
      </c>
      <c r="H628" s="31">
        <f>VLOOKUP(A628,'SVS Adjustment'!$B$3:$E$675,4,FALSE)</f>
        <v>0</v>
      </c>
      <c r="I628" s="31">
        <f t="shared" si="72"/>
        <v>1821211</v>
      </c>
      <c r="J628" s="31">
        <f>IFERROR(VLOOKUP($A628,'NECA 5 year Projections'!$A:$C,3,FALSE),0)</f>
        <v>1492053.9066876799</v>
      </c>
      <c r="K628" s="64">
        <f t="shared" si="73"/>
        <v>0.9963388589590193</v>
      </c>
      <c r="L628" s="31">
        <f t="shared" si="74"/>
        <v>1814543.2896636145</v>
      </c>
      <c r="M628" s="61">
        <v>25992</v>
      </c>
      <c r="N628" s="36">
        <f t="shared" si="75"/>
        <v>25896.839622062831</v>
      </c>
      <c r="O628" s="95">
        <f t="shared" si="76"/>
        <v>1840440.1292856773</v>
      </c>
      <c r="P628" s="36">
        <f t="shared" si="77"/>
        <v>1068377.1474783332</v>
      </c>
      <c r="Q628" s="101">
        <f t="shared" si="78"/>
        <v>772062.98180734401</v>
      </c>
      <c r="R628" s="101">
        <f t="shared" si="79"/>
        <v>0</v>
      </c>
    </row>
    <row r="629" spans="1:18" ht="14.4" customHeight="1">
      <c r="A629" s="63">
        <v>532369</v>
      </c>
      <c r="B629" s="59" t="s">
        <v>657</v>
      </c>
      <c r="C629" s="25" t="s">
        <v>652</v>
      </c>
      <c r="D629" s="25" t="s">
        <v>691</v>
      </c>
      <c r="E629" s="60" t="s">
        <v>708</v>
      </c>
      <c r="F629" s="36">
        <f>VLOOKUP($A629,'CAF BLS Adjustment'!$B:$H,7,FALSE)</f>
        <v>384598</v>
      </c>
      <c r="G629" s="5">
        <f>SUMIFS('HCLS Adjustment'!$F:$F,'HCLS Adjustment'!$B:$B,Main!$A629)</f>
        <v>414336</v>
      </c>
      <c r="H629" s="31">
        <f>VLOOKUP(A629,'SVS Adjustment'!$B$3:$E$675,4,FALSE)</f>
        <v>0</v>
      </c>
      <c r="I629" s="31">
        <f t="shared" si="72"/>
        <v>798934</v>
      </c>
      <c r="J629" s="31">
        <f>IFERROR(VLOOKUP($A629,'NECA 5 year Projections'!$A:$C,3,FALSE),0)</f>
        <v>381613.52984400903</v>
      </c>
      <c r="K629" s="64">
        <f t="shared" si="73"/>
        <v>0.9963388589590193</v>
      </c>
      <c r="L629" s="31">
        <f t="shared" si="74"/>
        <v>796008.9899435651</v>
      </c>
      <c r="M629" s="61">
        <v>-17034</v>
      </c>
      <c r="N629" s="36">
        <f t="shared" si="75"/>
        <v>-17034</v>
      </c>
      <c r="O629" s="95">
        <f t="shared" si="76"/>
        <v>778974.9899435651</v>
      </c>
      <c r="P629" s="36">
        <f t="shared" si="77"/>
        <v>366155.9324779209</v>
      </c>
      <c r="Q629" s="101">
        <f t="shared" si="78"/>
        <v>412819.0574656442</v>
      </c>
      <c r="R629" s="101">
        <f t="shared" si="79"/>
        <v>0</v>
      </c>
    </row>
    <row r="630" spans="1:18" ht="14.4" customHeight="1">
      <c r="A630" s="63">
        <v>532373</v>
      </c>
      <c r="B630" s="59" t="s">
        <v>658</v>
      </c>
      <c r="C630" s="25" t="s">
        <v>652</v>
      </c>
      <c r="D630" s="25" t="s">
        <v>691</v>
      </c>
      <c r="E630" s="60" t="s">
        <v>708</v>
      </c>
      <c r="F630" s="36">
        <f>VLOOKUP($A630,'CAF BLS Adjustment'!$B:$H,7,FALSE)</f>
        <v>606173</v>
      </c>
      <c r="G630" s="5">
        <f>SUMIFS('HCLS Adjustment'!$F:$F,'HCLS Adjustment'!$B:$B,Main!$A630)</f>
        <v>325356</v>
      </c>
      <c r="H630" s="31">
        <f>VLOOKUP(A630,'SVS Adjustment'!$B$3:$E$675,4,FALSE)</f>
        <v>0</v>
      </c>
      <c r="I630" s="31">
        <f t="shared" si="72"/>
        <v>931529</v>
      </c>
      <c r="J630" s="31">
        <f>IFERROR(VLOOKUP($A630,'NECA 5 year Projections'!$A:$C,3,FALSE),0)</f>
        <v>495820.530595196</v>
      </c>
      <c r="K630" s="64">
        <f t="shared" si="73"/>
        <v>0.9963388589590193</v>
      </c>
      <c r="L630" s="31">
        <f t="shared" si="74"/>
        <v>928118.54094723624</v>
      </c>
      <c r="M630" s="61">
        <v>41358</v>
      </c>
      <c r="N630" s="36">
        <f t="shared" si="75"/>
        <v>41206.582528827123</v>
      </c>
      <c r="O630" s="95">
        <f t="shared" si="76"/>
        <v>969325.12347606337</v>
      </c>
      <c r="P630" s="36">
        <f t="shared" si="77"/>
        <v>645160.29768059275</v>
      </c>
      <c r="Q630" s="101">
        <f t="shared" si="78"/>
        <v>324164.82579547062</v>
      </c>
      <c r="R630" s="101">
        <f t="shared" si="79"/>
        <v>0</v>
      </c>
    </row>
    <row r="631" spans="1:18" ht="14.4" customHeight="1">
      <c r="A631" s="63">
        <v>532377</v>
      </c>
      <c r="B631" s="59" t="s">
        <v>659</v>
      </c>
      <c r="C631" s="25" t="s">
        <v>652</v>
      </c>
      <c r="D631" s="25" t="s">
        <v>691</v>
      </c>
      <c r="E631" s="60" t="s">
        <v>708</v>
      </c>
      <c r="F631" s="36">
        <f>VLOOKUP($A631,'CAF BLS Adjustment'!$B:$H,7,FALSE)</f>
        <v>109177</v>
      </c>
      <c r="G631" s="5">
        <f>SUMIFS('HCLS Adjustment'!$F:$F,'HCLS Adjustment'!$B:$B,Main!$A631)</f>
        <v>0</v>
      </c>
      <c r="H631" s="31">
        <f>VLOOKUP(A631,'SVS Adjustment'!$B$3:$E$675,4,FALSE)</f>
        <v>0</v>
      </c>
      <c r="I631" s="31">
        <f t="shared" si="72"/>
        <v>109177</v>
      </c>
      <c r="J631" s="31">
        <f>IFERROR(VLOOKUP($A631,'NECA 5 year Projections'!$A:$C,3,FALSE),0)</f>
        <v>64244.480600761097</v>
      </c>
      <c r="K631" s="64">
        <f t="shared" si="73"/>
        <v>0.9963388589590193</v>
      </c>
      <c r="L631" s="31">
        <f t="shared" si="74"/>
        <v>108777.28760456885</v>
      </c>
      <c r="M631" s="61">
        <v>-30636</v>
      </c>
      <c r="N631" s="36">
        <f t="shared" si="75"/>
        <v>-30636</v>
      </c>
      <c r="O631" s="95">
        <f t="shared" si="76"/>
        <v>78141.287604568846</v>
      </c>
      <c r="P631" s="36">
        <f t="shared" si="77"/>
        <v>78141.287604568846</v>
      </c>
      <c r="Q631" s="101">
        <f t="shared" si="78"/>
        <v>0</v>
      </c>
      <c r="R631" s="101">
        <f t="shared" si="79"/>
        <v>0</v>
      </c>
    </row>
    <row r="632" spans="1:18" ht="14.4" customHeight="1">
      <c r="A632" s="63">
        <v>532383</v>
      </c>
      <c r="B632" s="59" t="s">
        <v>660</v>
      </c>
      <c r="C632" s="25" t="s">
        <v>652</v>
      </c>
      <c r="D632" s="25" t="s">
        <v>691</v>
      </c>
      <c r="E632" s="60" t="s">
        <v>708</v>
      </c>
      <c r="F632" s="36">
        <f>VLOOKUP($A632,'CAF BLS Adjustment'!$B:$H,7,FALSE)</f>
        <v>3601061</v>
      </c>
      <c r="G632" s="5">
        <f>SUMIFS('HCLS Adjustment'!$F:$F,'HCLS Adjustment'!$B:$B,Main!$A632)</f>
        <v>1390392</v>
      </c>
      <c r="H632" s="31">
        <f>VLOOKUP(A632,'SVS Adjustment'!$B$3:$E$675,4,FALSE)</f>
        <v>0</v>
      </c>
      <c r="I632" s="31">
        <f t="shared" si="72"/>
        <v>4991453</v>
      </c>
      <c r="J632" s="31">
        <f>IFERROR(VLOOKUP($A632,'NECA 5 year Projections'!$A:$C,3,FALSE),0)</f>
        <v>4673327.3879022198</v>
      </c>
      <c r="K632" s="64">
        <f t="shared" si="73"/>
        <v>0.9963388589590193</v>
      </c>
      <c r="L632" s="31">
        <f t="shared" si="74"/>
        <v>4973178.5865675742</v>
      </c>
      <c r="M632" s="61">
        <v>200388</v>
      </c>
      <c r="N632" s="36">
        <f t="shared" si="75"/>
        <v>199654.35126907995</v>
      </c>
      <c r="O632" s="95">
        <f t="shared" si="76"/>
        <v>5172832.9378366545</v>
      </c>
      <c r="P632" s="36">
        <f t="shared" si="77"/>
        <v>3787531.3590509053</v>
      </c>
      <c r="Q632" s="101">
        <f t="shared" si="78"/>
        <v>1385301.5787857489</v>
      </c>
      <c r="R632" s="101">
        <f t="shared" si="79"/>
        <v>0</v>
      </c>
    </row>
    <row r="633" spans="1:18" ht="14.4" customHeight="1">
      <c r="A633" s="63">
        <v>532384</v>
      </c>
      <c r="B633" s="59" t="s">
        <v>661</v>
      </c>
      <c r="C633" s="25" t="s">
        <v>652</v>
      </c>
      <c r="D633" s="25" t="s">
        <v>691</v>
      </c>
      <c r="E633" s="60" t="s">
        <v>708</v>
      </c>
      <c r="F633" s="36">
        <f>VLOOKUP($A633,'CAF BLS Adjustment'!$B:$H,7,FALSE)</f>
        <v>564190</v>
      </c>
      <c r="G633" s="5">
        <f>SUMIFS('HCLS Adjustment'!$F:$F,'HCLS Adjustment'!$B:$B,Main!$A633)</f>
        <v>436188</v>
      </c>
      <c r="H633" s="31">
        <f>VLOOKUP(A633,'SVS Adjustment'!$B$3:$E$675,4,FALSE)</f>
        <v>0</v>
      </c>
      <c r="I633" s="31">
        <f t="shared" si="72"/>
        <v>1000378</v>
      </c>
      <c r="J633" s="31">
        <f>IFERROR(VLOOKUP($A633,'NECA 5 year Projections'!$A:$C,3,FALSE),0)</f>
        <v>358975.716191741</v>
      </c>
      <c r="K633" s="64">
        <f t="shared" si="73"/>
        <v>0.9963388589590193</v>
      </c>
      <c r="L633" s="31">
        <f t="shared" si="74"/>
        <v>996715.47504770581</v>
      </c>
      <c r="M633" s="61">
        <v>192</v>
      </c>
      <c r="N633" s="36">
        <f t="shared" si="75"/>
        <v>191.29706092013171</v>
      </c>
      <c r="O633" s="95">
        <f t="shared" si="76"/>
        <v>996906.77210862597</v>
      </c>
      <c r="P633" s="36">
        <f t="shared" si="77"/>
        <v>562315.71789700922</v>
      </c>
      <c r="Q633" s="101">
        <f t="shared" si="78"/>
        <v>434591.05421161669</v>
      </c>
      <c r="R633" s="101">
        <f t="shared" si="79"/>
        <v>0</v>
      </c>
    </row>
    <row r="634" spans="1:18" ht="14.4" customHeight="1">
      <c r="A634" s="63">
        <v>532386</v>
      </c>
      <c r="B634" s="59" t="s">
        <v>662</v>
      </c>
      <c r="C634" s="25" t="s">
        <v>652</v>
      </c>
      <c r="D634" s="25" t="s">
        <v>691</v>
      </c>
      <c r="E634" s="60" t="s">
        <v>708</v>
      </c>
      <c r="F634" s="36">
        <f>VLOOKUP($A634,'CAF BLS Adjustment'!$B:$H,7,FALSE)</f>
        <v>382378</v>
      </c>
      <c r="G634" s="5">
        <f>SUMIFS('HCLS Adjustment'!$F:$F,'HCLS Adjustment'!$B:$B,Main!$A634)</f>
        <v>0</v>
      </c>
      <c r="H634" s="31">
        <f>VLOOKUP(A634,'SVS Adjustment'!$B$3:$E$675,4,FALSE)</f>
        <v>0</v>
      </c>
      <c r="I634" s="31">
        <f t="shared" si="72"/>
        <v>382378</v>
      </c>
      <c r="J634" s="31">
        <f>IFERROR(VLOOKUP($A634,'NECA 5 year Projections'!$A:$C,3,FALSE),0)</f>
        <v>294782.65425805299</v>
      </c>
      <c r="K634" s="64">
        <f t="shared" si="73"/>
        <v>0.9963388589590193</v>
      </c>
      <c r="L634" s="31">
        <f t="shared" si="74"/>
        <v>380978.06021103187</v>
      </c>
      <c r="M634" s="61">
        <v>12672</v>
      </c>
      <c r="N634" s="36">
        <f t="shared" si="75"/>
        <v>12625.606020728692</v>
      </c>
      <c r="O634" s="95">
        <f t="shared" si="76"/>
        <v>393603.66623176058</v>
      </c>
      <c r="P634" s="36">
        <f t="shared" si="77"/>
        <v>393603.66623176058</v>
      </c>
      <c r="Q634" s="101">
        <f t="shared" si="78"/>
        <v>0</v>
      </c>
      <c r="R634" s="101">
        <f t="shared" si="79"/>
        <v>0</v>
      </c>
    </row>
    <row r="635" spans="1:18" ht="14.4" customHeight="1">
      <c r="A635" s="63">
        <v>532387</v>
      </c>
      <c r="B635" s="59" t="s">
        <v>663</v>
      </c>
      <c r="C635" s="25" t="s">
        <v>652</v>
      </c>
      <c r="D635" s="25" t="s">
        <v>691</v>
      </c>
      <c r="E635" s="60" t="s">
        <v>708</v>
      </c>
      <c r="F635" s="36">
        <f>VLOOKUP($A635,'CAF BLS Adjustment'!$B:$H,7,FALSE)</f>
        <v>203725</v>
      </c>
      <c r="G635" s="5">
        <f>SUMIFS('HCLS Adjustment'!$F:$F,'HCLS Adjustment'!$B:$B,Main!$A635)</f>
        <v>0</v>
      </c>
      <c r="H635" s="31">
        <f>VLOOKUP(A635,'SVS Adjustment'!$B$3:$E$675,4,FALSE)</f>
        <v>0</v>
      </c>
      <c r="I635" s="31">
        <f t="shared" si="72"/>
        <v>203725</v>
      </c>
      <c r="J635" s="31">
        <f>IFERROR(VLOOKUP($A635,'NECA 5 year Projections'!$A:$C,3,FALSE),0)</f>
        <v>295553.49869828997</v>
      </c>
      <c r="K635" s="64">
        <f t="shared" si="73"/>
        <v>0.9963388589590193</v>
      </c>
      <c r="L635" s="31">
        <f t="shared" si="74"/>
        <v>203725</v>
      </c>
      <c r="M635" s="61">
        <v>-10554</v>
      </c>
      <c r="N635" s="36">
        <f t="shared" si="75"/>
        <v>-10554</v>
      </c>
      <c r="O635" s="95">
        <f t="shared" si="76"/>
        <v>193171</v>
      </c>
      <c r="P635" s="36">
        <f t="shared" si="77"/>
        <v>193171</v>
      </c>
      <c r="Q635" s="101">
        <f t="shared" si="78"/>
        <v>0</v>
      </c>
      <c r="R635" s="101">
        <f t="shared" si="79"/>
        <v>0</v>
      </c>
    </row>
    <row r="636" spans="1:18" ht="14.4" customHeight="1">
      <c r="A636" s="63">
        <v>532388</v>
      </c>
      <c r="B636" s="59" t="s">
        <v>664</v>
      </c>
      <c r="C636" s="25" t="s">
        <v>652</v>
      </c>
      <c r="D636" s="25" t="s">
        <v>691</v>
      </c>
      <c r="E636" s="60" t="s">
        <v>708</v>
      </c>
      <c r="F636" s="36">
        <f>VLOOKUP($A636,'CAF BLS Adjustment'!$B:$H,7,FALSE)</f>
        <v>367504</v>
      </c>
      <c r="G636" s="5">
        <f>SUMIFS('HCLS Adjustment'!$F:$F,'HCLS Adjustment'!$B:$B,Main!$A636)</f>
        <v>590844</v>
      </c>
      <c r="H636" s="31">
        <f>VLOOKUP(A636,'SVS Adjustment'!$B$3:$E$675,4,FALSE)</f>
        <v>0</v>
      </c>
      <c r="I636" s="31">
        <f t="shared" si="72"/>
        <v>958348</v>
      </c>
      <c r="J636" s="31">
        <f>IFERROR(VLOOKUP($A636,'NECA 5 year Projections'!$A:$C,3,FALSE),0)</f>
        <v>421975.62208308402</v>
      </c>
      <c r="K636" s="64">
        <f t="shared" si="73"/>
        <v>0.9963388589590193</v>
      </c>
      <c r="L636" s="31">
        <f t="shared" si="74"/>
        <v>954839.35280565824</v>
      </c>
      <c r="M636" s="61">
        <v>11197</v>
      </c>
      <c r="N636" s="36">
        <f t="shared" si="75"/>
        <v>11156.006203764138</v>
      </c>
      <c r="O636" s="95">
        <f t="shared" si="76"/>
        <v>965995.35900942236</v>
      </c>
      <c r="P636" s="36">
        <f t="shared" si="77"/>
        <v>377314.52222663956</v>
      </c>
      <c r="Q636" s="101">
        <f t="shared" si="78"/>
        <v>588680.8367827828</v>
      </c>
      <c r="R636" s="101">
        <f t="shared" si="79"/>
        <v>0</v>
      </c>
    </row>
    <row r="637" spans="1:18" ht="14.4" customHeight="1">
      <c r="A637" s="63">
        <v>532389</v>
      </c>
      <c r="B637" s="59" t="s">
        <v>665</v>
      </c>
      <c r="C637" s="25" t="s">
        <v>652</v>
      </c>
      <c r="D637" s="25" t="s">
        <v>691</v>
      </c>
      <c r="E637" s="60" t="s">
        <v>708</v>
      </c>
      <c r="F637" s="36">
        <f>VLOOKUP($A637,'CAF BLS Adjustment'!$B:$H,7,FALSE)</f>
        <v>902219</v>
      </c>
      <c r="G637" s="5">
        <f>SUMIFS('HCLS Adjustment'!$F:$F,'HCLS Adjustment'!$B:$B,Main!$A637)</f>
        <v>1219968</v>
      </c>
      <c r="H637" s="31">
        <f>VLOOKUP(A637,'SVS Adjustment'!$B$3:$E$675,4,FALSE)</f>
        <v>0</v>
      </c>
      <c r="I637" s="31">
        <f t="shared" si="72"/>
        <v>2122187</v>
      </c>
      <c r="J637" s="31">
        <f>IFERROR(VLOOKUP($A637,'NECA 5 year Projections'!$A:$C,3,FALSE),0)</f>
        <v>1054137.5647442599</v>
      </c>
      <c r="K637" s="64">
        <f t="shared" si="73"/>
        <v>0.9963388589590193</v>
      </c>
      <c r="L637" s="31">
        <f t="shared" si="74"/>
        <v>2114417.3740776642</v>
      </c>
      <c r="M637" s="61">
        <v>-13002</v>
      </c>
      <c r="N637" s="36">
        <f t="shared" si="75"/>
        <v>-13002</v>
      </c>
      <c r="O637" s="95">
        <f t="shared" si="76"/>
        <v>2101415.3740776642</v>
      </c>
      <c r="P637" s="36">
        <f t="shared" si="77"/>
        <v>885913.84899114748</v>
      </c>
      <c r="Q637" s="101">
        <f t="shared" si="78"/>
        <v>1215501.5250865167</v>
      </c>
      <c r="R637" s="101">
        <f t="shared" si="79"/>
        <v>0</v>
      </c>
    </row>
    <row r="638" spans="1:18" ht="14.4" customHeight="1">
      <c r="A638" s="63">
        <v>532390</v>
      </c>
      <c r="B638" s="59" t="s">
        <v>666</v>
      </c>
      <c r="C638" s="25" t="s">
        <v>652</v>
      </c>
      <c r="D638" s="25" t="s">
        <v>691</v>
      </c>
      <c r="E638" s="60" t="s">
        <v>708</v>
      </c>
      <c r="F638" s="36">
        <f>VLOOKUP($A638,'CAF BLS Adjustment'!$B:$H,7,FALSE)</f>
        <v>548151</v>
      </c>
      <c r="G638" s="5">
        <f>SUMIFS('HCLS Adjustment'!$F:$F,'HCLS Adjustment'!$B:$B,Main!$A638)</f>
        <v>785724</v>
      </c>
      <c r="H638" s="31">
        <f>VLOOKUP(A638,'SVS Adjustment'!$B$3:$E$675,4,FALSE)</f>
        <v>0</v>
      </c>
      <c r="I638" s="31">
        <f t="shared" si="72"/>
        <v>1333875</v>
      </c>
      <c r="J638" s="31">
        <f>IFERROR(VLOOKUP($A638,'NECA 5 year Projections'!$A:$C,3,FALSE),0)</f>
        <v>636283.69568173902</v>
      </c>
      <c r="K638" s="64">
        <f t="shared" si="73"/>
        <v>0.9963388589590193</v>
      </c>
      <c r="L638" s="31">
        <f t="shared" si="74"/>
        <v>1328991.495493962</v>
      </c>
      <c r="M638" s="61">
        <v>-12716</v>
      </c>
      <c r="N638" s="36">
        <f t="shared" si="75"/>
        <v>-12716</v>
      </c>
      <c r="O638" s="95">
        <f t="shared" si="76"/>
        <v>1316275.495493962</v>
      </c>
      <c r="P638" s="36">
        <f t="shared" si="77"/>
        <v>533428.14187724539</v>
      </c>
      <c r="Q638" s="101">
        <f t="shared" si="78"/>
        <v>782847.35361671657</v>
      </c>
      <c r="R638" s="101">
        <f t="shared" si="79"/>
        <v>0</v>
      </c>
    </row>
    <row r="639" spans="1:18" ht="14.4" customHeight="1">
      <c r="A639" s="63">
        <v>532391</v>
      </c>
      <c r="B639" s="59" t="s">
        <v>667</v>
      </c>
      <c r="C639" s="25" t="s">
        <v>652</v>
      </c>
      <c r="D639" s="25" t="s">
        <v>691</v>
      </c>
      <c r="E639" s="60" t="s">
        <v>708</v>
      </c>
      <c r="F639" s="36">
        <f>VLOOKUP($A639,'CAF BLS Adjustment'!$B:$H,7,FALSE)</f>
        <v>827201</v>
      </c>
      <c r="G639" s="5">
        <f>SUMIFS('HCLS Adjustment'!$F:$F,'HCLS Adjustment'!$B:$B,Main!$A639)</f>
        <v>749796</v>
      </c>
      <c r="H639" s="31">
        <f>VLOOKUP(A639,'SVS Adjustment'!$B$3:$E$675,4,FALSE)</f>
        <v>0</v>
      </c>
      <c r="I639" s="31">
        <f t="shared" si="72"/>
        <v>1576997</v>
      </c>
      <c r="J639" s="31">
        <f>IFERROR(VLOOKUP($A639,'NECA 5 year Projections'!$A:$C,3,FALSE),0)</f>
        <v>731315.58044455806</v>
      </c>
      <c r="K639" s="64">
        <f t="shared" si="73"/>
        <v>0.9963388589590193</v>
      </c>
      <c r="L639" s="31">
        <f t="shared" si="74"/>
        <v>1571223.3915617967</v>
      </c>
      <c r="M639" s="61">
        <v>-20586</v>
      </c>
      <c r="N639" s="36">
        <f t="shared" si="75"/>
        <v>-20586</v>
      </c>
      <c r="O639" s="95">
        <f t="shared" si="76"/>
        <v>1550637.3915617967</v>
      </c>
      <c r="P639" s="36">
        <f t="shared" si="77"/>
        <v>803586.50046975981</v>
      </c>
      <c r="Q639" s="101">
        <f t="shared" si="78"/>
        <v>747050.89109203697</v>
      </c>
      <c r="R639" s="101">
        <f t="shared" si="79"/>
        <v>0</v>
      </c>
    </row>
    <row r="640" spans="1:18" ht="14.4" customHeight="1">
      <c r="A640" s="63">
        <v>532392</v>
      </c>
      <c r="B640" s="59" t="s">
        <v>668</v>
      </c>
      <c r="C640" s="25" t="s">
        <v>652</v>
      </c>
      <c r="D640" s="25" t="s">
        <v>691</v>
      </c>
      <c r="E640" s="60" t="s">
        <v>708</v>
      </c>
      <c r="F640" s="36">
        <f>VLOOKUP($A640,'CAF BLS Adjustment'!$B:$H,7,FALSE)</f>
        <v>756816.60067564365</v>
      </c>
      <c r="G640" s="5">
        <f>SUMIFS('HCLS Adjustment'!$F:$F,'HCLS Adjustment'!$B:$B,Main!$A640)</f>
        <v>1479792</v>
      </c>
      <c r="H640" s="31">
        <f>VLOOKUP(A640,'SVS Adjustment'!$B$3:$E$675,4,FALSE)</f>
        <v>0</v>
      </c>
      <c r="I640" s="31">
        <f t="shared" si="72"/>
        <v>2236608.6006756434</v>
      </c>
      <c r="J640" s="31">
        <f>IFERROR(VLOOKUP($A640,'NECA 5 year Projections'!$A:$C,3,FALSE),0)</f>
        <v>837933.37256811105</v>
      </c>
      <c r="K640" s="64">
        <f t="shared" si="73"/>
        <v>0.9963388589590193</v>
      </c>
      <c r="L640" s="31">
        <f t="shared" si="74"/>
        <v>2228420.0611350993</v>
      </c>
      <c r="M640" s="61">
        <v>1434</v>
      </c>
      <c r="N640" s="36">
        <f t="shared" si="75"/>
        <v>1428.7499237472337</v>
      </c>
      <c r="O640" s="95">
        <f t="shared" si="76"/>
        <v>2229848.8110588463</v>
      </c>
      <c r="P640" s="36">
        <f t="shared" si="77"/>
        <v>755474.53828216181</v>
      </c>
      <c r="Q640" s="101">
        <f t="shared" si="78"/>
        <v>1474374.272776685</v>
      </c>
      <c r="R640" s="101">
        <f t="shared" si="79"/>
        <v>0</v>
      </c>
    </row>
    <row r="641" spans="1:18" ht="14.4" customHeight="1">
      <c r="A641" s="63">
        <v>532396</v>
      </c>
      <c r="B641" s="59" t="s">
        <v>669</v>
      </c>
      <c r="C641" s="25" t="s">
        <v>652</v>
      </c>
      <c r="D641" s="25" t="s">
        <v>691</v>
      </c>
      <c r="E641" s="60" t="s">
        <v>708</v>
      </c>
      <c r="F641" s="36">
        <f>VLOOKUP($A641,'CAF BLS Adjustment'!$B:$H,7,FALSE)</f>
        <v>140444</v>
      </c>
      <c r="G641" s="5">
        <f>SUMIFS('HCLS Adjustment'!$F:$F,'HCLS Adjustment'!$B:$B,Main!$A641)</f>
        <v>36780</v>
      </c>
      <c r="H641" s="31">
        <f>VLOOKUP(A641,'SVS Adjustment'!$B$3:$E$675,4,FALSE)</f>
        <v>0</v>
      </c>
      <c r="I641" s="31">
        <f t="shared" si="72"/>
        <v>177224</v>
      </c>
      <c r="J641" s="31">
        <f>IFERROR(VLOOKUP($A641,'NECA 5 year Projections'!$A:$C,3,FALSE),0)</f>
        <v>150658.57104682</v>
      </c>
      <c r="K641" s="64">
        <f t="shared" si="73"/>
        <v>0.9963388589590193</v>
      </c>
      <c r="L641" s="31">
        <f t="shared" si="74"/>
        <v>176575.15794015324</v>
      </c>
      <c r="M641" s="61">
        <v>7662</v>
      </c>
      <c r="N641" s="36">
        <f t="shared" si="75"/>
        <v>7633.9483373440062</v>
      </c>
      <c r="O641" s="95">
        <f t="shared" si="76"/>
        <v>184209.10627749725</v>
      </c>
      <c r="P641" s="36">
        <f t="shared" si="77"/>
        <v>147563.76304498452</v>
      </c>
      <c r="Q641" s="101">
        <f t="shared" si="78"/>
        <v>36645.343232512729</v>
      </c>
      <c r="R641" s="101">
        <f t="shared" si="79"/>
        <v>0</v>
      </c>
    </row>
    <row r="642" spans="1:18" ht="14.4" customHeight="1">
      <c r="A642" s="63">
        <v>532397</v>
      </c>
      <c r="B642" s="59" t="s">
        <v>670</v>
      </c>
      <c r="C642" s="25" t="s">
        <v>652</v>
      </c>
      <c r="D642" s="25" t="s">
        <v>691</v>
      </c>
      <c r="E642" s="60" t="s">
        <v>708</v>
      </c>
      <c r="F642" s="36">
        <f>VLOOKUP($A642,'CAF BLS Adjustment'!$B:$H,7,FALSE)</f>
        <v>2780972</v>
      </c>
      <c r="G642" s="5">
        <f>SUMIFS('HCLS Adjustment'!$F:$F,'HCLS Adjustment'!$B:$B,Main!$A642)</f>
        <v>144132</v>
      </c>
      <c r="H642" s="31">
        <f>VLOOKUP(A642,'SVS Adjustment'!$B$3:$E$675,4,FALSE)</f>
        <v>0</v>
      </c>
      <c r="I642" s="31">
        <f t="shared" si="72"/>
        <v>2925104</v>
      </c>
      <c r="J642" s="31">
        <f>IFERROR(VLOOKUP($A642,'NECA 5 year Projections'!$A:$C,3,FALSE),0)</f>
        <v>3571473.9637080799</v>
      </c>
      <c r="K642" s="64">
        <f t="shared" si="73"/>
        <v>0.9963388589590193</v>
      </c>
      <c r="L642" s="31">
        <f t="shared" si="74"/>
        <v>2925104</v>
      </c>
      <c r="M642" s="61">
        <v>322884</v>
      </c>
      <c r="N642" s="36">
        <f t="shared" si="75"/>
        <v>321701.87613612396</v>
      </c>
      <c r="O642" s="95">
        <f t="shared" si="76"/>
        <v>3246805.8761361241</v>
      </c>
      <c r="P642" s="36">
        <f t="shared" si="77"/>
        <v>3102673.8761361241</v>
      </c>
      <c r="Q642" s="101">
        <f t="shared" si="78"/>
        <v>144132</v>
      </c>
      <c r="R642" s="101">
        <f t="shared" si="79"/>
        <v>0</v>
      </c>
    </row>
    <row r="643" spans="1:18" ht="14.4" customHeight="1">
      <c r="A643" s="63">
        <v>532399</v>
      </c>
      <c r="B643" s="59" t="s">
        <v>671</v>
      </c>
      <c r="C643" s="25" t="s">
        <v>652</v>
      </c>
      <c r="D643" s="25" t="s">
        <v>691</v>
      </c>
      <c r="E643" s="60" t="s">
        <v>708</v>
      </c>
      <c r="F643" s="36">
        <f>VLOOKUP($A643,'CAF BLS Adjustment'!$B:$H,7,FALSE)</f>
        <v>2195396</v>
      </c>
      <c r="G643" s="5">
        <f>SUMIFS('HCLS Adjustment'!$F:$F,'HCLS Adjustment'!$B:$B,Main!$A643)</f>
        <v>1225572</v>
      </c>
      <c r="H643" s="31">
        <f>VLOOKUP(A643,'SVS Adjustment'!$B$3:$E$675,4,FALSE)</f>
        <v>0</v>
      </c>
      <c r="I643" s="31">
        <f t="shared" si="72"/>
        <v>3420968</v>
      </c>
      <c r="J643" s="31">
        <f>IFERROR(VLOOKUP($A643,'NECA 5 year Projections'!$A:$C,3,FALSE),0)</f>
        <v>1932266.9848950501</v>
      </c>
      <c r="K643" s="64">
        <f t="shared" si="73"/>
        <v>0.9963388589590193</v>
      </c>
      <c r="L643" s="31">
        <f t="shared" si="74"/>
        <v>3408443.3536553183</v>
      </c>
      <c r="M643" s="61">
        <v>76548</v>
      </c>
      <c r="N643" s="36">
        <f t="shared" si="75"/>
        <v>76267.746975595015</v>
      </c>
      <c r="O643" s="95">
        <f t="shared" si="76"/>
        <v>3484711.1006309134</v>
      </c>
      <c r="P643" s="36">
        <f t="shared" si="77"/>
        <v>2263626.0925787902</v>
      </c>
      <c r="Q643" s="101">
        <f t="shared" si="78"/>
        <v>1221085.0080521232</v>
      </c>
      <c r="R643" s="101">
        <f t="shared" si="79"/>
        <v>0</v>
      </c>
    </row>
    <row r="644" spans="1:18" ht="14.4" customHeight="1">
      <c r="A644" s="63">
        <v>533336</v>
      </c>
      <c r="B644" s="59" t="s">
        <v>672</v>
      </c>
      <c r="C644" s="25" t="s">
        <v>652</v>
      </c>
      <c r="D644" s="25" t="s">
        <v>691</v>
      </c>
      <c r="E644" s="60" t="s">
        <v>708</v>
      </c>
      <c r="F644" s="36">
        <f>VLOOKUP($A644,'CAF BLS Adjustment'!$B:$H,7,FALSE)</f>
        <v>74369</v>
      </c>
      <c r="G644" s="5">
        <f>SUMIFS('HCLS Adjustment'!$F:$F,'HCLS Adjustment'!$B:$B,Main!$A644)</f>
        <v>30264</v>
      </c>
      <c r="H644" s="31">
        <f>VLOOKUP(A644,'SVS Adjustment'!$B$3:$E$675,4,FALSE)</f>
        <v>0</v>
      </c>
      <c r="I644" s="31">
        <f t="shared" si="72"/>
        <v>104633</v>
      </c>
      <c r="J644" s="31">
        <f>IFERROR(VLOOKUP($A644,'NECA 5 year Projections'!$A:$C,3,FALSE),0)</f>
        <v>61695.134037033997</v>
      </c>
      <c r="K644" s="64">
        <f t="shared" si="73"/>
        <v>0.9963388589590193</v>
      </c>
      <c r="L644" s="31">
        <f t="shared" si="74"/>
        <v>104249.92382945906</v>
      </c>
      <c r="M644" s="61">
        <v>7320</v>
      </c>
      <c r="N644" s="36">
        <f t="shared" si="75"/>
        <v>7293.2004475800213</v>
      </c>
      <c r="O644" s="95">
        <f t="shared" si="76"/>
        <v>111543.12427703908</v>
      </c>
      <c r="P644" s="36">
        <f t="shared" si="77"/>
        <v>81389.925049503319</v>
      </c>
      <c r="Q644" s="101">
        <f t="shared" si="78"/>
        <v>30153.199227535759</v>
      </c>
      <c r="R644" s="101">
        <f t="shared" si="79"/>
        <v>0</v>
      </c>
    </row>
    <row r="645" spans="1:18" ht="14.4" customHeight="1">
      <c r="A645" s="63">
        <v>542301</v>
      </c>
      <c r="B645" s="59" t="s">
        <v>674</v>
      </c>
      <c r="C645" s="25" t="s">
        <v>673</v>
      </c>
      <c r="D645" s="25" t="s">
        <v>691</v>
      </c>
      <c r="E645" s="60" t="s">
        <v>708</v>
      </c>
      <c r="F645" s="36">
        <f>VLOOKUP($A645,'CAF BLS Adjustment'!$B:$H,7,FALSE)</f>
        <v>1471418</v>
      </c>
      <c r="G645" s="5">
        <f>SUMIFS('HCLS Adjustment'!$F:$F,'HCLS Adjustment'!$B:$B,Main!$A645)</f>
        <v>1556844</v>
      </c>
      <c r="H645" s="31">
        <f>VLOOKUP(A645,'SVS Adjustment'!$B$3:$E$675,4,FALSE)</f>
        <v>0</v>
      </c>
      <c r="I645" s="31">
        <f t="shared" ref="I645:I657" si="80">SUM(F645:H645)</f>
        <v>3028262</v>
      </c>
      <c r="J645" s="31">
        <f>IFERROR(VLOOKUP($A645,'NECA 5 year Projections'!$A:$C,3,FALSE),0)</f>
        <v>1724582.34192652</v>
      </c>
      <c r="K645" s="64">
        <f t="shared" ref="K645:K657" si="81">G$663</f>
        <v>0.9963388589590193</v>
      </c>
      <c r="L645" s="31">
        <f t="shared" ref="L645:L657" si="82">IF(I645&lt;J645,I645,MAX(I645*K645,J645))</f>
        <v>3017175.1057089576</v>
      </c>
      <c r="M645" s="61">
        <v>47442</v>
      </c>
      <c r="N645" s="36">
        <f t="shared" ref="N645:N657" si="83">IF(M645&lt;0,M645,M645*K645)</f>
        <v>47268.308146733791</v>
      </c>
      <c r="O645" s="95">
        <f t="shared" ref="O645:O657" si="84">IF(M645&lt;0,L645+M645,L645+M645*K645)</f>
        <v>3064443.4138556914</v>
      </c>
      <c r="P645" s="36">
        <f t="shared" ref="P645:P657" si="85">(F645/I645)*L645+N645</f>
        <v>1513299.2393184958</v>
      </c>
      <c r="Q645" s="101">
        <f t="shared" ref="Q645:Q657" si="86">((G645)/I645)*L645</f>
        <v>1551144.1745371956</v>
      </c>
      <c r="R645" s="101">
        <f t="shared" ref="R645:R657" si="87">((H645)/I645)*L645</f>
        <v>0</v>
      </c>
    </row>
    <row r="646" spans="1:18" ht="14.4" customHeight="1">
      <c r="A646" s="63">
        <v>542313</v>
      </c>
      <c r="B646" s="59" t="s">
        <v>675</v>
      </c>
      <c r="C646" s="25" t="s">
        <v>673</v>
      </c>
      <c r="D646" s="25" t="s">
        <v>691</v>
      </c>
      <c r="E646" s="60" t="s">
        <v>708</v>
      </c>
      <c r="F646" s="36">
        <f>VLOOKUP($A646,'CAF BLS Adjustment'!$B:$H,7,FALSE)</f>
        <v>524157</v>
      </c>
      <c r="G646" s="5">
        <f>SUMIFS('HCLS Adjustment'!$F:$F,'HCLS Adjustment'!$B:$B,Main!$A646)</f>
        <v>378480</v>
      </c>
      <c r="H646" s="31">
        <f>VLOOKUP(A646,'SVS Adjustment'!$B$3:$E$675,4,FALSE)</f>
        <v>0</v>
      </c>
      <c r="I646" s="31">
        <f t="shared" si="80"/>
        <v>902637</v>
      </c>
      <c r="J646" s="31">
        <f>IFERROR(VLOOKUP($A646,'NECA 5 year Projections'!$A:$C,3,FALSE),0)</f>
        <v>452084.86448589398</v>
      </c>
      <c r="K646" s="64">
        <f t="shared" si="81"/>
        <v>0.9963388589590193</v>
      </c>
      <c r="L646" s="31">
        <f t="shared" si="82"/>
        <v>899332.31863419234</v>
      </c>
      <c r="M646" s="61">
        <v>-17370</v>
      </c>
      <c r="N646" s="36">
        <f t="shared" si="83"/>
        <v>-17370</v>
      </c>
      <c r="O646" s="95">
        <f t="shared" si="84"/>
        <v>881962.31863419234</v>
      </c>
      <c r="P646" s="36">
        <f t="shared" si="85"/>
        <v>504867.98729538266</v>
      </c>
      <c r="Q646" s="101">
        <f t="shared" si="86"/>
        <v>377094.33133880963</v>
      </c>
      <c r="R646" s="101">
        <f t="shared" si="87"/>
        <v>0</v>
      </c>
    </row>
    <row r="647" spans="1:18" ht="14.4" customHeight="1">
      <c r="A647" s="63">
        <v>542318</v>
      </c>
      <c r="B647" s="59" t="s">
        <v>676</v>
      </c>
      <c r="C647" s="25" t="s">
        <v>673</v>
      </c>
      <c r="D647" s="25" t="s">
        <v>691</v>
      </c>
      <c r="E647" s="60" t="s">
        <v>708</v>
      </c>
      <c r="F647" s="36">
        <f>VLOOKUP($A647,'CAF BLS Adjustment'!$B:$H,7,FALSE)</f>
        <v>1141033</v>
      </c>
      <c r="G647" s="5">
        <f>SUMIFS('HCLS Adjustment'!$F:$F,'HCLS Adjustment'!$B:$B,Main!$A647)</f>
        <v>1780680</v>
      </c>
      <c r="H647" s="31">
        <f>VLOOKUP(A647,'SVS Adjustment'!$B$3:$E$675,4,FALSE)</f>
        <v>0</v>
      </c>
      <c r="I647" s="31">
        <f t="shared" si="80"/>
        <v>2921713</v>
      </c>
      <c r="J647" s="31">
        <f>IFERROR(VLOOKUP($A647,'NECA 5 year Projections'!$A:$C,3,FALSE),0)</f>
        <v>1338138.0566701901</v>
      </c>
      <c r="K647" s="64">
        <f t="shared" si="81"/>
        <v>0.9963388589590193</v>
      </c>
      <c r="L647" s="31">
        <f t="shared" si="82"/>
        <v>2911016.1966257333</v>
      </c>
      <c r="M647" s="61">
        <v>47874</v>
      </c>
      <c r="N647" s="36">
        <f t="shared" si="83"/>
        <v>47698.726533804089</v>
      </c>
      <c r="O647" s="95">
        <f t="shared" si="84"/>
        <v>2958714.9231595374</v>
      </c>
      <c r="P647" s="36">
        <f t="shared" si="85"/>
        <v>1184554.2437883907</v>
      </c>
      <c r="Q647" s="101">
        <f t="shared" si="86"/>
        <v>1774160.6793711467</v>
      </c>
      <c r="R647" s="101">
        <f t="shared" si="87"/>
        <v>0</v>
      </c>
    </row>
    <row r="648" spans="1:18" ht="14.4" customHeight="1">
      <c r="A648" s="63">
        <v>542324</v>
      </c>
      <c r="B648" s="59" t="s">
        <v>677</v>
      </c>
      <c r="C648" s="25" t="s">
        <v>673</v>
      </c>
      <c r="D648" s="25" t="s">
        <v>691</v>
      </c>
      <c r="E648" s="60" t="s">
        <v>708</v>
      </c>
      <c r="F648" s="36">
        <f>VLOOKUP($A648,'CAF BLS Adjustment'!$B:$H,7,FALSE)</f>
        <v>2004696</v>
      </c>
      <c r="G648" s="5">
        <f>SUMIFS('HCLS Adjustment'!$F:$F,'HCLS Adjustment'!$B:$B,Main!$A648)</f>
        <v>2232168</v>
      </c>
      <c r="H648" s="31">
        <f>VLOOKUP(A648,'SVS Adjustment'!$B$3:$E$675,4,FALSE)</f>
        <v>0</v>
      </c>
      <c r="I648" s="31">
        <f t="shared" si="80"/>
        <v>4236864</v>
      </c>
      <c r="J648" s="31">
        <f>IFERROR(VLOOKUP($A648,'NECA 5 year Projections'!$A:$C,3,FALSE),0)</f>
        <v>2242906.4069742099</v>
      </c>
      <c r="K648" s="64">
        <f t="shared" si="81"/>
        <v>0.9963388589590193</v>
      </c>
      <c r="L648" s="31">
        <f t="shared" si="82"/>
        <v>4221352.2433245461</v>
      </c>
      <c r="M648" s="61">
        <v>91116</v>
      </c>
      <c r="N648" s="36">
        <f t="shared" si="83"/>
        <v>90782.411472909997</v>
      </c>
      <c r="O648" s="95">
        <f t="shared" si="84"/>
        <v>4312134.6547974562</v>
      </c>
      <c r="P648" s="36">
        <f t="shared" si="85"/>
        <v>2088138.9366726202</v>
      </c>
      <c r="Q648" s="101">
        <f t="shared" si="86"/>
        <v>2223995.7181248362</v>
      </c>
      <c r="R648" s="101">
        <f t="shared" si="87"/>
        <v>0</v>
      </c>
    </row>
    <row r="649" spans="1:18" ht="14.4" customHeight="1">
      <c r="A649" s="63">
        <v>542332</v>
      </c>
      <c r="B649" s="59" t="s">
        <v>678</v>
      </c>
      <c r="C649" s="25" t="s">
        <v>673</v>
      </c>
      <c r="D649" s="25" t="s">
        <v>691</v>
      </c>
      <c r="E649" s="60" t="s">
        <v>708</v>
      </c>
      <c r="F649" s="36">
        <f>VLOOKUP($A649,'CAF BLS Adjustment'!$B:$H,7,FALSE)</f>
        <v>3358306</v>
      </c>
      <c r="G649" s="5">
        <f>SUMIFS('HCLS Adjustment'!$F:$F,'HCLS Adjustment'!$B:$B,Main!$A649)</f>
        <v>3555264</v>
      </c>
      <c r="H649" s="31">
        <f>VLOOKUP(A649,'SVS Adjustment'!$B$3:$E$675,4,FALSE)</f>
        <v>0</v>
      </c>
      <c r="I649" s="31">
        <f t="shared" si="80"/>
        <v>6913570</v>
      </c>
      <c r="J649" s="31">
        <f>IFERROR(VLOOKUP($A649,'NECA 5 year Projections'!$A:$C,3,FALSE),0)</f>
        <v>3678421.1237667501</v>
      </c>
      <c r="K649" s="64">
        <f t="shared" si="81"/>
        <v>0.9963388589590193</v>
      </c>
      <c r="L649" s="31">
        <f t="shared" si="82"/>
        <v>6888258.445133307</v>
      </c>
      <c r="M649" s="61">
        <v>-15564</v>
      </c>
      <c r="N649" s="36">
        <f t="shared" si="83"/>
        <v>-15564</v>
      </c>
      <c r="O649" s="95">
        <f t="shared" si="84"/>
        <v>6872694.445133307</v>
      </c>
      <c r="P649" s="36">
        <f t="shared" si="85"/>
        <v>3330446.7680752287</v>
      </c>
      <c r="Q649" s="101">
        <f t="shared" si="86"/>
        <v>3542247.6770580788</v>
      </c>
      <c r="R649" s="101">
        <f t="shared" si="87"/>
        <v>0</v>
      </c>
    </row>
    <row r="650" spans="1:18" ht="14.4" customHeight="1">
      <c r="A650" s="63">
        <v>542338</v>
      </c>
      <c r="B650" s="59" t="s">
        <v>679</v>
      </c>
      <c r="C650" s="25" t="s">
        <v>673</v>
      </c>
      <c r="D650" s="25" t="s">
        <v>691</v>
      </c>
      <c r="E650" s="60" t="s">
        <v>708</v>
      </c>
      <c r="F650" s="36">
        <f>VLOOKUP($A650,'CAF BLS Adjustment'!$B:$H,7,FALSE)</f>
        <v>4728620</v>
      </c>
      <c r="G650" s="5">
        <f>SUMIFS('HCLS Adjustment'!$F:$F,'HCLS Adjustment'!$B:$B,Main!$A650)</f>
        <v>2467212</v>
      </c>
      <c r="H650" s="31">
        <f>VLOOKUP(A650,'SVS Adjustment'!$B$3:$E$675,4,FALSE)</f>
        <v>0</v>
      </c>
      <c r="I650" s="31">
        <f t="shared" si="80"/>
        <v>7195832</v>
      </c>
      <c r="J650" s="31">
        <f>IFERROR(VLOOKUP($A650,'NECA 5 year Projections'!$A:$C,3,FALSE),0)</f>
        <v>4727925.5363921802</v>
      </c>
      <c r="K650" s="64">
        <f t="shared" si="81"/>
        <v>0.9963388589590193</v>
      </c>
      <c r="L650" s="31">
        <f t="shared" si="82"/>
        <v>7169487.044140798</v>
      </c>
      <c r="M650" s="61">
        <v>188022</v>
      </c>
      <c r="N650" s="36">
        <f t="shared" si="83"/>
        <v>187333.62493919273</v>
      </c>
      <c r="O650" s="95">
        <f t="shared" si="84"/>
        <v>7356820.6690799911</v>
      </c>
      <c r="P650" s="36">
        <f t="shared" si="85"/>
        <v>4898641.4801899912</v>
      </c>
      <c r="Q650" s="101">
        <f t="shared" si="86"/>
        <v>2458179.1888899999</v>
      </c>
      <c r="R650" s="101">
        <f t="shared" si="87"/>
        <v>0</v>
      </c>
    </row>
    <row r="651" spans="1:18" ht="14.4" customHeight="1">
      <c r="A651" s="63">
        <v>542339</v>
      </c>
      <c r="B651" s="59" t="s">
        <v>680</v>
      </c>
      <c r="C651" s="25" t="s">
        <v>673</v>
      </c>
      <c r="D651" s="25" t="s">
        <v>691</v>
      </c>
      <c r="E651" s="60" t="s">
        <v>708</v>
      </c>
      <c r="F651" s="36">
        <f>VLOOKUP($A651,'CAF BLS Adjustment'!$B:$H,7,FALSE)</f>
        <v>4055593</v>
      </c>
      <c r="G651" s="5">
        <f>SUMIFS('HCLS Adjustment'!$F:$F,'HCLS Adjustment'!$B:$B,Main!$A651)</f>
        <v>5567568</v>
      </c>
      <c r="H651" s="31">
        <f>VLOOKUP(A651,'SVS Adjustment'!$B$3:$E$675,4,FALSE)</f>
        <v>0</v>
      </c>
      <c r="I651" s="31">
        <f t="shared" si="80"/>
        <v>9623161</v>
      </c>
      <c r="J651" s="31">
        <f>IFERROR(VLOOKUP($A651,'NECA 5 year Projections'!$A:$C,3,FALSE),0)</f>
        <v>4209728.0246796096</v>
      </c>
      <c r="K651" s="64">
        <f t="shared" si="81"/>
        <v>0.9963388589590193</v>
      </c>
      <c r="L651" s="31">
        <f t="shared" si="82"/>
        <v>9587929.2503189351</v>
      </c>
      <c r="M651" s="61">
        <v>157824</v>
      </c>
      <c r="N651" s="36">
        <f t="shared" si="83"/>
        <v>157246.18407634826</v>
      </c>
      <c r="O651" s="95">
        <f t="shared" si="84"/>
        <v>9745175.4343952835</v>
      </c>
      <c r="P651" s="36">
        <f t="shared" si="85"/>
        <v>4197991.0860985341</v>
      </c>
      <c r="Q651" s="101">
        <f t="shared" si="86"/>
        <v>5547184.3482967494</v>
      </c>
      <c r="R651" s="101">
        <f t="shared" si="87"/>
        <v>0</v>
      </c>
    </row>
    <row r="652" spans="1:18" ht="14.4" customHeight="1">
      <c r="A652" s="63">
        <v>542343</v>
      </c>
      <c r="B652" s="59" t="s">
        <v>681</v>
      </c>
      <c r="C652" s="25" t="s">
        <v>673</v>
      </c>
      <c r="D652" s="25" t="s">
        <v>691</v>
      </c>
      <c r="E652" s="60" t="s">
        <v>708</v>
      </c>
      <c r="F652" s="36">
        <f>VLOOKUP($A652,'CAF BLS Adjustment'!$B:$H,7,FALSE)</f>
        <v>2591079</v>
      </c>
      <c r="G652" s="5">
        <f>SUMIFS('HCLS Adjustment'!$F:$F,'HCLS Adjustment'!$B:$B,Main!$A652)</f>
        <v>1314564</v>
      </c>
      <c r="H652" s="31">
        <f>VLOOKUP(A652,'SVS Adjustment'!$B$3:$E$675,4,FALSE)</f>
        <v>0</v>
      </c>
      <c r="I652" s="31">
        <f t="shared" si="80"/>
        <v>3905643</v>
      </c>
      <c r="J652" s="31">
        <f>IFERROR(VLOOKUP($A652,'NECA 5 year Projections'!$A:$C,3,FALSE),0)</f>
        <v>2638808.0952584902</v>
      </c>
      <c r="K652" s="64">
        <f t="shared" si="81"/>
        <v>0.9963388589590193</v>
      </c>
      <c r="L652" s="31">
        <f t="shared" si="82"/>
        <v>3891343.8901212811</v>
      </c>
      <c r="M652" s="61">
        <v>26292</v>
      </c>
      <c r="N652" s="36">
        <f t="shared" si="83"/>
        <v>26195.741279750535</v>
      </c>
      <c r="O652" s="95">
        <f t="shared" si="84"/>
        <v>3917539.6314010317</v>
      </c>
      <c r="P652" s="36">
        <f t="shared" si="85"/>
        <v>2607788.4356124275</v>
      </c>
      <c r="Q652" s="101">
        <f t="shared" si="86"/>
        <v>1309751.1957886044</v>
      </c>
      <c r="R652" s="101">
        <f t="shared" si="87"/>
        <v>0</v>
      </c>
    </row>
    <row r="653" spans="1:18" ht="14.4" customHeight="1">
      <c r="A653" s="63">
        <v>552220</v>
      </c>
      <c r="B653" s="59" t="s">
        <v>683</v>
      </c>
      <c r="C653" s="25" t="s">
        <v>682</v>
      </c>
      <c r="D653" s="25" t="s">
        <v>691</v>
      </c>
      <c r="E653" s="60" t="s">
        <v>708</v>
      </c>
      <c r="F653" s="36">
        <f>VLOOKUP($A653,'CAF BLS Adjustment'!$B:$H,7,FALSE)</f>
        <v>113517</v>
      </c>
      <c r="G653" s="5">
        <f>SUMIFS('HCLS Adjustment'!$F:$F,'HCLS Adjustment'!$B:$B,Main!$A653)</f>
        <v>0</v>
      </c>
      <c r="H653" s="31">
        <f>VLOOKUP(A653,'SVS Adjustment'!$B$3:$E$675,4,FALSE)</f>
        <v>0</v>
      </c>
      <c r="I653" s="31">
        <f t="shared" si="80"/>
        <v>113517</v>
      </c>
      <c r="J653" s="31">
        <f>IFERROR(VLOOKUP($A653,'NECA 5 year Projections'!$A:$C,3,FALSE),0)</f>
        <v>147099.68709985801</v>
      </c>
      <c r="K653" s="64">
        <f t="shared" si="81"/>
        <v>0.9963388589590193</v>
      </c>
      <c r="L653" s="31">
        <f t="shared" si="82"/>
        <v>113517</v>
      </c>
      <c r="M653" s="61">
        <v>8298</v>
      </c>
      <c r="N653" s="36">
        <f t="shared" si="83"/>
        <v>8267.6198516419427</v>
      </c>
      <c r="O653" s="95">
        <f t="shared" si="84"/>
        <v>121784.61985164194</v>
      </c>
      <c r="P653" s="36">
        <f t="shared" si="85"/>
        <v>121784.61985164194</v>
      </c>
      <c r="Q653" s="101">
        <f t="shared" si="86"/>
        <v>0</v>
      </c>
      <c r="R653" s="101">
        <f t="shared" si="87"/>
        <v>0</v>
      </c>
    </row>
    <row r="654" spans="1:18" ht="14.4" customHeight="1">
      <c r="A654" s="63">
        <v>552349</v>
      </c>
      <c r="B654" s="59" t="s">
        <v>684</v>
      </c>
      <c r="C654" s="25" t="s">
        <v>682</v>
      </c>
      <c r="D654" s="25" t="s">
        <v>691</v>
      </c>
      <c r="E654" s="60" t="s">
        <v>708</v>
      </c>
      <c r="F654" s="36">
        <f>VLOOKUP($A654,'CAF BLS Adjustment'!$B:$H,7,FALSE)</f>
        <v>3140222</v>
      </c>
      <c r="G654" s="5">
        <f>SUMIFS('HCLS Adjustment'!$F:$F,'HCLS Adjustment'!$B:$B,Main!$A654)</f>
        <v>1804068</v>
      </c>
      <c r="H654" s="31">
        <f>VLOOKUP(A654,'SVS Adjustment'!$B$3:$E$675,4,FALSE)</f>
        <v>0</v>
      </c>
      <c r="I654" s="31">
        <f t="shared" si="80"/>
        <v>4944290</v>
      </c>
      <c r="J654" s="31">
        <f>IFERROR(VLOOKUP($A654,'NECA 5 year Projections'!$A:$C,3,FALSE),0)</f>
        <v>2404574.69717866</v>
      </c>
      <c r="K654" s="64">
        <f t="shared" si="81"/>
        <v>0.9963388589590193</v>
      </c>
      <c r="L654" s="31">
        <f t="shared" si="82"/>
        <v>4926188.2569624893</v>
      </c>
      <c r="M654" s="61">
        <v>292476</v>
      </c>
      <c r="N654" s="36">
        <f t="shared" si="83"/>
        <v>291405.20411289815</v>
      </c>
      <c r="O654" s="95">
        <f t="shared" si="84"/>
        <v>5217593.4610753879</v>
      </c>
      <c r="P654" s="36">
        <f t="shared" si="85"/>
        <v>3420130.4084709077</v>
      </c>
      <c r="Q654" s="101">
        <f t="shared" si="86"/>
        <v>1797463.0526044799</v>
      </c>
      <c r="R654" s="101">
        <f t="shared" si="87"/>
        <v>0</v>
      </c>
    </row>
    <row r="655" spans="1:18" ht="14.4" customHeight="1">
      <c r="A655" s="63">
        <v>553304</v>
      </c>
      <c r="B655" s="59" t="s">
        <v>685</v>
      </c>
      <c r="C655" s="25" t="s">
        <v>682</v>
      </c>
      <c r="D655" s="25" t="s">
        <v>691</v>
      </c>
      <c r="E655" s="60" t="s">
        <v>708</v>
      </c>
      <c r="F655" s="36">
        <f>VLOOKUP($A655,'CAF BLS Adjustment'!$B:$H,7,FALSE)</f>
        <v>497274</v>
      </c>
      <c r="G655" s="5">
        <f>SUMIFS('HCLS Adjustment'!$F:$F,'HCLS Adjustment'!$B:$B,Main!$A655)</f>
        <v>711828</v>
      </c>
      <c r="H655" s="31">
        <f>VLOOKUP(A655,'SVS Adjustment'!$B$3:$E$675,4,FALSE)</f>
        <v>0</v>
      </c>
      <c r="I655" s="31">
        <f t="shared" si="80"/>
        <v>1209102</v>
      </c>
      <c r="J655" s="31">
        <f>IFERROR(VLOOKUP($A655,'NECA 5 year Projections'!$A:$C,3,FALSE),0)</f>
        <v>575764.21499972197</v>
      </c>
      <c r="K655" s="64">
        <f t="shared" si="81"/>
        <v>0.9963388589590193</v>
      </c>
      <c r="L655" s="31">
        <f t="shared" si="82"/>
        <v>1204675.3070450681</v>
      </c>
      <c r="M655" s="61">
        <v>-9132</v>
      </c>
      <c r="N655" s="36">
        <f t="shared" si="83"/>
        <v>-9132</v>
      </c>
      <c r="O655" s="95">
        <f t="shared" si="84"/>
        <v>1195543.3070450681</v>
      </c>
      <c r="P655" s="36">
        <f t="shared" si="85"/>
        <v>486321.40974998736</v>
      </c>
      <c r="Q655" s="101">
        <f t="shared" si="86"/>
        <v>709221.89729508071</v>
      </c>
      <c r="R655" s="101">
        <f t="shared" si="87"/>
        <v>0</v>
      </c>
    </row>
    <row r="656" spans="1:18" ht="14.4" customHeight="1">
      <c r="A656" s="63">
        <v>663800</v>
      </c>
      <c r="B656" s="59" t="s">
        <v>687</v>
      </c>
      <c r="C656" s="25" t="s">
        <v>686</v>
      </c>
      <c r="D656" s="25" t="s">
        <v>691</v>
      </c>
      <c r="E656" s="60" t="s">
        <v>708</v>
      </c>
      <c r="F656" s="36">
        <f>VLOOKUP($A656,'CAF BLS Adjustment'!$B:$H,7,FALSE)</f>
        <v>6528121</v>
      </c>
      <c r="G656" s="5">
        <f>SUMIFS('HCLS Adjustment'!$F:$F,'HCLS Adjustment'!$B:$B,Main!$A656)</f>
        <v>0</v>
      </c>
      <c r="H656" s="31">
        <f>VLOOKUP(A656,'SVS Adjustment'!$B$3:$E$675,4,FALSE)</f>
        <v>0</v>
      </c>
      <c r="I656" s="31">
        <f t="shared" si="80"/>
        <v>6528121</v>
      </c>
      <c r="J656" s="31">
        <f>IFERROR(VLOOKUP($A656,'NECA 5 year Projections'!$A:$C,3,FALSE),0)</f>
        <v>7136912.2682565404</v>
      </c>
      <c r="K656" s="64">
        <f t="shared" si="81"/>
        <v>0.9963388589590193</v>
      </c>
      <c r="L656" s="31">
        <f t="shared" si="82"/>
        <v>6528121</v>
      </c>
      <c r="M656" s="61">
        <v>1507296</v>
      </c>
      <c r="N656" s="36">
        <f t="shared" si="83"/>
        <v>1501777.5767534939</v>
      </c>
      <c r="O656" s="95">
        <f t="shared" si="84"/>
        <v>8029898.5767534934</v>
      </c>
      <c r="P656" s="36">
        <f t="shared" si="85"/>
        <v>8029898.5767534934</v>
      </c>
      <c r="Q656" s="101">
        <f t="shared" si="86"/>
        <v>0</v>
      </c>
      <c r="R656" s="101">
        <f t="shared" si="87"/>
        <v>0</v>
      </c>
    </row>
    <row r="657" spans="1:18" ht="14.4" customHeight="1">
      <c r="A657" s="66">
        <v>673900</v>
      </c>
      <c r="B657" s="67" t="s">
        <v>689</v>
      </c>
      <c r="C657" s="68" t="s">
        <v>688</v>
      </c>
      <c r="D657" s="68" t="s">
        <v>691</v>
      </c>
      <c r="E657" s="69" t="s">
        <v>708</v>
      </c>
      <c r="F657" s="80">
        <f>VLOOKUP($A657,'CAF BLS Adjustment'!$B:$H,7,FALSE)</f>
        <v>1148392</v>
      </c>
      <c r="G657" s="79">
        <f>SUMIFS('HCLS Adjustment'!$F:$F,'HCLS Adjustment'!$B:$B,Main!$A657)</f>
        <v>0</v>
      </c>
      <c r="H657" s="71">
        <f>VLOOKUP(A657,'SVS Adjustment'!$B$3:$E$675,4,FALSE)</f>
        <v>0</v>
      </c>
      <c r="I657" s="71">
        <f t="shared" si="80"/>
        <v>1148392</v>
      </c>
      <c r="J657" s="71">
        <f>IFERROR(VLOOKUP($A657,'NECA 5 year Projections'!$A:$C,3,FALSE),0)</f>
        <v>1276231.6063878101</v>
      </c>
      <c r="K657" s="73">
        <f t="shared" si="81"/>
        <v>0.9963388589590193</v>
      </c>
      <c r="L657" s="71">
        <f t="shared" si="82"/>
        <v>1148392</v>
      </c>
      <c r="M657" s="72">
        <v>81744</v>
      </c>
      <c r="N657" s="70">
        <f t="shared" si="83"/>
        <v>81444.723686746074</v>
      </c>
      <c r="O657" s="96">
        <f t="shared" si="84"/>
        <v>1229836.7236867461</v>
      </c>
      <c r="P657" s="70">
        <f t="shared" si="85"/>
        <v>1229836.7236867461</v>
      </c>
      <c r="Q657" s="104">
        <f t="shared" si="86"/>
        <v>0</v>
      </c>
      <c r="R657" s="104">
        <f t="shared" si="87"/>
        <v>0</v>
      </c>
    </row>
    <row r="658" spans="1:18" ht="14.4" customHeight="1">
      <c r="B658" s="32"/>
      <c r="D658" s="45"/>
      <c r="E658" s="21"/>
      <c r="F658" s="47"/>
      <c r="G658" s="48"/>
      <c r="H658" s="48"/>
      <c r="I658" s="48"/>
      <c r="K658" s="49"/>
      <c r="M658" s="48"/>
      <c r="N658" s="48"/>
      <c r="O658" s="97"/>
      <c r="P658" s="98"/>
    </row>
    <row r="659" spans="1:18">
      <c r="C659" s="29" t="s">
        <v>693</v>
      </c>
      <c r="F659" s="48">
        <f>SUM(F4:F657)</f>
        <v>948427535.91434753</v>
      </c>
      <c r="G659" s="48">
        <f t="shared" ref="G659:I659" si="88">SUM(G4:G657)</f>
        <v>562966428</v>
      </c>
      <c r="H659" s="48">
        <f t="shared" si="88"/>
        <v>4326888</v>
      </c>
      <c r="I659" s="48">
        <f t="shared" si="88"/>
        <v>1515720851.9143467</v>
      </c>
      <c r="J659" s="48">
        <f>SUM(J4:J657)</f>
        <v>905703549.40110314</v>
      </c>
      <c r="L659" s="48">
        <f>SUM(L4:L657)</f>
        <v>1510568188.9912837</v>
      </c>
      <c r="M659" s="48">
        <f>SUM(M4:M657)</f>
        <v>41783610</v>
      </c>
      <c r="N659" s="48">
        <f>SUM(N4:N657)</f>
        <v>41560320.800852701</v>
      </c>
      <c r="O659" s="36">
        <f t="shared" ref="O659:R659" si="89">SUM(O4:O657)</f>
        <v>1552128509.7921386</v>
      </c>
      <c r="P659" s="36">
        <f t="shared" si="89"/>
        <v>986880505.09007668</v>
      </c>
      <c r="Q659" s="65">
        <f t="shared" si="89"/>
        <v>560936958.04929709</v>
      </c>
      <c r="R659" s="65">
        <f t="shared" si="89"/>
        <v>4311046.6527634729</v>
      </c>
    </row>
    <row r="660" spans="1:18">
      <c r="F660" s="48"/>
      <c r="G660" s="48"/>
      <c r="H660" s="48"/>
      <c r="I660" s="48"/>
      <c r="M660" s="48"/>
      <c r="N660" s="48"/>
      <c r="O660" s="47"/>
      <c r="P660" s="47"/>
      <c r="R660" s="65" t="s">
        <v>823</v>
      </c>
    </row>
    <row r="661" spans="1:18" ht="46.2" customHeight="1">
      <c r="B661" s="43"/>
      <c r="D661" s="44"/>
      <c r="E661" s="44"/>
      <c r="F661" s="44" t="s">
        <v>806</v>
      </c>
      <c r="G661" s="53">
        <f>I659+M659</f>
        <v>1557504461.9143467</v>
      </c>
      <c r="H661" s="44"/>
      <c r="I661" s="44"/>
      <c r="J661" s="29"/>
      <c r="K661" s="44"/>
      <c r="L661" s="29"/>
      <c r="M661" s="44"/>
      <c r="N661" s="74"/>
      <c r="P661" s="50" t="s">
        <v>823</v>
      </c>
    </row>
    <row r="662" spans="1:18">
      <c r="F662" s="29" t="s">
        <v>807</v>
      </c>
      <c r="G662" s="53">
        <f>1422964377*1.019198*1.07</f>
        <v>1551802218.4073215</v>
      </c>
      <c r="P662" s="120"/>
      <c r="R662" s="119"/>
    </row>
    <row r="663" spans="1:18">
      <c r="F663" s="29" t="s">
        <v>808</v>
      </c>
      <c r="G663" s="29">
        <f>G662/G661</f>
        <v>0.9963388589590193</v>
      </c>
      <c r="Q663" s="119"/>
    </row>
    <row r="670" spans="1:18">
      <c r="M670" s="52"/>
      <c r="N670" s="52"/>
    </row>
  </sheetData>
  <mergeCells count="1">
    <mergeCell ref="A1:R1"/>
  </mergeCells>
  <pageMargins left="0.7" right="0.7" top="0.75" bottom="0.75" header="0.3" footer="0.3"/>
  <pageSetup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1"/>
  <sheetViews>
    <sheetView workbookViewId="0">
      <pane ySplit="2" topLeftCell="A3" activePane="bottomLeft" state="frozen"/>
      <selection pane="bottomLeft" sqref="A1:I1"/>
    </sheetView>
  </sheetViews>
  <sheetFormatPr defaultColWidth="9.109375" defaultRowHeight="14.4"/>
  <cols>
    <col min="1" max="1" width="9.109375" style="12"/>
    <col min="2" max="2" width="26" style="12" bestFit="1" customWidth="1"/>
    <col min="3" max="3" width="18" style="12" customWidth="1"/>
    <col min="4" max="4" width="16" style="12" customWidth="1"/>
    <col min="5" max="5" width="18.33203125" style="12" customWidth="1"/>
    <col min="6" max="6" width="17.88671875" style="12" customWidth="1"/>
    <col min="7" max="7" width="13.88671875" style="12" customWidth="1"/>
    <col min="8" max="8" width="19.44140625" style="12" customWidth="1"/>
    <col min="9" max="9" width="17.6640625" style="12" customWidth="1"/>
    <col min="10" max="10" width="18" style="12" bestFit="1" customWidth="1"/>
    <col min="11" max="16384" width="9.109375" style="12"/>
  </cols>
  <sheetData>
    <row r="1" spans="1:11" s="14" customFormat="1" ht="27" customHeight="1">
      <c r="A1" s="125" t="s">
        <v>824</v>
      </c>
      <c r="B1" s="125"/>
      <c r="C1" s="125"/>
      <c r="D1" s="125"/>
      <c r="E1" s="125"/>
      <c r="F1" s="125"/>
      <c r="G1" s="125"/>
      <c r="H1" s="125"/>
      <c r="I1" s="125"/>
    </row>
    <row r="2" spans="1:11" ht="86.4">
      <c r="A2" s="16" t="s">
        <v>1</v>
      </c>
      <c r="B2" s="16" t="s">
        <v>2</v>
      </c>
      <c r="C2" s="16" t="s">
        <v>829</v>
      </c>
      <c r="D2" s="16" t="s">
        <v>695</v>
      </c>
      <c r="E2" s="17" t="s">
        <v>701</v>
      </c>
      <c r="F2" s="17" t="s">
        <v>702</v>
      </c>
      <c r="G2" s="105" t="s">
        <v>696</v>
      </c>
      <c r="H2" s="17" t="s">
        <v>700</v>
      </c>
      <c r="I2" s="106" t="s">
        <v>703</v>
      </c>
    </row>
    <row r="3" spans="1:11">
      <c r="A3" s="107">
        <v>100002</v>
      </c>
      <c r="B3" s="15" t="s">
        <v>4</v>
      </c>
      <c r="C3" s="88">
        <f>VLOOKUP(A3,Main!_xlnm.Print_Area,16,FALSE)</f>
        <v>-33545.840021110314</v>
      </c>
      <c r="D3" s="1">
        <f>VLOOKUP(A3,Main!_xlnm.Print_Area,13,FALSE)</f>
        <v>-534510</v>
      </c>
      <c r="E3" s="88">
        <f>VLOOKUP(A3,'CAF BLS Adjustment'!B3:J658,5)</f>
        <v>405291</v>
      </c>
      <c r="F3" s="88">
        <f>VLOOKUP(A3,'CAF BLS Adjustment'!$B$3:$J$658,6)</f>
        <v>97514</v>
      </c>
      <c r="G3" s="1">
        <f>MIN(D3,C3)</f>
        <v>-534510</v>
      </c>
      <c r="H3" s="1">
        <f>MAX(MIN(C3-G3,E3),0)</f>
        <v>405291</v>
      </c>
      <c r="I3" s="1">
        <f>MIN(MAX(C3-G3-H3,0),F3)</f>
        <v>95673.159978889686</v>
      </c>
      <c r="K3" s="3"/>
    </row>
    <row r="4" spans="1:11">
      <c r="A4" s="107">
        <v>100003</v>
      </c>
      <c r="B4" s="15" t="s">
        <v>5</v>
      </c>
      <c r="C4" s="1">
        <f>VLOOKUP(A4,Main!_xlnm.Print_Area,16,FALSE)</f>
        <v>908759.12061589805</v>
      </c>
      <c r="D4" s="1">
        <f>VLOOKUP(A4,Main!_xlnm.Print_Area,13,FALSE)</f>
        <v>111954</v>
      </c>
      <c r="E4" s="1">
        <f>VLOOKUP(A4,'CAF BLS Adjustment'!B4:J659,5)</f>
        <v>797215</v>
      </c>
      <c r="F4" s="1">
        <f>VLOOKUP(A4,'CAF BLS Adjustment'!$B$3:$J$658,6)</f>
        <v>0</v>
      </c>
      <c r="G4" s="1">
        <f t="shared" ref="G4:G67" si="0">MIN(D4,C4)</f>
        <v>111954</v>
      </c>
      <c r="H4" s="1">
        <f t="shared" ref="H4:H67" si="1">MAX(MIN(C4-G4,E4),0)</f>
        <v>796805.12061589805</v>
      </c>
      <c r="I4" s="1">
        <f t="shared" ref="I4:I67" si="2">MIN(MAX(C4-G4-H4,0),F4)</f>
        <v>0</v>
      </c>
    </row>
    <row r="5" spans="1:11">
      <c r="A5" s="107">
        <v>100019</v>
      </c>
      <c r="B5" s="15" t="s">
        <v>6</v>
      </c>
      <c r="C5" s="1">
        <f>VLOOKUP(A5,Main!_xlnm.Print_Area,16,FALSE)</f>
        <v>1417072.5007659846</v>
      </c>
      <c r="D5" s="1">
        <f>VLOOKUP(A5,Main!_xlnm.Print_Area,13,FALSE)</f>
        <v>221652</v>
      </c>
      <c r="E5" s="1">
        <f>VLOOKUP(A5,'CAF BLS Adjustment'!B5:J660,5)</f>
        <v>634257</v>
      </c>
      <c r="F5" s="1">
        <f>VLOOKUP(A5,'CAF BLS Adjustment'!$B$3:$J$658,6)</f>
        <v>561975</v>
      </c>
      <c r="G5" s="1">
        <f t="shared" si="0"/>
        <v>221652</v>
      </c>
      <c r="H5" s="1">
        <f t="shared" si="1"/>
        <v>634257</v>
      </c>
      <c r="I5" s="1">
        <f t="shared" si="2"/>
        <v>561163.50076598465</v>
      </c>
    </row>
    <row r="6" spans="1:11">
      <c r="A6" s="107">
        <v>100027</v>
      </c>
      <c r="B6" s="15" t="s">
        <v>7</v>
      </c>
      <c r="C6" s="1">
        <f>VLOOKUP(A6,Main!_xlnm.Print_Area,16,FALSE)</f>
        <v>426043.46314060735</v>
      </c>
      <c r="D6" s="1">
        <f>VLOOKUP(A6,Main!_xlnm.Print_Area,13,FALSE)</f>
        <v>24252</v>
      </c>
      <c r="E6" s="1">
        <f>VLOOKUP(A6,'CAF BLS Adjustment'!B6:J661,5)</f>
        <v>403357</v>
      </c>
      <c r="F6" s="1">
        <f>VLOOKUP(A6,'CAF BLS Adjustment'!$B$3:$J$658,6)</f>
        <v>0</v>
      </c>
      <c r="G6" s="1">
        <f t="shared" si="0"/>
        <v>24252</v>
      </c>
      <c r="H6" s="1">
        <f t="shared" si="1"/>
        <v>401791.46314060735</v>
      </c>
      <c r="I6" s="1">
        <f t="shared" si="2"/>
        <v>0</v>
      </c>
    </row>
    <row r="7" spans="1:11">
      <c r="A7" s="107">
        <v>100029</v>
      </c>
      <c r="B7" s="15" t="s">
        <v>8</v>
      </c>
      <c r="C7" s="1">
        <f>VLOOKUP(A7,Main!_xlnm.Print_Area,16,FALSE)</f>
        <v>1006381.9546573262</v>
      </c>
      <c r="D7" s="1">
        <f>VLOOKUP(A7,Main!_xlnm.Print_Area,13,FALSE)</f>
        <v>194976</v>
      </c>
      <c r="E7" s="1">
        <f>VLOOKUP(A7,'CAF BLS Adjustment'!B7:J662,5)</f>
        <v>815104</v>
      </c>
      <c r="F7" s="1">
        <f>VLOOKUP(A7,'CAF BLS Adjustment'!$B$3:$J$658,6)</f>
        <v>0</v>
      </c>
      <c r="G7" s="1">
        <f t="shared" si="0"/>
        <v>194976</v>
      </c>
      <c r="H7" s="1">
        <f t="shared" si="1"/>
        <v>811405.95465732622</v>
      </c>
      <c r="I7" s="1">
        <f t="shared" si="2"/>
        <v>0</v>
      </c>
    </row>
    <row r="8" spans="1:11">
      <c r="A8" s="107">
        <v>120038</v>
      </c>
      <c r="B8" s="15" t="s">
        <v>10</v>
      </c>
      <c r="C8" s="1">
        <f>VLOOKUP(A8,Main!_xlnm.Print_Area,16,FALSE)</f>
        <v>219421.94630652957</v>
      </c>
      <c r="D8" s="1">
        <f>VLOOKUP(A8,Main!_xlnm.Print_Area,13,FALSE)</f>
        <v>-2658</v>
      </c>
      <c r="E8" s="1">
        <f>VLOOKUP(A8,'CAF BLS Adjustment'!B8:J663,5)</f>
        <v>222896</v>
      </c>
      <c r="F8" s="1">
        <f>VLOOKUP(A8,'CAF BLS Adjustment'!$B$3:$J$658,6)</f>
        <v>0</v>
      </c>
      <c r="G8" s="1">
        <f t="shared" si="0"/>
        <v>-2658</v>
      </c>
      <c r="H8" s="1">
        <f t="shared" si="1"/>
        <v>222079.94630652957</v>
      </c>
      <c r="I8" s="1">
        <f t="shared" si="2"/>
        <v>0</v>
      </c>
    </row>
    <row r="9" spans="1:11">
      <c r="A9" s="107">
        <v>120039</v>
      </c>
      <c r="B9" s="15" t="s">
        <v>11</v>
      </c>
      <c r="C9" s="1">
        <f>VLOOKUP(A9,Main!_xlnm.Print_Area,16,FALSE)</f>
        <v>1295925.9977816888</v>
      </c>
      <c r="D9" s="1">
        <f>VLOOKUP(A9,Main!_xlnm.Print_Area,13,FALSE)</f>
        <v>78654</v>
      </c>
      <c r="E9" s="1">
        <f>VLOOKUP(A9,'CAF BLS Adjustment'!B9:J664,5)</f>
        <v>940090</v>
      </c>
      <c r="F9" s="1">
        <f>VLOOKUP(A9,'CAF BLS Adjustment'!$B$3:$J$658,6)</f>
        <v>281944</v>
      </c>
      <c r="G9" s="1">
        <f t="shared" si="0"/>
        <v>78654</v>
      </c>
      <c r="H9" s="1">
        <f t="shared" si="1"/>
        <v>940090</v>
      </c>
      <c r="I9" s="1">
        <f t="shared" si="2"/>
        <v>277181.99778168881</v>
      </c>
    </row>
    <row r="10" spans="1:11">
      <c r="A10" s="107">
        <v>120042</v>
      </c>
      <c r="B10" s="15" t="s">
        <v>12</v>
      </c>
      <c r="C10" s="1">
        <f>VLOOKUP(A10,Main!_xlnm.Print_Area,16,FALSE)</f>
        <v>19457.501576610688</v>
      </c>
      <c r="D10" s="1">
        <f>VLOOKUP(A10,Main!_xlnm.Print_Area,13,FALSE)</f>
        <v>494</v>
      </c>
      <c r="E10" s="1">
        <f>VLOOKUP(A10,'CAF BLS Adjustment'!B10:J665,5)</f>
        <v>19035</v>
      </c>
      <c r="F10" s="1">
        <f>VLOOKUP(A10,'CAF BLS Adjustment'!$B$3:$J$658,6)</f>
        <v>0</v>
      </c>
      <c r="G10" s="1">
        <f t="shared" si="0"/>
        <v>494</v>
      </c>
      <c r="H10" s="1">
        <f t="shared" si="1"/>
        <v>18963.501576610688</v>
      </c>
      <c r="I10" s="1">
        <f t="shared" si="2"/>
        <v>0</v>
      </c>
    </row>
    <row r="11" spans="1:11">
      <c r="A11" s="107">
        <v>120043</v>
      </c>
      <c r="B11" s="15" t="s">
        <v>13</v>
      </c>
      <c r="C11" s="1">
        <f>VLOOKUP(A11,Main!_xlnm.Print_Area,16,FALSE)</f>
        <v>347495.70202404668</v>
      </c>
      <c r="D11" s="1">
        <f>VLOOKUP(A11,Main!_xlnm.Print_Area,13,FALSE)</f>
        <v>17016</v>
      </c>
      <c r="E11" s="1">
        <f>VLOOKUP(A11,'CAF BLS Adjustment'!B11:J666,5)</f>
        <v>330542</v>
      </c>
      <c r="F11" s="1">
        <f>VLOOKUP(A11,'CAF BLS Adjustment'!$B$3:$J$658,6)</f>
        <v>0</v>
      </c>
      <c r="G11" s="1">
        <f t="shared" si="0"/>
        <v>17016</v>
      </c>
      <c r="H11" s="1">
        <f t="shared" si="1"/>
        <v>330479.70202404668</v>
      </c>
      <c r="I11" s="1">
        <f t="shared" si="2"/>
        <v>0</v>
      </c>
    </row>
    <row r="12" spans="1:11">
      <c r="A12" s="107">
        <v>140053</v>
      </c>
      <c r="B12" s="15" t="s">
        <v>15</v>
      </c>
      <c r="C12" s="1">
        <f>VLOOKUP(A12,Main!_xlnm.Print_Area,16,FALSE)</f>
        <v>211452.5924948265</v>
      </c>
      <c r="D12" s="1">
        <f>VLOOKUP(A12,Main!_xlnm.Print_Area,13,FALSE)</f>
        <v>11310</v>
      </c>
      <c r="E12" s="1">
        <f>VLOOKUP(A12,'CAF BLS Adjustment'!B12:J667,5)</f>
        <v>200184</v>
      </c>
      <c r="F12" s="1">
        <f>VLOOKUP(A12,'CAF BLS Adjustment'!$B$3:$J$658,6)</f>
        <v>0</v>
      </c>
      <c r="G12" s="1">
        <f t="shared" si="0"/>
        <v>11310</v>
      </c>
      <c r="H12" s="1">
        <f t="shared" si="1"/>
        <v>200142.5924948265</v>
      </c>
      <c r="I12" s="1">
        <f t="shared" si="2"/>
        <v>0</v>
      </c>
    </row>
    <row r="13" spans="1:11">
      <c r="A13" s="107">
        <v>140064</v>
      </c>
      <c r="B13" s="15" t="s">
        <v>16</v>
      </c>
      <c r="C13" s="1">
        <f>VLOOKUP(A13,Main!_xlnm.Print_Area,16,FALSE)</f>
        <v>1087951.2207014421</v>
      </c>
      <c r="D13" s="1">
        <f>VLOOKUP(A13,Main!_xlnm.Print_Area,13,FALSE)</f>
        <v>65532</v>
      </c>
      <c r="E13" s="1">
        <f>VLOOKUP(A13,'CAF BLS Adjustment'!B13:J668,5)</f>
        <v>647521</v>
      </c>
      <c r="F13" s="1">
        <f>VLOOKUP(A13,'CAF BLS Adjustment'!$B$3:$J$658,6)</f>
        <v>378896</v>
      </c>
      <c r="G13" s="1">
        <f t="shared" si="0"/>
        <v>65532</v>
      </c>
      <c r="H13" s="1">
        <f t="shared" si="1"/>
        <v>647521</v>
      </c>
      <c r="I13" s="1">
        <f t="shared" si="2"/>
        <v>374898.2207014421</v>
      </c>
    </row>
    <row r="14" spans="1:11">
      <c r="A14" s="107">
        <v>140068</v>
      </c>
      <c r="B14" s="15" t="s">
        <v>17</v>
      </c>
      <c r="C14" s="1">
        <f>VLOOKUP(A14,Main!_xlnm.Print_Area,16,FALSE)</f>
        <v>517960.70457387157</v>
      </c>
      <c r="D14" s="1">
        <f>VLOOKUP(A14,Main!_xlnm.Print_Area,13,FALSE)</f>
        <v>64086</v>
      </c>
      <c r="E14" s="1">
        <f>VLOOKUP(A14,'CAF BLS Adjustment'!B14:J669,5)</f>
        <v>455778</v>
      </c>
      <c r="F14" s="1">
        <f>VLOOKUP(A14,'CAF BLS Adjustment'!$B$3:$J$658,6)</f>
        <v>0</v>
      </c>
      <c r="G14" s="1">
        <f t="shared" si="0"/>
        <v>64086</v>
      </c>
      <c r="H14" s="1">
        <f t="shared" si="1"/>
        <v>453874.70457387157</v>
      </c>
      <c r="I14" s="1">
        <f t="shared" si="2"/>
        <v>0</v>
      </c>
    </row>
    <row r="15" spans="1:11">
      <c r="A15" s="107">
        <v>140069</v>
      </c>
      <c r="B15" s="15" t="s">
        <v>18</v>
      </c>
      <c r="C15" s="1">
        <f>VLOOKUP(A15,Main!_xlnm.Print_Area,16,FALSE)</f>
        <v>2886296.0331961005</v>
      </c>
      <c r="D15" s="1">
        <f>VLOOKUP(A15,Main!_xlnm.Print_Area,13,FALSE)</f>
        <v>5561</v>
      </c>
      <c r="E15" s="1">
        <f>VLOOKUP(A15,'CAF BLS Adjustment'!B15:J670,5)</f>
        <v>2295333</v>
      </c>
      <c r="F15" s="1">
        <f>VLOOKUP(A15,'CAF BLS Adjustment'!$B$3:$J$658,6)</f>
        <v>596008</v>
      </c>
      <c r="G15" s="1">
        <f t="shared" si="0"/>
        <v>5561</v>
      </c>
      <c r="H15" s="1">
        <f t="shared" si="1"/>
        <v>2295333</v>
      </c>
      <c r="I15" s="1">
        <f t="shared" si="2"/>
        <v>585402.0331961005</v>
      </c>
    </row>
    <row r="16" spans="1:11">
      <c r="A16" s="107">
        <v>147332</v>
      </c>
      <c r="B16" s="15" t="s">
        <v>19</v>
      </c>
      <c r="C16" s="1">
        <f>VLOOKUP(A16,Main!_xlnm.Print_Area,16,FALSE)</f>
        <v>2775057.0678386129</v>
      </c>
      <c r="D16" s="1">
        <f>VLOOKUP(A16,Main!_xlnm.Print_Area,13,FALSE)</f>
        <v>396306</v>
      </c>
      <c r="E16" s="1">
        <f>VLOOKUP(A16,'CAF BLS Adjustment'!B16:J671,5)</f>
        <v>2380202</v>
      </c>
      <c r="F16" s="1">
        <f>VLOOKUP(A16,'CAF BLS Adjustment'!$B$3:$J$658,6)</f>
        <v>0</v>
      </c>
      <c r="G16" s="1">
        <f t="shared" si="0"/>
        <v>396306</v>
      </c>
      <c r="H16" s="1">
        <f t="shared" si="1"/>
        <v>2378751.0678386129</v>
      </c>
      <c r="I16" s="1">
        <f t="shared" si="2"/>
        <v>0</v>
      </c>
    </row>
    <row r="17" spans="1:9">
      <c r="A17" s="107">
        <v>150076</v>
      </c>
      <c r="B17" s="15" t="s">
        <v>21</v>
      </c>
      <c r="C17" s="1">
        <f>VLOOKUP(A17,Main!_xlnm.Print_Area,16,FALSE)</f>
        <v>176677.84969002064</v>
      </c>
      <c r="D17" s="1">
        <f>VLOOKUP(A17,Main!_xlnm.Print_Area,13,FALSE)</f>
        <v>13698</v>
      </c>
      <c r="E17" s="1">
        <f>VLOOKUP(A17,'CAF BLS Adjustment'!B17:J672,5)</f>
        <v>163030</v>
      </c>
      <c r="F17" s="1">
        <f>VLOOKUP(A17,'CAF BLS Adjustment'!$B$3:$J$658,6)</f>
        <v>0</v>
      </c>
      <c r="G17" s="1">
        <f t="shared" si="0"/>
        <v>13698</v>
      </c>
      <c r="H17" s="1">
        <f t="shared" si="1"/>
        <v>162979.84969002064</v>
      </c>
      <c r="I17" s="1">
        <f t="shared" si="2"/>
        <v>0</v>
      </c>
    </row>
    <row r="18" spans="1:9">
      <c r="A18" s="107">
        <v>150077</v>
      </c>
      <c r="B18" s="15" t="s">
        <v>22</v>
      </c>
      <c r="C18" s="1">
        <f>VLOOKUP(A18,Main!_xlnm.Print_Area,16,FALSE)</f>
        <v>513413.64996248728</v>
      </c>
      <c r="D18" s="1">
        <f>VLOOKUP(A18,Main!_xlnm.Print_Area,13,FALSE)</f>
        <v>-47832</v>
      </c>
      <c r="E18" s="1">
        <f>VLOOKUP(A18,'CAF BLS Adjustment'!B18:J673,5)</f>
        <v>563308</v>
      </c>
      <c r="F18" s="1">
        <f>VLOOKUP(A18,'CAF BLS Adjustment'!$B$3:$J$658,6)</f>
        <v>0</v>
      </c>
      <c r="G18" s="1">
        <f t="shared" si="0"/>
        <v>-47832</v>
      </c>
      <c r="H18" s="1">
        <f t="shared" si="1"/>
        <v>561245.64996248728</v>
      </c>
      <c r="I18" s="1">
        <f t="shared" si="2"/>
        <v>0</v>
      </c>
    </row>
    <row r="19" spans="1:9">
      <c r="A19" s="107">
        <v>150085</v>
      </c>
      <c r="B19" s="15" t="s">
        <v>23</v>
      </c>
      <c r="C19" s="1">
        <f>VLOOKUP(A19,Main!_xlnm.Print_Area,16,FALSE)</f>
        <v>163663.7700629757</v>
      </c>
      <c r="D19" s="1">
        <f>VLOOKUP(A19,Main!_xlnm.Print_Area,13,FALSE)</f>
        <v>-38598</v>
      </c>
      <c r="E19" s="1">
        <f>VLOOKUP(A19,'CAF BLS Adjustment'!B19:J674,5)</f>
        <v>203005</v>
      </c>
      <c r="F19" s="1">
        <f>VLOOKUP(A19,'CAF BLS Adjustment'!$B$3:$J$658,6)</f>
        <v>0</v>
      </c>
      <c r="G19" s="1">
        <f t="shared" si="0"/>
        <v>-38598</v>
      </c>
      <c r="H19" s="1">
        <f t="shared" si="1"/>
        <v>202261.7700629757</v>
      </c>
      <c r="I19" s="1">
        <f t="shared" si="2"/>
        <v>0</v>
      </c>
    </row>
    <row r="20" spans="1:9">
      <c r="A20" s="107">
        <v>150091</v>
      </c>
      <c r="B20" s="15" t="s">
        <v>24</v>
      </c>
      <c r="C20" s="1">
        <f>VLOOKUP(A20,Main!_xlnm.Print_Area,16,FALSE)</f>
        <v>533655.26360301918</v>
      </c>
      <c r="D20" s="1">
        <f>VLOOKUP(A20,Main!_xlnm.Print_Area,13,FALSE)</f>
        <v>58926</v>
      </c>
      <c r="E20" s="1">
        <f>VLOOKUP(A20,'CAF BLS Adjustment'!B20:J675,5)</f>
        <v>361302</v>
      </c>
      <c r="F20" s="1">
        <f>VLOOKUP(A20,'CAF BLS Adjustment'!$B$3:$J$658,6)</f>
        <v>113643</v>
      </c>
      <c r="G20" s="1">
        <f t="shared" si="0"/>
        <v>58926</v>
      </c>
      <c r="H20" s="1">
        <f t="shared" si="1"/>
        <v>361302</v>
      </c>
      <c r="I20" s="1">
        <f t="shared" si="2"/>
        <v>113427.26360301918</v>
      </c>
    </row>
    <row r="21" spans="1:9">
      <c r="A21" s="107">
        <v>150097</v>
      </c>
      <c r="B21" s="15" t="s">
        <v>25</v>
      </c>
      <c r="C21" s="1">
        <f>VLOOKUP(A21,Main!_xlnm.Print_Area,16,FALSE)</f>
        <v>564456.85010491218</v>
      </c>
      <c r="D21" s="1">
        <f>VLOOKUP(A21,Main!_xlnm.Print_Area,13,FALSE)</f>
        <v>46236</v>
      </c>
      <c r="E21" s="1">
        <f>VLOOKUP(A21,'CAF BLS Adjustment'!B21:J676,5)</f>
        <v>520295</v>
      </c>
      <c r="F21" s="1">
        <f>VLOOKUP(A21,'CAF BLS Adjustment'!$B$3:$J$658,6)</f>
        <v>0</v>
      </c>
      <c r="G21" s="1">
        <f t="shared" si="0"/>
        <v>46236</v>
      </c>
      <c r="H21" s="1">
        <f t="shared" si="1"/>
        <v>518220.85010491218</v>
      </c>
      <c r="I21" s="1">
        <f t="shared" si="2"/>
        <v>0</v>
      </c>
    </row>
    <row r="22" spans="1:9">
      <c r="A22" s="107">
        <v>150099</v>
      </c>
      <c r="B22" s="15" t="s">
        <v>26</v>
      </c>
      <c r="C22" s="1">
        <f>VLOOKUP(A22,Main!_xlnm.Print_Area,16,FALSE)</f>
        <v>229189.82040406112</v>
      </c>
      <c r="D22" s="1">
        <f>VLOOKUP(A22,Main!_xlnm.Print_Area,13,FALSE)</f>
        <v>6138</v>
      </c>
      <c r="E22" s="1">
        <f>VLOOKUP(A22,'CAF BLS Adjustment'!B22:J677,5)</f>
        <v>223894</v>
      </c>
      <c r="F22" s="1">
        <f>VLOOKUP(A22,'CAF BLS Adjustment'!$B$3:$J$658,6)</f>
        <v>0</v>
      </c>
      <c r="G22" s="1">
        <f t="shared" si="0"/>
        <v>6138</v>
      </c>
      <c r="H22" s="1">
        <f t="shared" si="1"/>
        <v>223051.82040406112</v>
      </c>
      <c r="I22" s="1">
        <f t="shared" si="2"/>
        <v>0</v>
      </c>
    </row>
    <row r="23" spans="1:9">
      <c r="A23" s="107">
        <v>150111</v>
      </c>
      <c r="B23" s="15" t="s">
        <v>27</v>
      </c>
      <c r="C23" s="1">
        <f>VLOOKUP(A23,Main!_xlnm.Print_Area,16,FALSE)</f>
        <v>582484.58029179124</v>
      </c>
      <c r="D23" s="1">
        <f>VLOOKUP(A23,Main!_xlnm.Print_Area,13,FALSE)</f>
        <v>63756</v>
      </c>
      <c r="E23" s="1">
        <f>VLOOKUP(A23,'CAF BLS Adjustment'!B23:J678,5)</f>
        <v>422487</v>
      </c>
      <c r="F23" s="1">
        <f>VLOOKUP(A23,'CAF BLS Adjustment'!$B$3:$J$658,6)</f>
        <v>96475</v>
      </c>
      <c r="G23" s="1">
        <f t="shared" si="0"/>
        <v>63756</v>
      </c>
      <c r="H23" s="1">
        <f t="shared" si="1"/>
        <v>422487</v>
      </c>
      <c r="I23" s="1">
        <f t="shared" si="2"/>
        <v>96241.580291791237</v>
      </c>
    </row>
    <row r="24" spans="1:9">
      <c r="A24" s="107">
        <v>150112</v>
      </c>
      <c r="B24" s="15" t="s">
        <v>28</v>
      </c>
      <c r="C24" s="1">
        <f>VLOOKUP(A24,Main!_xlnm.Print_Area,16,FALSE)</f>
        <v>914174.77861610486</v>
      </c>
      <c r="D24" s="1">
        <f>VLOOKUP(A24,Main!_xlnm.Print_Area,13,FALSE)</f>
        <v>65256</v>
      </c>
      <c r="E24" s="1">
        <f>VLOOKUP(A24,'CAF BLS Adjustment'!B24:J679,5)</f>
        <v>580778</v>
      </c>
      <c r="F24" s="1">
        <f>VLOOKUP(A24,'CAF BLS Adjustment'!$B$3:$J$658,6)</f>
        <v>271500</v>
      </c>
      <c r="G24" s="1">
        <f t="shared" si="0"/>
        <v>65256</v>
      </c>
      <c r="H24" s="1">
        <f t="shared" si="1"/>
        <v>580778</v>
      </c>
      <c r="I24" s="1">
        <f t="shared" si="2"/>
        <v>268140.77861610486</v>
      </c>
    </row>
    <row r="25" spans="1:9">
      <c r="A25" s="107">
        <v>150125</v>
      </c>
      <c r="B25" s="15" t="s">
        <v>29</v>
      </c>
      <c r="C25" s="1">
        <f>VLOOKUP(A25,Main!_xlnm.Print_Area,16,FALSE)</f>
        <v>1582461.0975519952</v>
      </c>
      <c r="D25" s="1">
        <f>VLOOKUP(A25,Main!_xlnm.Print_Area,13,FALSE)</f>
        <v>154278</v>
      </c>
      <c r="E25" s="1">
        <f>VLOOKUP(A25,'CAF BLS Adjustment'!B25:J680,5)</f>
        <v>741579</v>
      </c>
      <c r="F25" s="1">
        <f>VLOOKUP(A25,'CAF BLS Adjustment'!$B$3:$J$658,6)</f>
        <v>692419</v>
      </c>
      <c r="G25" s="1">
        <f t="shared" si="0"/>
        <v>154278</v>
      </c>
      <c r="H25" s="1">
        <f t="shared" si="1"/>
        <v>741579</v>
      </c>
      <c r="I25" s="1">
        <f t="shared" si="2"/>
        <v>686604.09755199519</v>
      </c>
    </row>
    <row r="26" spans="1:9">
      <c r="A26" s="107">
        <v>150131</v>
      </c>
      <c r="B26" s="15" t="s">
        <v>30</v>
      </c>
      <c r="C26" s="1">
        <f>VLOOKUP(A26,Main!_xlnm.Print_Area,16,FALSE)</f>
        <v>1364314.6970606358</v>
      </c>
      <c r="D26" s="1">
        <f>VLOOKUP(A26,Main!_xlnm.Print_Area,13,FALSE)</f>
        <v>187872</v>
      </c>
      <c r="E26" s="1">
        <f>VLOOKUP(A26,'CAF BLS Adjustment'!B26:J681,5)</f>
        <v>803788</v>
      </c>
      <c r="F26" s="1">
        <f>VLOOKUP(A26,'CAF BLS Adjustment'!$B$3:$J$658,6)</f>
        <v>377668</v>
      </c>
      <c r="G26" s="1">
        <f t="shared" si="0"/>
        <v>187872</v>
      </c>
      <c r="H26" s="1">
        <f t="shared" si="1"/>
        <v>803788</v>
      </c>
      <c r="I26" s="1">
        <f t="shared" si="2"/>
        <v>372654.69706063578</v>
      </c>
    </row>
    <row r="27" spans="1:9">
      <c r="A27" s="107">
        <v>160135</v>
      </c>
      <c r="B27" s="15" t="s">
        <v>32</v>
      </c>
      <c r="C27" s="1">
        <f>VLOOKUP(A27,Main!_xlnm.Print_Area,16,FALSE)</f>
        <v>190089.90786159589</v>
      </c>
      <c r="D27" s="1">
        <f>VLOOKUP(A27,Main!_xlnm.Print_Area,13,FALSE)</f>
        <v>21330</v>
      </c>
      <c r="E27" s="1">
        <f>VLOOKUP(A27,'CAF BLS Adjustment'!B27:J682,5)</f>
        <v>168838</v>
      </c>
      <c r="F27" s="1">
        <f>VLOOKUP(A27,'CAF BLS Adjustment'!$B$3:$J$658,6)</f>
        <v>0</v>
      </c>
      <c r="G27" s="1">
        <f t="shared" si="0"/>
        <v>21330</v>
      </c>
      <c r="H27" s="1">
        <f t="shared" si="1"/>
        <v>168759.90786159589</v>
      </c>
      <c r="I27" s="1">
        <f t="shared" si="2"/>
        <v>0</v>
      </c>
    </row>
    <row r="28" spans="1:9">
      <c r="A28" s="107">
        <v>170156</v>
      </c>
      <c r="B28" s="15" t="s">
        <v>34</v>
      </c>
      <c r="C28" s="1">
        <f>VLOOKUP(A28,Main!_xlnm.Print_Area,16,FALSE)</f>
        <v>573833.39510657557</v>
      </c>
      <c r="D28" s="1">
        <f>VLOOKUP(A28,Main!_xlnm.Print_Area,13,FALSE)</f>
        <v>41550</v>
      </c>
      <c r="E28" s="1">
        <f>VLOOKUP(A28,'CAF BLS Adjustment'!B28:J683,5)</f>
        <v>480076</v>
      </c>
      <c r="F28" s="1">
        <f>VLOOKUP(A28,'CAF BLS Adjustment'!$B$3:$J$658,6)</f>
        <v>54316</v>
      </c>
      <c r="G28" s="1">
        <f t="shared" si="0"/>
        <v>41550</v>
      </c>
      <c r="H28" s="1">
        <f t="shared" si="1"/>
        <v>480076</v>
      </c>
      <c r="I28" s="1">
        <f t="shared" si="2"/>
        <v>52207.395106575568</v>
      </c>
    </row>
    <row r="29" spans="1:9">
      <c r="A29" s="107">
        <v>170171</v>
      </c>
      <c r="B29" s="15" t="s">
        <v>35</v>
      </c>
      <c r="C29" s="1">
        <f>VLOOKUP(A29,Main!_xlnm.Print_Area,16,FALSE)</f>
        <v>204629</v>
      </c>
      <c r="D29" s="1">
        <f>VLOOKUP(A29,Main!_xlnm.Print_Area,13,FALSE)</f>
        <v>-11928</v>
      </c>
      <c r="E29" s="1">
        <f>VLOOKUP(A29,'CAF BLS Adjustment'!B29:J684,5)</f>
        <v>216557</v>
      </c>
      <c r="F29" s="1">
        <f>VLOOKUP(A29,'CAF BLS Adjustment'!$B$3:$J$658,6)</f>
        <v>0</v>
      </c>
      <c r="G29" s="1">
        <f t="shared" si="0"/>
        <v>-11928</v>
      </c>
      <c r="H29" s="1">
        <f t="shared" si="1"/>
        <v>216557</v>
      </c>
      <c r="I29" s="1">
        <f t="shared" si="2"/>
        <v>0</v>
      </c>
    </row>
    <row r="30" spans="1:9">
      <c r="A30" s="107">
        <v>170175</v>
      </c>
      <c r="B30" s="15" t="s">
        <v>36</v>
      </c>
      <c r="C30" s="1">
        <f>VLOOKUP(A30,Main!_xlnm.Print_Area,16,FALSE)</f>
        <v>621891.86230088968</v>
      </c>
      <c r="D30" s="1">
        <f>VLOOKUP(A30,Main!_xlnm.Print_Area,13,FALSE)</f>
        <v>32268</v>
      </c>
      <c r="E30" s="1">
        <f>VLOOKUP(A30,'CAF BLS Adjustment'!B30:J685,5)</f>
        <v>506765</v>
      </c>
      <c r="F30" s="1">
        <f>VLOOKUP(A30,'CAF BLS Adjustment'!$B$3:$J$658,6)</f>
        <v>82977</v>
      </c>
      <c r="G30" s="1">
        <f t="shared" si="0"/>
        <v>32268</v>
      </c>
      <c r="H30" s="1">
        <f t="shared" si="1"/>
        <v>506765</v>
      </c>
      <c r="I30" s="1">
        <f t="shared" si="2"/>
        <v>82858.862300889683</v>
      </c>
    </row>
    <row r="31" spans="1:9">
      <c r="A31" s="107">
        <v>170177</v>
      </c>
      <c r="B31" s="15" t="s">
        <v>37</v>
      </c>
      <c r="C31" s="1">
        <f>VLOOKUP(A31,Main!_xlnm.Print_Area,16,FALSE)</f>
        <v>359650.92911732581</v>
      </c>
      <c r="D31" s="1">
        <f>VLOOKUP(A31,Main!_xlnm.Print_Area,13,FALSE)</f>
        <v>74040</v>
      </c>
      <c r="E31" s="1">
        <f>VLOOKUP(A31,'CAF BLS Adjustment'!B31:J686,5)</f>
        <v>285882</v>
      </c>
      <c r="F31" s="1">
        <f>VLOOKUP(A31,'CAF BLS Adjustment'!$B$3:$J$658,6)</f>
        <v>0</v>
      </c>
      <c r="G31" s="1">
        <f t="shared" si="0"/>
        <v>74040</v>
      </c>
      <c r="H31" s="1">
        <f t="shared" si="1"/>
        <v>285610.92911732581</v>
      </c>
      <c r="I31" s="1">
        <f t="shared" si="2"/>
        <v>0</v>
      </c>
    </row>
    <row r="32" spans="1:9">
      <c r="A32" s="107">
        <v>170179</v>
      </c>
      <c r="B32" s="15" t="s">
        <v>38</v>
      </c>
      <c r="C32" s="1">
        <f>VLOOKUP(A32,Main!_xlnm.Print_Area,16,FALSE)</f>
        <v>732993</v>
      </c>
      <c r="D32" s="1">
        <f>VLOOKUP(A32,Main!_xlnm.Print_Area,13,FALSE)</f>
        <v>-51198</v>
      </c>
      <c r="E32" s="1">
        <f>VLOOKUP(A32,'CAF BLS Adjustment'!B32:J687,5)</f>
        <v>769598</v>
      </c>
      <c r="F32" s="1">
        <f>VLOOKUP(A32,'CAF BLS Adjustment'!$B$3:$J$658,6)</f>
        <v>14593</v>
      </c>
      <c r="G32" s="1">
        <f t="shared" si="0"/>
        <v>-51198</v>
      </c>
      <c r="H32" s="1">
        <f t="shared" si="1"/>
        <v>769598</v>
      </c>
      <c r="I32" s="1">
        <f t="shared" si="2"/>
        <v>14593</v>
      </c>
    </row>
    <row r="33" spans="1:9">
      <c r="A33" s="107">
        <v>170189</v>
      </c>
      <c r="B33" s="15" t="s">
        <v>39</v>
      </c>
      <c r="C33" s="1">
        <f>VLOOKUP(A33,Main!_xlnm.Print_Area,16,FALSE)</f>
        <v>761118.19944167929</v>
      </c>
      <c r="D33" s="1">
        <f>VLOOKUP(A33,Main!_xlnm.Print_Area,13,FALSE)</f>
        <v>110490</v>
      </c>
      <c r="E33" s="1">
        <f>VLOOKUP(A33,'CAF BLS Adjustment'!B33:J688,5)</f>
        <v>472303</v>
      </c>
      <c r="F33" s="1">
        <f>VLOOKUP(A33,'CAF BLS Adjustment'!$B$3:$J$658,6)</f>
        <v>181122</v>
      </c>
      <c r="G33" s="1">
        <f t="shared" si="0"/>
        <v>110490</v>
      </c>
      <c r="H33" s="1">
        <f t="shared" si="1"/>
        <v>472303</v>
      </c>
      <c r="I33" s="1">
        <f t="shared" si="2"/>
        <v>178325.19944167929</v>
      </c>
    </row>
    <row r="34" spans="1:9">
      <c r="A34" s="107">
        <v>170195</v>
      </c>
      <c r="B34" s="15" t="s">
        <v>40</v>
      </c>
      <c r="C34" s="1">
        <f>VLOOKUP(A34,Main!_xlnm.Print_Area,16,FALSE)</f>
        <v>119743.98942513077</v>
      </c>
      <c r="D34" s="1">
        <f>VLOOKUP(A34,Main!_xlnm.Print_Area,13,FALSE)</f>
        <v>4698</v>
      </c>
      <c r="E34" s="1">
        <f>VLOOKUP(A34,'CAF BLS Adjustment'!B34:J689,5)</f>
        <v>115486</v>
      </c>
      <c r="F34" s="1">
        <f>VLOOKUP(A34,'CAF BLS Adjustment'!$B$3:$J$658,6)</f>
        <v>0</v>
      </c>
      <c r="G34" s="1">
        <f t="shared" si="0"/>
        <v>4698</v>
      </c>
      <c r="H34" s="1">
        <f t="shared" si="1"/>
        <v>115045.98942513077</v>
      </c>
      <c r="I34" s="1">
        <f t="shared" si="2"/>
        <v>0</v>
      </c>
    </row>
    <row r="35" spans="1:9">
      <c r="A35" s="107">
        <v>170196</v>
      </c>
      <c r="B35" s="15" t="s">
        <v>41</v>
      </c>
      <c r="C35" s="1">
        <f>VLOOKUP(A35,Main!_xlnm.Print_Area,16,FALSE)</f>
        <v>924869.88558973861</v>
      </c>
      <c r="D35" s="1">
        <f>VLOOKUP(A35,Main!_xlnm.Print_Area,13,FALSE)</f>
        <v>27072</v>
      </c>
      <c r="E35" s="1">
        <f>VLOOKUP(A35,'CAF BLS Adjustment'!B35:J690,5)</f>
        <v>850150</v>
      </c>
      <c r="F35" s="1">
        <f>VLOOKUP(A35,'CAF BLS Adjustment'!$B$3:$J$658,6)</f>
        <v>47747</v>
      </c>
      <c r="G35" s="1">
        <f t="shared" si="0"/>
        <v>27072</v>
      </c>
      <c r="H35" s="1">
        <f t="shared" si="1"/>
        <v>850150</v>
      </c>
      <c r="I35" s="1">
        <f t="shared" si="2"/>
        <v>47647.885589738609</v>
      </c>
    </row>
    <row r="36" spans="1:9">
      <c r="A36" s="107">
        <v>170197</v>
      </c>
      <c r="B36" s="15" t="s">
        <v>42</v>
      </c>
      <c r="C36" s="1">
        <f>VLOOKUP(A36,Main!_xlnm.Print_Area,16,FALSE)</f>
        <v>291601.65514133772</v>
      </c>
      <c r="D36" s="1">
        <f>VLOOKUP(A36,Main!_xlnm.Print_Area,13,FALSE)</f>
        <v>33144</v>
      </c>
      <c r="E36" s="1">
        <f>VLOOKUP(A36,'CAF BLS Adjustment'!B36:J691,5)</f>
        <v>214015</v>
      </c>
      <c r="F36" s="1">
        <f>VLOOKUP(A36,'CAF BLS Adjustment'!$B$3:$J$658,6)</f>
        <v>44564</v>
      </c>
      <c r="G36" s="1">
        <f t="shared" si="0"/>
        <v>33144</v>
      </c>
      <c r="H36" s="1">
        <f t="shared" si="1"/>
        <v>214015</v>
      </c>
      <c r="I36" s="1">
        <f t="shared" si="2"/>
        <v>44442.655141337716</v>
      </c>
    </row>
    <row r="37" spans="1:9">
      <c r="A37" s="107">
        <v>170205</v>
      </c>
      <c r="B37" s="15" t="s">
        <v>43</v>
      </c>
      <c r="C37" s="1">
        <f>VLOOKUP(A37,Main!_xlnm.Print_Area,16,FALSE)</f>
        <v>400689.23594032845</v>
      </c>
      <c r="D37" s="1">
        <f>VLOOKUP(A37,Main!_xlnm.Print_Area,13,FALSE)</f>
        <v>8676</v>
      </c>
      <c r="E37" s="1">
        <f>VLOOKUP(A37,'CAF BLS Adjustment'!B37:J692,5)</f>
        <v>392045</v>
      </c>
      <c r="F37" s="1">
        <f>VLOOKUP(A37,'CAF BLS Adjustment'!$B$3:$J$658,6)</f>
        <v>0</v>
      </c>
      <c r="G37" s="1">
        <f t="shared" si="0"/>
        <v>8676</v>
      </c>
      <c r="H37" s="1">
        <f t="shared" si="1"/>
        <v>392013.23594032845</v>
      </c>
      <c r="I37" s="1">
        <f t="shared" si="2"/>
        <v>0</v>
      </c>
    </row>
    <row r="38" spans="1:9">
      <c r="A38" s="107">
        <v>170210</v>
      </c>
      <c r="B38" s="15" t="s">
        <v>44</v>
      </c>
      <c r="C38" s="1">
        <f>VLOOKUP(A38,Main!_xlnm.Print_Area,16,FALSE)</f>
        <v>311320.577447902</v>
      </c>
      <c r="D38" s="1">
        <f>VLOOKUP(A38,Main!_xlnm.Print_Area,13,FALSE)</f>
        <v>-1482</v>
      </c>
      <c r="E38" s="1">
        <f>VLOOKUP(A38,'CAF BLS Adjustment'!B38:J693,5)</f>
        <v>240995</v>
      </c>
      <c r="F38" s="1">
        <f>VLOOKUP(A38,'CAF BLS Adjustment'!$B$3:$J$658,6)</f>
        <v>72957</v>
      </c>
      <c r="G38" s="1">
        <f t="shared" si="0"/>
        <v>-1482</v>
      </c>
      <c r="H38" s="1">
        <f t="shared" si="1"/>
        <v>240995</v>
      </c>
      <c r="I38" s="1">
        <f t="shared" si="2"/>
        <v>71807.577447902004</v>
      </c>
    </row>
    <row r="39" spans="1:9">
      <c r="A39" s="107">
        <v>170215</v>
      </c>
      <c r="B39" s="15" t="s">
        <v>45</v>
      </c>
      <c r="C39" s="1">
        <f>VLOOKUP(A39,Main!_xlnm.Print_Area,16,FALSE)</f>
        <v>230010.80362384336</v>
      </c>
      <c r="D39" s="1">
        <f>VLOOKUP(A39,Main!_xlnm.Print_Area,13,FALSE)</f>
        <v>57276</v>
      </c>
      <c r="E39" s="1">
        <f>VLOOKUP(A39,'CAF BLS Adjustment'!B39:J694,5)</f>
        <v>159382</v>
      </c>
      <c r="F39" s="1">
        <f>VLOOKUP(A39,'CAF BLS Adjustment'!$B$3:$J$658,6)</f>
        <v>14198</v>
      </c>
      <c r="G39" s="1">
        <f t="shared" si="0"/>
        <v>57276</v>
      </c>
      <c r="H39" s="1">
        <f t="shared" si="1"/>
        <v>159382</v>
      </c>
      <c r="I39" s="1">
        <f t="shared" si="2"/>
        <v>13352.803623843356</v>
      </c>
    </row>
    <row r="40" spans="1:9">
      <c r="A40" s="107">
        <v>180216</v>
      </c>
      <c r="B40" s="15" t="s">
        <v>47</v>
      </c>
      <c r="C40" s="1">
        <f>VLOOKUP(A40,Main!_xlnm.Print_Area,16,FALSE)</f>
        <v>968370.36052137031</v>
      </c>
      <c r="D40" s="1">
        <f>VLOOKUP(A40,Main!_xlnm.Print_Area,13,FALSE)</f>
        <v>46062</v>
      </c>
      <c r="E40" s="1">
        <f>VLOOKUP(A40,'CAF BLS Adjustment'!B40:J695,5)</f>
        <v>922477</v>
      </c>
      <c r="F40" s="1">
        <f>VLOOKUP(A40,'CAF BLS Adjustment'!$B$3:$J$658,6)</f>
        <v>0</v>
      </c>
      <c r="G40" s="1">
        <f t="shared" si="0"/>
        <v>46062</v>
      </c>
      <c r="H40" s="1">
        <f t="shared" si="1"/>
        <v>922308.36052137031</v>
      </c>
      <c r="I40" s="1">
        <f t="shared" si="2"/>
        <v>0</v>
      </c>
    </row>
    <row r="41" spans="1:9">
      <c r="A41" s="107">
        <v>190219</v>
      </c>
      <c r="B41" s="15" t="s">
        <v>49</v>
      </c>
      <c r="C41" s="1">
        <f>VLOOKUP(A41,Main!_xlnm.Print_Area,16,FALSE)</f>
        <v>238784.23258434251</v>
      </c>
      <c r="D41" s="1">
        <f>VLOOKUP(A41,Main!_xlnm.Print_Area,13,FALSE)</f>
        <v>12774</v>
      </c>
      <c r="E41" s="1">
        <f>VLOOKUP(A41,'CAF BLS Adjustment'!B41:J696,5)</f>
        <v>226057</v>
      </c>
      <c r="F41" s="1">
        <f>VLOOKUP(A41,'CAF BLS Adjustment'!$B$3:$J$658,6)</f>
        <v>0</v>
      </c>
      <c r="G41" s="1">
        <f t="shared" si="0"/>
        <v>12774</v>
      </c>
      <c r="H41" s="1">
        <f t="shared" si="1"/>
        <v>226010.23258434251</v>
      </c>
      <c r="I41" s="1">
        <f t="shared" si="2"/>
        <v>0</v>
      </c>
    </row>
    <row r="42" spans="1:9">
      <c r="A42" s="107">
        <v>190220</v>
      </c>
      <c r="B42" s="15" t="s">
        <v>50</v>
      </c>
      <c r="C42" s="1">
        <f>VLOOKUP(A42,Main!_xlnm.Print_Area,16,FALSE)</f>
        <v>67184.125598465631</v>
      </c>
      <c r="D42" s="1">
        <f>VLOOKUP(A42,Main!_xlnm.Print_Area,13,FALSE)</f>
        <v>3108</v>
      </c>
      <c r="E42" s="1">
        <f>VLOOKUP(A42,'CAF BLS Adjustment'!B42:J697,5)</f>
        <v>64323</v>
      </c>
      <c r="F42" s="1">
        <f>VLOOKUP(A42,'CAF BLS Adjustment'!$B$3:$J$658,6)</f>
        <v>0</v>
      </c>
      <c r="G42" s="1">
        <f t="shared" si="0"/>
        <v>3108</v>
      </c>
      <c r="H42" s="1">
        <f t="shared" si="1"/>
        <v>64076.125598465631</v>
      </c>
      <c r="I42" s="1">
        <f t="shared" si="2"/>
        <v>0</v>
      </c>
    </row>
    <row r="43" spans="1:9">
      <c r="A43" s="107">
        <v>190239</v>
      </c>
      <c r="B43" s="15" t="s">
        <v>51</v>
      </c>
      <c r="C43" s="1">
        <f>VLOOKUP(A43,Main!_xlnm.Print_Area,16,FALSE)</f>
        <v>269631.21468920773</v>
      </c>
      <c r="D43" s="1">
        <f>VLOOKUP(A43,Main!_xlnm.Print_Area,13,FALSE)</f>
        <v>6852</v>
      </c>
      <c r="E43" s="1">
        <f>VLOOKUP(A43,'CAF BLS Adjustment'!B43:J698,5)</f>
        <v>151045</v>
      </c>
      <c r="F43" s="1">
        <f>VLOOKUP(A43,'CAF BLS Adjustment'!$B$3:$J$658,6)</f>
        <v>112725</v>
      </c>
      <c r="G43" s="1">
        <f t="shared" si="0"/>
        <v>6852</v>
      </c>
      <c r="H43" s="1">
        <f t="shared" si="1"/>
        <v>151045</v>
      </c>
      <c r="I43" s="1">
        <f t="shared" si="2"/>
        <v>111734.21468920773</v>
      </c>
    </row>
    <row r="44" spans="1:9">
      <c r="A44" s="107">
        <v>190243</v>
      </c>
      <c r="B44" s="15" t="s">
        <v>52</v>
      </c>
      <c r="C44" s="1">
        <f>VLOOKUP(A44,Main!_xlnm.Print_Area,16,FALSE)</f>
        <v>487541.78216246818</v>
      </c>
      <c r="D44" s="1">
        <f>VLOOKUP(A44,Main!_xlnm.Print_Area,13,FALSE)</f>
        <v>24642</v>
      </c>
      <c r="E44" s="1">
        <f>VLOOKUP(A44,'CAF BLS Adjustment'!B44:J699,5)</f>
        <v>462990</v>
      </c>
      <c r="F44" s="1">
        <f>VLOOKUP(A44,'CAF BLS Adjustment'!$B$3:$J$658,6)</f>
        <v>0</v>
      </c>
      <c r="G44" s="1">
        <f t="shared" si="0"/>
        <v>24642</v>
      </c>
      <c r="H44" s="1">
        <f t="shared" si="1"/>
        <v>462899.78216246818</v>
      </c>
      <c r="I44" s="1">
        <f t="shared" si="2"/>
        <v>0</v>
      </c>
    </row>
    <row r="45" spans="1:9">
      <c r="A45" s="107">
        <v>190248</v>
      </c>
      <c r="B45" s="15" t="s">
        <v>53</v>
      </c>
      <c r="C45" s="1">
        <f>VLOOKUP(A45,Main!_xlnm.Print_Area,16,FALSE)</f>
        <v>949259.91702834808</v>
      </c>
      <c r="D45" s="1">
        <f>VLOOKUP(A45,Main!_xlnm.Print_Area,13,FALSE)</f>
        <v>-17400</v>
      </c>
      <c r="E45" s="1">
        <f>VLOOKUP(A45,'CAF BLS Adjustment'!B45:J700,5)</f>
        <v>964217</v>
      </c>
      <c r="F45" s="1">
        <f>VLOOKUP(A45,'CAF BLS Adjustment'!$B$3:$J$658,6)</f>
        <v>5995</v>
      </c>
      <c r="G45" s="1">
        <f t="shared" si="0"/>
        <v>-17400</v>
      </c>
      <c r="H45" s="1">
        <f t="shared" si="1"/>
        <v>964217</v>
      </c>
      <c r="I45" s="1">
        <f t="shared" si="2"/>
        <v>2442.917028348078</v>
      </c>
    </row>
    <row r="46" spans="1:9">
      <c r="A46" s="107">
        <v>190250</v>
      </c>
      <c r="B46" s="15" t="s">
        <v>54</v>
      </c>
      <c r="C46" s="1">
        <f>VLOOKUP(A46,Main!_xlnm.Print_Area,16,FALSE)</f>
        <v>3825324.2362453397</v>
      </c>
      <c r="D46" s="1">
        <f>VLOOKUP(A46,Main!_xlnm.Print_Area,13,FALSE)</f>
        <v>2940</v>
      </c>
      <c r="E46" s="1">
        <f>VLOOKUP(A46,'CAF BLS Adjustment'!B46:J701,5)</f>
        <v>2832737</v>
      </c>
      <c r="F46" s="1">
        <f>VLOOKUP(A46,'CAF BLS Adjustment'!$B$3:$J$658,6)</f>
        <v>989658</v>
      </c>
      <c r="G46" s="1">
        <f t="shared" si="0"/>
        <v>2940</v>
      </c>
      <c r="H46" s="1">
        <f t="shared" si="1"/>
        <v>2832737</v>
      </c>
      <c r="I46" s="1">
        <f t="shared" si="2"/>
        <v>989647.23624533974</v>
      </c>
    </row>
    <row r="47" spans="1:9">
      <c r="A47" s="107">
        <v>197251</v>
      </c>
      <c r="B47" s="15" t="s">
        <v>55</v>
      </c>
      <c r="C47" s="1">
        <f>VLOOKUP(A47,Main!_xlnm.Print_Area,16,FALSE)</f>
        <v>226593.42530598381</v>
      </c>
      <c r="D47" s="1">
        <f>VLOOKUP(A47,Main!_xlnm.Print_Area,13,FALSE)</f>
        <v>-6786</v>
      </c>
      <c r="E47" s="1">
        <f>VLOOKUP(A47,'CAF BLS Adjustment'!B47:J702,5)</f>
        <v>132723</v>
      </c>
      <c r="F47" s="1">
        <f>VLOOKUP(A47,'CAF BLS Adjustment'!$B$3:$J$658,6)</f>
        <v>101514</v>
      </c>
      <c r="G47" s="1">
        <f t="shared" si="0"/>
        <v>-6786</v>
      </c>
      <c r="H47" s="1">
        <f t="shared" si="1"/>
        <v>132723</v>
      </c>
      <c r="I47" s="1">
        <f t="shared" si="2"/>
        <v>100656.42530598381</v>
      </c>
    </row>
    <row r="48" spans="1:9">
      <c r="A48" s="107">
        <v>200257</v>
      </c>
      <c r="B48" s="15" t="s">
        <v>57</v>
      </c>
      <c r="C48" s="1">
        <f>VLOOKUP(A48,Main!_xlnm.Print_Area,16,FALSE)</f>
        <v>451462.29818678397</v>
      </c>
      <c r="D48" s="1">
        <f>VLOOKUP(A48,Main!_xlnm.Print_Area,13,FALSE)</f>
        <v>-37218</v>
      </c>
      <c r="E48" s="1">
        <f>VLOOKUP(A48,'CAF BLS Adjustment'!B48:J703,5)</f>
        <v>490476</v>
      </c>
      <c r="F48" s="1">
        <f>VLOOKUP(A48,'CAF BLS Adjustment'!$B$3:$J$658,6)</f>
        <v>0</v>
      </c>
      <c r="G48" s="1">
        <f t="shared" si="0"/>
        <v>-37218</v>
      </c>
      <c r="H48" s="1">
        <f t="shared" si="1"/>
        <v>488680.29818678397</v>
      </c>
      <c r="I48" s="1">
        <f t="shared" si="2"/>
        <v>0</v>
      </c>
    </row>
    <row r="49" spans="1:9">
      <c r="A49" s="107">
        <v>200259</v>
      </c>
      <c r="B49" s="15" t="s">
        <v>58</v>
      </c>
      <c r="C49" s="1">
        <f>VLOOKUP(A49,Main!_xlnm.Print_Area,16,FALSE)</f>
        <v>1853725.3116310372</v>
      </c>
      <c r="D49" s="1">
        <f>VLOOKUP(A49,Main!_xlnm.Print_Area,13,FALSE)</f>
        <v>318228</v>
      </c>
      <c r="E49" s="1">
        <f>VLOOKUP(A49,'CAF BLS Adjustment'!B49:J704,5)</f>
        <v>1542309</v>
      </c>
      <c r="F49" s="1">
        <f>VLOOKUP(A49,'CAF BLS Adjustment'!$B$3:$J$658,6)</f>
        <v>0</v>
      </c>
      <c r="G49" s="1">
        <f t="shared" si="0"/>
        <v>318228</v>
      </c>
      <c r="H49" s="1">
        <f t="shared" si="1"/>
        <v>1535497.3116310372</v>
      </c>
      <c r="I49" s="1">
        <f t="shared" si="2"/>
        <v>0</v>
      </c>
    </row>
    <row r="50" spans="1:9">
      <c r="A50" s="107">
        <v>210331</v>
      </c>
      <c r="B50" s="15" t="s">
        <v>60</v>
      </c>
      <c r="C50" s="1">
        <f>VLOOKUP(A50,Main!_xlnm.Print_Area,16,FALSE)</f>
        <v>1050611.429284235</v>
      </c>
      <c r="D50" s="1">
        <f>VLOOKUP(A50,Main!_xlnm.Print_Area,13,FALSE)</f>
        <v>52410</v>
      </c>
      <c r="E50" s="1">
        <f>VLOOKUP(A50,'CAF BLS Adjustment'!B50:J705,5)</f>
        <v>784563</v>
      </c>
      <c r="F50" s="1">
        <f>VLOOKUP(A50,'CAF BLS Adjustment'!$B$3:$J$658,6)</f>
        <v>217499</v>
      </c>
      <c r="G50" s="1">
        <f t="shared" si="0"/>
        <v>52410</v>
      </c>
      <c r="H50" s="1">
        <f t="shared" si="1"/>
        <v>784563</v>
      </c>
      <c r="I50" s="1">
        <f t="shared" si="2"/>
        <v>213638.429284235</v>
      </c>
    </row>
    <row r="51" spans="1:9">
      <c r="A51" s="107">
        <v>210335</v>
      </c>
      <c r="B51" s="15" t="s">
        <v>61</v>
      </c>
      <c r="C51" s="1">
        <f>VLOOKUP(A51,Main!_xlnm.Print_Area,16,FALSE)</f>
        <v>469600.04139164556</v>
      </c>
      <c r="D51" s="1">
        <f>VLOOKUP(A51,Main!_xlnm.Print_Area,13,FALSE)</f>
        <v>28122</v>
      </c>
      <c r="E51" s="1">
        <f>VLOOKUP(A51,'CAF BLS Adjustment'!B51:J706,5)</f>
        <v>441581</v>
      </c>
      <c r="F51" s="1">
        <f>VLOOKUP(A51,'CAF BLS Adjustment'!$B$3:$J$658,6)</f>
        <v>0</v>
      </c>
      <c r="G51" s="1">
        <f t="shared" si="0"/>
        <v>28122</v>
      </c>
      <c r="H51" s="1">
        <f t="shared" si="1"/>
        <v>441478.04139164556</v>
      </c>
      <c r="I51" s="1">
        <f t="shared" si="2"/>
        <v>0</v>
      </c>
    </row>
    <row r="52" spans="1:9">
      <c r="A52" s="107">
        <v>220324</v>
      </c>
      <c r="B52" s="15" t="s">
        <v>63</v>
      </c>
      <c r="C52" s="1">
        <f>VLOOKUP(A52,Main!_xlnm.Print_Area,16,FALSE)</f>
        <v>209551</v>
      </c>
      <c r="D52" s="1">
        <f>VLOOKUP(A52,Main!_xlnm.Print_Area,13,FALSE)</f>
        <v>-19812</v>
      </c>
      <c r="E52" s="1">
        <f>VLOOKUP(A52,'CAF BLS Adjustment'!B52:J707,5)</f>
        <v>220027</v>
      </c>
      <c r="F52" s="1">
        <f>VLOOKUP(A52,'CAF BLS Adjustment'!$B$3:$J$658,6)</f>
        <v>9336</v>
      </c>
      <c r="G52" s="1">
        <f t="shared" si="0"/>
        <v>-19812</v>
      </c>
      <c r="H52" s="1">
        <f t="shared" si="1"/>
        <v>220027</v>
      </c>
      <c r="I52" s="1">
        <f t="shared" si="2"/>
        <v>9336</v>
      </c>
    </row>
    <row r="53" spans="1:9">
      <c r="A53" s="107">
        <v>220347</v>
      </c>
      <c r="B53" s="15" t="s">
        <v>64</v>
      </c>
      <c r="C53" s="1">
        <f>VLOOKUP(A53,Main!_xlnm.Print_Area,16,FALSE)</f>
        <v>2518419.8289803802</v>
      </c>
      <c r="D53" s="1">
        <f>VLOOKUP(A53,Main!_xlnm.Print_Area,13,FALSE)</f>
        <v>296376</v>
      </c>
      <c r="E53" s="1">
        <f>VLOOKUP(A53,'CAF BLS Adjustment'!B53:J708,5)</f>
        <v>1397783</v>
      </c>
      <c r="F53" s="1">
        <f>VLOOKUP(A53,'CAF BLS Adjustment'!$B$3:$J$658,6)</f>
        <v>833515</v>
      </c>
      <c r="G53" s="1">
        <f t="shared" si="0"/>
        <v>296376</v>
      </c>
      <c r="H53" s="1">
        <f t="shared" si="1"/>
        <v>1397783</v>
      </c>
      <c r="I53" s="1">
        <f t="shared" si="2"/>
        <v>824260.8289803802</v>
      </c>
    </row>
    <row r="54" spans="1:9">
      <c r="A54" s="107">
        <v>220348</v>
      </c>
      <c r="B54" s="15" t="s">
        <v>65</v>
      </c>
      <c r="C54" s="1">
        <f>VLOOKUP(A54,Main!_xlnm.Print_Area,16,FALSE)</f>
        <v>3155296.5653875875</v>
      </c>
      <c r="D54" s="1">
        <f>VLOOKUP(A54,Main!_xlnm.Print_Area,13,FALSE)</f>
        <v>269850</v>
      </c>
      <c r="E54" s="1">
        <f>VLOOKUP(A54,'CAF BLS Adjustment'!B54:J709,5)</f>
        <v>1525288</v>
      </c>
      <c r="F54" s="1">
        <f>VLOOKUP(A54,'CAF BLS Adjustment'!$B$3:$J$658,6)</f>
        <v>1371753</v>
      </c>
      <c r="G54" s="1">
        <f t="shared" si="0"/>
        <v>269850</v>
      </c>
      <c r="H54" s="1">
        <f t="shared" si="1"/>
        <v>1525288</v>
      </c>
      <c r="I54" s="1">
        <f t="shared" si="2"/>
        <v>1360158.5653875875</v>
      </c>
    </row>
    <row r="55" spans="1:9">
      <c r="A55" s="107">
        <v>220358</v>
      </c>
      <c r="B55" s="15" t="s">
        <v>66</v>
      </c>
      <c r="C55" s="1">
        <f>VLOOKUP(A55,Main!_xlnm.Print_Area,16,FALSE)</f>
        <v>1559079.0172099448</v>
      </c>
      <c r="D55" s="1">
        <f>VLOOKUP(A55,Main!_xlnm.Print_Area,13,FALSE)</f>
        <v>33432</v>
      </c>
      <c r="E55" s="1">
        <f>VLOOKUP(A55,'CAF BLS Adjustment'!B55:J710,5)</f>
        <v>1240741</v>
      </c>
      <c r="F55" s="1">
        <f>VLOOKUP(A55,'CAF BLS Adjustment'!$B$3:$J$658,6)</f>
        <v>290635</v>
      </c>
      <c r="G55" s="1">
        <f t="shared" si="0"/>
        <v>33432</v>
      </c>
      <c r="H55" s="1">
        <f t="shared" si="1"/>
        <v>1240741</v>
      </c>
      <c r="I55" s="1">
        <f t="shared" si="2"/>
        <v>284906.01720994478</v>
      </c>
    </row>
    <row r="56" spans="1:9">
      <c r="A56" s="107">
        <v>220360</v>
      </c>
      <c r="B56" s="15" t="s">
        <v>67</v>
      </c>
      <c r="C56" s="1">
        <f>VLOOKUP(A56,Main!_xlnm.Print_Area,16,FALSE)</f>
        <v>2586766.6820272505</v>
      </c>
      <c r="D56" s="1">
        <f>VLOOKUP(A56,Main!_xlnm.Print_Area,13,FALSE)</f>
        <v>326910</v>
      </c>
      <c r="E56" s="1">
        <f>VLOOKUP(A56,'CAF BLS Adjustment'!B56:J711,5)</f>
        <v>1707754</v>
      </c>
      <c r="F56" s="1">
        <f>VLOOKUP(A56,'CAF BLS Adjustment'!$B$3:$J$658,6)</f>
        <v>561608</v>
      </c>
      <c r="G56" s="1">
        <f t="shared" si="0"/>
        <v>326910</v>
      </c>
      <c r="H56" s="1">
        <f t="shared" si="1"/>
        <v>1707754</v>
      </c>
      <c r="I56" s="1">
        <f t="shared" si="2"/>
        <v>552102.68202725053</v>
      </c>
    </row>
    <row r="57" spans="1:9">
      <c r="A57" s="107">
        <v>220365</v>
      </c>
      <c r="B57" s="15" t="s">
        <v>68</v>
      </c>
      <c r="C57" s="1">
        <f>VLOOKUP(A57,Main!_xlnm.Print_Area,16,FALSE)</f>
        <v>196187.34557453182</v>
      </c>
      <c r="D57" s="1">
        <f>VLOOKUP(A57,Main!_xlnm.Print_Area,13,FALSE)</f>
        <v>-41568</v>
      </c>
      <c r="E57" s="1">
        <f>VLOOKUP(A57,'CAF BLS Adjustment'!B57:J712,5)</f>
        <v>238629</v>
      </c>
      <c r="F57" s="1">
        <f>VLOOKUP(A57,'CAF BLS Adjustment'!$B$3:$J$658,6)</f>
        <v>0</v>
      </c>
      <c r="G57" s="1">
        <f t="shared" si="0"/>
        <v>-41568</v>
      </c>
      <c r="H57" s="1">
        <f t="shared" si="1"/>
        <v>237755.34557453182</v>
      </c>
      <c r="I57" s="1">
        <f t="shared" si="2"/>
        <v>0</v>
      </c>
    </row>
    <row r="58" spans="1:9">
      <c r="A58" s="107">
        <v>220368</v>
      </c>
      <c r="B58" s="15" t="s">
        <v>69</v>
      </c>
      <c r="C58" s="1">
        <f>VLOOKUP(A58,Main!_xlnm.Print_Area,16,FALSE)</f>
        <v>1444210.787370702</v>
      </c>
      <c r="D58" s="1">
        <f>VLOOKUP(A58,Main!_xlnm.Print_Area,13,FALSE)</f>
        <v>-50706</v>
      </c>
      <c r="E58" s="1">
        <f>VLOOKUP(A58,'CAF BLS Adjustment'!B58:J713,5)</f>
        <v>1337623</v>
      </c>
      <c r="F58" s="1">
        <f>VLOOKUP(A58,'CAF BLS Adjustment'!$B$3:$J$658,6)</f>
        <v>162787</v>
      </c>
      <c r="G58" s="1">
        <f t="shared" si="0"/>
        <v>-50706</v>
      </c>
      <c r="H58" s="1">
        <f t="shared" si="1"/>
        <v>1337623</v>
      </c>
      <c r="I58" s="1">
        <f t="shared" si="2"/>
        <v>157293.78737070202</v>
      </c>
    </row>
    <row r="59" spans="1:9">
      <c r="A59" s="107">
        <v>220371</v>
      </c>
      <c r="B59" s="15" t="s">
        <v>70</v>
      </c>
      <c r="C59" s="1">
        <f>VLOOKUP(A59,Main!_xlnm.Print_Area,16,FALSE)</f>
        <v>563778</v>
      </c>
      <c r="D59" s="1">
        <f>VLOOKUP(A59,Main!_xlnm.Print_Area,13,FALSE)</f>
        <v>-52014</v>
      </c>
      <c r="E59" s="1">
        <f>VLOOKUP(A59,'CAF BLS Adjustment'!B59:J714,5)</f>
        <v>614215</v>
      </c>
      <c r="F59" s="1">
        <f>VLOOKUP(A59,'CAF BLS Adjustment'!$B$3:$J$658,6)</f>
        <v>1577</v>
      </c>
      <c r="G59" s="1">
        <f t="shared" si="0"/>
        <v>-52014</v>
      </c>
      <c r="H59" s="1">
        <f t="shared" si="1"/>
        <v>614215</v>
      </c>
      <c r="I59" s="1">
        <f t="shared" si="2"/>
        <v>1577</v>
      </c>
    </row>
    <row r="60" spans="1:9">
      <c r="A60" s="107">
        <v>220376</v>
      </c>
      <c r="B60" s="15" t="s">
        <v>71</v>
      </c>
      <c r="C60" s="1">
        <f>VLOOKUP(A60,Main!_xlnm.Print_Area,16,FALSE)</f>
        <v>1229302.8109608172</v>
      </c>
      <c r="D60" s="1">
        <f>VLOOKUP(A60,Main!_xlnm.Print_Area,13,FALSE)</f>
        <v>82668</v>
      </c>
      <c r="E60" s="1">
        <f>VLOOKUP(A60,'CAF BLS Adjustment'!B60:J715,5)</f>
        <v>726370</v>
      </c>
      <c r="F60" s="1">
        <f>VLOOKUP(A60,'CAF BLS Adjustment'!$B$3:$J$658,6)</f>
        <v>424782</v>
      </c>
      <c r="G60" s="1">
        <f t="shared" si="0"/>
        <v>82668</v>
      </c>
      <c r="H60" s="1">
        <f t="shared" si="1"/>
        <v>726370</v>
      </c>
      <c r="I60" s="1">
        <f t="shared" si="2"/>
        <v>420264.81096081715</v>
      </c>
    </row>
    <row r="61" spans="1:9">
      <c r="A61" s="107">
        <v>220378</v>
      </c>
      <c r="B61" s="15" t="s">
        <v>72</v>
      </c>
      <c r="C61" s="1">
        <f>VLOOKUP(A61,Main!_xlnm.Print_Area,16,FALSE)</f>
        <v>3491567.9046582696</v>
      </c>
      <c r="D61" s="1">
        <f>VLOOKUP(A61,Main!_xlnm.Print_Area,13,FALSE)</f>
        <v>152040</v>
      </c>
      <c r="E61" s="1">
        <f>VLOOKUP(A61,'CAF BLS Adjustment'!B61:J716,5)</f>
        <v>2212234</v>
      </c>
      <c r="F61" s="1">
        <f>VLOOKUP(A61,'CAF BLS Adjustment'!$B$3:$J$658,6)</f>
        <v>1140124</v>
      </c>
      <c r="G61" s="1">
        <f t="shared" si="0"/>
        <v>152040</v>
      </c>
      <c r="H61" s="1">
        <f t="shared" si="1"/>
        <v>2212234</v>
      </c>
      <c r="I61" s="1">
        <f t="shared" si="2"/>
        <v>1127293.9046582696</v>
      </c>
    </row>
    <row r="62" spans="1:9">
      <c r="A62" s="107">
        <v>220380</v>
      </c>
      <c r="B62" s="15" t="s">
        <v>73</v>
      </c>
      <c r="C62" s="1">
        <f>VLOOKUP(A62,Main!_xlnm.Print_Area,16,FALSE)</f>
        <v>1326135.9883241854</v>
      </c>
      <c r="D62" s="1">
        <f>VLOOKUP(A62,Main!_xlnm.Print_Area,13,FALSE)</f>
        <v>21090</v>
      </c>
      <c r="E62" s="1">
        <f>VLOOKUP(A62,'CAF BLS Adjustment'!B62:J717,5)</f>
        <v>811723</v>
      </c>
      <c r="F62" s="1">
        <f>VLOOKUP(A62,'CAF BLS Adjustment'!$B$3:$J$658,6)</f>
        <v>498196</v>
      </c>
      <c r="G62" s="1">
        <f t="shared" si="0"/>
        <v>21090</v>
      </c>
      <c r="H62" s="1">
        <f t="shared" si="1"/>
        <v>811723</v>
      </c>
      <c r="I62" s="1">
        <f t="shared" si="2"/>
        <v>493322.98832418537</v>
      </c>
    </row>
    <row r="63" spans="1:9">
      <c r="A63" s="107">
        <v>220381</v>
      </c>
      <c r="B63" s="15" t="s">
        <v>74</v>
      </c>
      <c r="C63" s="1">
        <f>VLOOKUP(A63,Main!_xlnm.Print_Area,16,FALSE)</f>
        <v>2485298.5362920053</v>
      </c>
      <c r="D63" s="1">
        <f>VLOOKUP(A63,Main!_xlnm.Print_Area,13,FALSE)</f>
        <v>121764</v>
      </c>
      <c r="E63" s="1">
        <f>VLOOKUP(A63,'CAF BLS Adjustment'!B63:J718,5)</f>
        <v>2372667</v>
      </c>
      <c r="F63" s="1">
        <f>VLOOKUP(A63,'CAF BLS Adjustment'!$B$3:$J$658,6)</f>
        <v>0</v>
      </c>
      <c r="G63" s="1">
        <f t="shared" si="0"/>
        <v>121764</v>
      </c>
      <c r="H63" s="1">
        <f t="shared" si="1"/>
        <v>2363534.5362920053</v>
      </c>
      <c r="I63" s="1">
        <f t="shared" si="2"/>
        <v>0</v>
      </c>
    </row>
    <row r="64" spans="1:9">
      <c r="A64" s="107">
        <v>220382</v>
      </c>
      <c r="B64" s="15" t="s">
        <v>75</v>
      </c>
      <c r="C64" s="1">
        <f>VLOOKUP(A64,Main!_xlnm.Print_Area,16,FALSE)</f>
        <v>1892625.3697013741</v>
      </c>
      <c r="D64" s="1">
        <f>VLOOKUP(A64,Main!_xlnm.Print_Area,13,FALSE)</f>
        <v>185400</v>
      </c>
      <c r="E64" s="1">
        <f>VLOOKUP(A64,'CAF BLS Adjustment'!B64:J719,5)</f>
        <v>1714180</v>
      </c>
      <c r="F64" s="1">
        <f>VLOOKUP(A64,'CAF BLS Adjustment'!$B$3:$J$658,6)</f>
        <v>0</v>
      </c>
      <c r="G64" s="1">
        <f t="shared" si="0"/>
        <v>185400</v>
      </c>
      <c r="H64" s="1">
        <f t="shared" si="1"/>
        <v>1707225.3697013741</v>
      </c>
      <c r="I64" s="1">
        <f t="shared" si="2"/>
        <v>0</v>
      </c>
    </row>
    <row r="65" spans="1:9">
      <c r="A65" s="107">
        <v>220389</v>
      </c>
      <c r="B65" s="15" t="s">
        <v>76</v>
      </c>
      <c r="C65" s="1">
        <f>VLOOKUP(A65,Main!_xlnm.Print_Area,16,FALSE)</f>
        <v>931234.61162815418</v>
      </c>
      <c r="D65" s="1">
        <f>VLOOKUP(A65,Main!_xlnm.Print_Area,13,FALSE)</f>
        <v>-34692</v>
      </c>
      <c r="E65" s="1">
        <f>VLOOKUP(A65,'CAF BLS Adjustment'!B65:J720,5)</f>
        <v>703380</v>
      </c>
      <c r="F65" s="1">
        <f>VLOOKUP(A65,'CAF BLS Adjustment'!$B$3:$J$658,6)</f>
        <v>266096</v>
      </c>
      <c r="G65" s="1">
        <f t="shared" si="0"/>
        <v>-34692</v>
      </c>
      <c r="H65" s="1">
        <f t="shared" si="1"/>
        <v>703380</v>
      </c>
      <c r="I65" s="1">
        <f t="shared" si="2"/>
        <v>262546.61162815418</v>
      </c>
    </row>
    <row r="66" spans="1:9">
      <c r="A66" s="107">
        <v>220392</v>
      </c>
      <c r="B66" s="15" t="s">
        <v>77</v>
      </c>
      <c r="C66" s="1">
        <f>VLOOKUP(A66,Main!_xlnm.Print_Area,16,FALSE)</f>
        <v>260535.63724577083</v>
      </c>
      <c r="D66" s="1">
        <f>VLOOKUP(A66,Main!_xlnm.Print_Area,13,FALSE)</f>
        <v>11964</v>
      </c>
      <c r="E66" s="1">
        <f>VLOOKUP(A66,'CAF BLS Adjustment'!B66:J721,5)</f>
        <v>249529</v>
      </c>
      <c r="F66" s="1">
        <f>VLOOKUP(A66,'CAF BLS Adjustment'!$B$3:$J$658,6)</f>
        <v>0</v>
      </c>
      <c r="G66" s="1">
        <f t="shared" si="0"/>
        <v>11964</v>
      </c>
      <c r="H66" s="1">
        <f t="shared" si="1"/>
        <v>248571.63724577083</v>
      </c>
      <c r="I66" s="1">
        <f t="shared" si="2"/>
        <v>0</v>
      </c>
    </row>
    <row r="67" spans="1:9">
      <c r="A67" s="107">
        <v>220394</v>
      </c>
      <c r="B67" s="15" t="s">
        <v>78</v>
      </c>
      <c r="C67" s="1">
        <f>VLOOKUP(A67,Main!_xlnm.Print_Area,16,FALSE)</f>
        <v>1295018.8946595737</v>
      </c>
      <c r="D67" s="1">
        <f>VLOOKUP(A67,Main!_xlnm.Print_Area,13,FALSE)</f>
        <v>-2568</v>
      </c>
      <c r="E67" s="1">
        <f>VLOOKUP(A67,'CAF BLS Adjustment'!B67:J722,5)</f>
        <v>1295618</v>
      </c>
      <c r="F67" s="1">
        <f>VLOOKUP(A67,'CAF BLS Adjustment'!$B$3:$J$658,6)</f>
        <v>6737</v>
      </c>
      <c r="G67" s="1">
        <f t="shared" si="0"/>
        <v>-2568</v>
      </c>
      <c r="H67" s="1">
        <f t="shared" si="1"/>
        <v>1295618</v>
      </c>
      <c r="I67" s="1">
        <f t="shared" si="2"/>
        <v>1968.8946595736779</v>
      </c>
    </row>
    <row r="68" spans="1:9">
      <c r="A68" s="107">
        <v>230468</v>
      </c>
      <c r="B68" s="15" t="s">
        <v>80</v>
      </c>
      <c r="C68" s="1">
        <f>VLOOKUP(A68,Main!_xlnm.Print_Area,16,FALSE)</f>
        <v>4458300.7801997829</v>
      </c>
      <c r="D68" s="1">
        <f>VLOOKUP(A68,Main!_xlnm.Print_Area,13,FALSE)</f>
        <v>-414678</v>
      </c>
      <c r="E68" s="1">
        <f>VLOOKUP(A68,'CAF BLS Adjustment'!B68:J723,5)</f>
        <v>3120343</v>
      </c>
      <c r="F68" s="1">
        <f>VLOOKUP(A68,'CAF BLS Adjustment'!$B$3:$J$658,6)</f>
        <v>1770542</v>
      </c>
      <c r="G68" s="1">
        <f t="shared" ref="G68:G131" si="3">MIN(D68,C68)</f>
        <v>-414678</v>
      </c>
      <c r="H68" s="1">
        <f t="shared" ref="H68:H131" si="4">MAX(MIN(C68-G68,E68),0)</f>
        <v>3120343</v>
      </c>
      <c r="I68" s="1">
        <f t="shared" ref="I68:I131" si="5">MIN(MAX(C68-G68-H68,0),F68)</f>
        <v>1752635.7801997829</v>
      </c>
    </row>
    <row r="69" spans="1:9">
      <c r="A69" s="107">
        <v>230469</v>
      </c>
      <c r="B69" s="15" t="s">
        <v>81</v>
      </c>
      <c r="C69" s="1">
        <f>VLOOKUP(A69,Main!_xlnm.Print_Area,16,FALSE)</f>
        <v>394223.38900203304</v>
      </c>
      <c r="D69" s="1">
        <f>VLOOKUP(A69,Main!_xlnm.Print_Area,13,FALSE)</f>
        <v>46080</v>
      </c>
      <c r="E69" s="1">
        <f>VLOOKUP(A69,'CAF BLS Adjustment'!B69:J724,5)</f>
        <v>340459</v>
      </c>
      <c r="F69" s="1">
        <f>VLOOKUP(A69,'CAF BLS Adjustment'!$B$3:$J$658,6)</f>
        <v>9133</v>
      </c>
      <c r="G69" s="1">
        <f t="shared" si="3"/>
        <v>46080</v>
      </c>
      <c r="H69" s="1">
        <f t="shared" si="4"/>
        <v>340459</v>
      </c>
      <c r="I69" s="1">
        <f t="shared" si="5"/>
        <v>7684.3890020330437</v>
      </c>
    </row>
    <row r="70" spans="1:9">
      <c r="A70" s="107">
        <v>230473</v>
      </c>
      <c r="B70" s="15" t="s">
        <v>82</v>
      </c>
      <c r="C70" s="1">
        <f>VLOOKUP(A70,Main!_xlnm.Print_Area,16,FALSE)</f>
        <v>1860309.2648247918</v>
      </c>
      <c r="D70" s="1">
        <f>VLOOKUP(A70,Main!_xlnm.Print_Area,13,FALSE)</f>
        <v>153978</v>
      </c>
      <c r="E70" s="1">
        <f>VLOOKUP(A70,'CAF BLS Adjustment'!B70:J725,5)</f>
        <v>1617297</v>
      </c>
      <c r="F70" s="1">
        <f>VLOOKUP(A70,'CAF BLS Adjustment'!$B$3:$J$658,6)</f>
        <v>89598</v>
      </c>
      <c r="G70" s="1">
        <f t="shared" si="3"/>
        <v>153978</v>
      </c>
      <c r="H70" s="1">
        <f t="shared" si="4"/>
        <v>1617297</v>
      </c>
      <c r="I70" s="1">
        <f t="shared" si="5"/>
        <v>89034.264824791811</v>
      </c>
    </row>
    <row r="71" spans="1:9">
      <c r="A71" s="107">
        <v>230478</v>
      </c>
      <c r="B71" s="15" t="s">
        <v>83</v>
      </c>
      <c r="C71" s="1">
        <f>VLOOKUP(A71,Main!_xlnm.Print_Area,16,FALSE)</f>
        <v>402504.95759770047</v>
      </c>
      <c r="D71" s="1">
        <f>VLOOKUP(A71,Main!_xlnm.Print_Area,13,FALSE)</f>
        <v>9096</v>
      </c>
      <c r="E71" s="1">
        <f>VLOOKUP(A71,'CAF BLS Adjustment'!B71:J726,5)</f>
        <v>287401</v>
      </c>
      <c r="F71" s="1">
        <f>VLOOKUP(A71,'CAF BLS Adjustment'!$B$3:$J$658,6)</f>
        <v>107487</v>
      </c>
      <c r="G71" s="1">
        <f t="shared" si="3"/>
        <v>9096</v>
      </c>
      <c r="H71" s="1">
        <f t="shared" si="4"/>
        <v>287401</v>
      </c>
      <c r="I71" s="1">
        <f t="shared" si="5"/>
        <v>106007.95759770047</v>
      </c>
    </row>
    <row r="72" spans="1:9">
      <c r="A72" s="107">
        <v>230491</v>
      </c>
      <c r="B72" s="15" t="s">
        <v>84</v>
      </c>
      <c r="C72" s="1">
        <f>VLOOKUP(A72,Main!_xlnm.Print_Area,16,FALSE)</f>
        <v>14712581.23361405</v>
      </c>
      <c r="D72" s="1">
        <f>VLOOKUP(A72,Main!_xlnm.Print_Area,13,FALSE)</f>
        <v>2374272</v>
      </c>
      <c r="E72" s="1">
        <f>VLOOKUP(A72,'CAF BLS Adjustment'!B72:J727,5)</f>
        <v>5226027</v>
      </c>
      <c r="F72" s="1">
        <f>VLOOKUP(A72,'CAF BLS Adjustment'!$B$3:$J$658,6)</f>
        <v>7166345</v>
      </c>
      <c r="G72" s="1">
        <f t="shared" si="3"/>
        <v>2374272</v>
      </c>
      <c r="H72" s="1">
        <f t="shared" si="4"/>
        <v>5226027</v>
      </c>
      <c r="I72" s="1">
        <f t="shared" si="5"/>
        <v>7112282.2336140499</v>
      </c>
    </row>
    <row r="73" spans="1:9">
      <c r="A73" s="107">
        <v>230496</v>
      </c>
      <c r="B73" s="15" t="s">
        <v>85</v>
      </c>
      <c r="C73" s="1">
        <f>VLOOKUP(A73,Main!_xlnm.Print_Area,16,FALSE)</f>
        <v>2568748.5313759632</v>
      </c>
      <c r="D73" s="1">
        <f>VLOOKUP(A73,Main!_xlnm.Print_Area,13,FALSE)</f>
        <v>137790</v>
      </c>
      <c r="E73" s="1">
        <f>VLOOKUP(A73,'CAF BLS Adjustment'!B73:J728,5)</f>
        <v>2431463</v>
      </c>
      <c r="F73" s="1">
        <f>VLOOKUP(A73,'CAF BLS Adjustment'!$B$3:$J$658,6)</f>
        <v>0</v>
      </c>
      <c r="G73" s="1">
        <f t="shared" si="3"/>
        <v>137790</v>
      </c>
      <c r="H73" s="1">
        <f t="shared" si="4"/>
        <v>2430958.5313759632</v>
      </c>
      <c r="I73" s="1">
        <f t="shared" si="5"/>
        <v>0</v>
      </c>
    </row>
    <row r="74" spans="1:9">
      <c r="A74" s="107">
        <v>230497</v>
      </c>
      <c r="B74" s="15" t="s">
        <v>86</v>
      </c>
      <c r="C74" s="1">
        <f>VLOOKUP(A74,Main!_xlnm.Print_Area,16,FALSE)</f>
        <v>433164.07383341913</v>
      </c>
      <c r="D74" s="1">
        <f>VLOOKUP(A74,Main!_xlnm.Print_Area,13,FALSE)</f>
        <v>27840</v>
      </c>
      <c r="E74" s="1">
        <f>VLOOKUP(A74,'CAF BLS Adjustment'!B74:J729,5)</f>
        <v>405426</v>
      </c>
      <c r="F74" s="1">
        <f>VLOOKUP(A74,'CAF BLS Adjustment'!$B$3:$J$658,6)</f>
        <v>0</v>
      </c>
      <c r="G74" s="1">
        <f t="shared" si="3"/>
        <v>27840</v>
      </c>
      <c r="H74" s="1">
        <f t="shared" si="4"/>
        <v>405324.07383341913</v>
      </c>
      <c r="I74" s="1">
        <f t="shared" si="5"/>
        <v>0</v>
      </c>
    </row>
    <row r="75" spans="1:9">
      <c r="A75" s="107">
        <v>230498</v>
      </c>
      <c r="B75" s="15" t="s">
        <v>87</v>
      </c>
      <c r="C75" s="1">
        <f>VLOOKUP(A75,Main!_xlnm.Print_Area,16,FALSE)</f>
        <v>754444.72176437173</v>
      </c>
      <c r="D75" s="1">
        <f>VLOOKUP(A75,Main!_xlnm.Print_Area,13,FALSE)</f>
        <v>139056</v>
      </c>
      <c r="E75" s="1">
        <f>VLOOKUP(A75,'CAF BLS Adjustment'!B75:J730,5)</f>
        <v>465299</v>
      </c>
      <c r="F75" s="1">
        <f>VLOOKUP(A75,'CAF BLS Adjustment'!$B$3:$J$658,6)</f>
        <v>152862</v>
      </c>
      <c r="G75" s="1">
        <f t="shared" si="3"/>
        <v>139056</v>
      </c>
      <c r="H75" s="1">
        <f t="shared" si="4"/>
        <v>465299</v>
      </c>
      <c r="I75" s="1">
        <f t="shared" si="5"/>
        <v>150089.72176437173</v>
      </c>
    </row>
    <row r="76" spans="1:9">
      <c r="A76" s="107">
        <v>230500</v>
      </c>
      <c r="B76" s="15" t="s">
        <v>88</v>
      </c>
      <c r="C76" s="1">
        <f>VLOOKUP(A76,Main!_xlnm.Print_Area,16,FALSE)</f>
        <v>262654.84999877663</v>
      </c>
      <c r="D76" s="1">
        <f>VLOOKUP(A76,Main!_xlnm.Print_Area,13,FALSE)</f>
        <v>5376</v>
      </c>
      <c r="E76" s="1">
        <f>VLOOKUP(A76,'CAF BLS Adjustment'!B76:J731,5)</f>
        <v>230392</v>
      </c>
      <c r="F76" s="1">
        <f>VLOOKUP(A76,'CAF BLS Adjustment'!$B$3:$J$658,6)</f>
        <v>27852</v>
      </c>
      <c r="G76" s="1">
        <f t="shared" si="3"/>
        <v>5376</v>
      </c>
      <c r="H76" s="1">
        <f t="shared" si="4"/>
        <v>230392</v>
      </c>
      <c r="I76" s="1">
        <f t="shared" si="5"/>
        <v>26886.849998776626</v>
      </c>
    </row>
    <row r="77" spans="1:9">
      <c r="A77" s="107">
        <v>230501</v>
      </c>
      <c r="B77" s="15" t="s">
        <v>89</v>
      </c>
      <c r="C77" s="1">
        <f>VLOOKUP(A77,Main!_xlnm.Print_Area,16,FALSE)</f>
        <v>7265680.5719567146</v>
      </c>
      <c r="D77" s="1">
        <f>VLOOKUP(A77,Main!_xlnm.Print_Area,13,FALSE)</f>
        <v>757962</v>
      </c>
      <c r="E77" s="1">
        <f>VLOOKUP(A77,'CAF BLS Adjustment'!B77:J732,5)</f>
        <v>4618373</v>
      </c>
      <c r="F77" s="1">
        <f>VLOOKUP(A77,'CAF BLS Adjustment'!$B$3:$J$658,6)</f>
        <v>1916044</v>
      </c>
      <c r="G77" s="1">
        <f t="shared" si="3"/>
        <v>757962</v>
      </c>
      <c r="H77" s="1">
        <f t="shared" si="4"/>
        <v>4618373</v>
      </c>
      <c r="I77" s="1">
        <f t="shared" si="5"/>
        <v>1889345.5719567146</v>
      </c>
    </row>
    <row r="78" spans="1:9">
      <c r="A78" s="107">
        <v>230502</v>
      </c>
      <c r="B78" s="15" t="s">
        <v>90</v>
      </c>
      <c r="C78" s="1">
        <f>VLOOKUP(A78,Main!_xlnm.Print_Area,16,FALSE)</f>
        <v>2220368.4645483592</v>
      </c>
      <c r="D78" s="1">
        <f>VLOOKUP(A78,Main!_xlnm.Print_Area,13,FALSE)</f>
        <v>405450</v>
      </c>
      <c r="E78" s="1">
        <f>VLOOKUP(A78,'CAF BLS Adjustment'!B78:J733,5)</f>
        <v>1822048</v>
      </c>
      <c r="F78" s="1">
        <f>VLOOKUP(A78,'CAF BLS Adjustment'!$B$3:$J$658,6)</f>
        <v>0</v>
      </c>
      <c r="G78" s="1">
        <f t="shared" si="3"/>
        <v>405450</v>
      </c>
      <c r="H78" s="1">
        <f t="shared" si="4"/>
        <v>1814918.4645483592</v>
      </c>
      <c r="I78" s="1">
        <f t="shared" si="5"/>
        <v>0</v>
      </c>
    </row>
    <row r="79" spans="1:9">
      <c r="A79" s="107">
        <v>230503</v>
      </c>
      <c r="B79" s="15" t="s">
        <v>91</v>
      </c>
      <c r="C79" s="1">
        <f>VLOOKUP(A79,Main!_xlnm.Print_Area,16,FALSE)</f>
        <v>2218410.9368471536</v>
      </c>
      <c r="D79" s="1">
        <f>VLOOKUP(A79,Main!_xlnm.Print_Area,13,FALSE)</f>
        <v>125388</v>
      </c>
      <c r="E79" s="1">
        <f>VLOOKUP(A79,'CAF BLS Adjustment'!B79:J734,5)</f>
        <v>2093482</v>
      </c>
      <c r="F79" s="1">
        <f>VLOOKUP(A79,'CAF BLS Adjustment'!$B$3:$J$658,6)</f>
        <v>0</v>
      </c>
      <c r="G79" s="1">
        <f t="shared" si="3"/>
        <v>125388</v>
      </c>
      <c r="H79" s="1">
        <f t="shared" si="4"/>
        <v>2093022.9368471536</v>
      </c>
      <c r="I79" s="1">
        <f t="shared" si="5"/>
        <v>0</v>
      </c>
    </row>
    <row r="80" spans="1:9">
      <c r="A80" s="107">
        <v>230505</v>
      </c>
      <c r="B80" s="15" t="s">
        <v>92</v>
      </c>
      <c r="C80" s="1">
        <f>VLOOKUP(A80,Main!_xlnm.Print_Area,16,FALSE)</f>
        <v>614508.54632409813</v>
      </c>
      <c r="D80" s="1">
        <f>VLOOKUP(A80,Main!_xlnm.Print_Area,13,FALSE)</f>
        <v>33720</v>
      </c>
      <c r="E80" s="1">
        <f>VLOOKUP(A80,'CAF BLS Adjustment'!B80:J735,5)</f>
        <v>580912</v>
      </c>
      <c r="F80" s="1">
        <f>VLOOKUP(A80,'CAF BLS Adjustment'!$B$3:$J$658,6)</f>
        <v>0</v>
      </c>
      <c r="G80" s="1">
        <f t="shared" si="3"/>
        <v>33720</v>
      </c>
      <c r="H80" s="1">
        <f t="shared" si="4"/>
        <v>580788.54632409813</v>
      </c>
      <c r="I80" s="1">
        <f t="shared" si="5"/>
        <v>0</v>
      </c>
    </row>
    <row r="81" spans="1:9">
      <c r="A81" s="107">
        <v>230510</v>
      </c>
      <c r="B81" s="15" t="s">
        <v>93</v>
      </c>
      <c r="C81" s="1">
        <f>VLOOKUP(A81,Main!_xlnm.Print_Area,16,FALSE)</f>
        <v>2688850.5651773326</v>
      </c>
      <c r="D81" s="1">
        <f>VLOOKUP(A81,Main!_xlnm.Print_Area,13,FALSE)</f>
        <v>163854</v>
      </c>
      <c r="E81" s="1">
        <f>VLOOKUP(A81,'CAF BLS Adjustment'!B81:J736,5)</f>
        <v>2507795</v>
      </c>
      <c r="F81" s="1">
        <f>VLOOKUP(A81,'CAF BLS Adjustment'!$B$3:$J$658,6)</f>
        <v>27082</v>
      </c>
      <c r="G81" s="1">
        <f t="shared" si="3"/>
        <v>163854</v>
      </c>
      <c r="H81" s="1">
        <f t="shared" si="4"/>
        <v>2507795</v>
      </c>
      <c r="I81" s="1">
        <f t="shared" si="5"/>
        <v>17201.56517733261</v>
      </c>
    </row>
    <row r="82" spans="1:9">
      <c r="A82" s="107">
        <v>230511</v>
      </c>
      <c r="B82" s="15" t="s">
        <v>94</v>
      </c>
      <c r="C82" s="1">
        <f>VLOOKUP(A82,Main!_xlnm.Print_Area,16,FALSE)</f>
        <v>5320668.7013901342</v>
      </c>
      <c r="D82" s="1">
        <f>VLOOKUP(A82,Main!_xlnm.Print_Area,13,FALSE)</f>
        <v>179106</v>
      </c>
      <c r="E82" s="1">
        <f>VLOOKUP(A82,'CAF BLS Adjustment'!B82:J737,5)</f>
        <v>2671674</v>
      </c>
      <c r="F82" s="1">
        <f>VLOOKUP(A82,'CAF BLS Adjustment'!$B$3:$J$658,6)</f>
        <v>2489440</v>
      </c>
      <c r="G82" s="1">
        <f t="shared" si="3"/>
        <v>179106</v>
      </c>
      <c r="H82" s="1">
        <f t="shared" si="4"/>
        <v>2671674</v>
      </c>
      <c r="I82" s="1">
        <f t="shared" si="5"/>
        <v>2469888.7013901342</v>
      </c>
    </row>
    <row r="83" spans="1:9">
      <c r="A83" s="107">
        <v>240512</v>
      </c>
      <c r="B83" s="15" t="s">
        <v>96</v>
      </c>
      <c r="C83" s="1">
        <f>VLOOKUP(A83,Main!_xlnm.Print_Area,16,FALSE)</f>
        <v>8381720.5777699295</v>
      </c>
      <c r="D83" s="1">
        <f>VLOOKUP(A83,Main!_xlnm.Print_Area,13,FALSE)</f>
        <v>1062816</v>
      </c>
      <c r="E83" s="1">
        <f>VLOOKUP(A83,'CAF BLS Adjustment'!B83:J738,5)</f>
        <v>4190180</v>
      </c>
      <c r="F83" s="1">
        <f>VLOOKUP(A83,'CAF BLS Adjustment'!$B$3:$J$658,6)</f>
        <v>3159524</v>
      </c>
      <c r="G83" s="1">
        <f t="shared" si="3"/>
        <v>1062816</v>
      </c>
      <c r="H83" s="1">
        <f t="shared" si="4"/>
        <v>4190180</v>
      </c>
      <c r="I83" s="1">
        <f t="shared" si="5"/>
        <v>3128724.5777699295</v>
      </c>
    </row>
    <row r="84" spans="1:9">
      <c r="A84" s="107">
        <v>240515</v>
      </c>
      <c r="B84" s="15" t="s">
        <v>97</v>
      </c>
      <c r="C84" s="1">
        <f>VLOOKUP(A84,Main!_xlnm.Print_Area,16,FALSE)</f>
        <v>722764.13506605185</v>
      </c>
      <c r="D84" s="1">
        <f>VLOOKUP(A84,Main!_xlnm.Print_Area,13,FALSE)</f>
        <v>54774</v>
      </c>
      <c r="E84" s="1">
        <f>VLOOKUP(A84,'CAF BLS Adjustment'!B84:J739,5)</f>
        <v>476808</v>
      </c>
      <c r="F84" s="1">
        <f>VLOOKUP(A84,'CAF BLS Adjustment'!$B$3:$J$658,6)</f>
        <v>193838</v>
      </c>
      <c r="G84" s="1">
        <f t="shared" si="3"/>
        <v>54774</v>
      </c>
      <c r="H84" s="1">
        <f t="shared" si="4"/>
        <v>476808</v>
      </c>
      <c r="I84" s="1">
        <f t="shared" si="5"/>
        <v>191182.13506605185</v>
      </c>
    </row>
    <row r="85" spans="1:9">
      <c r="A85" s="107">
        <v>240516</v>
      </c>
      <c r="B85" s="15" t="s">
        <v>98</v>
      </c>
      <c r="C85" s="1">
        <f>VLOOKUP(A85,Main!_xlnm.Print_Area,16,FALSE)</f>
        <v>2176787.19030964</v>
      </c>
      <c r="D85" s="1">
        <f>VLOOKUP(A85,Main!_xlnm.Print_Area,13,FALSE)</f>
        <v>150612</v>
      </c>
      <c r="E85" s="1">
        <f>VLOOKUP(A85,'CAF BLS Adjustment'!B85:J740,5)</f>
        <v>2034174</v>
      </c>
      <c r="F85" s="1">
        <f>VLOOKUP(A85,'CAF BLS Adjustment'!$B$3:$J$658,6)</f>
        <v>0</v>
      </c>
      <c r="G85" s="1">
        <f t="shared" si="3"/>
        <v>150612</v>
      </c>
      <c r="H85" s="1">
        <f t="shared" si="4"/>
        <v>2026175.19030964</v>
      </c>
      <c r="I85" s="1">
        <f t="shared" si="5"/>
        <v>0</v>
      </c>
    </row>
    <row r="86" spans="1:9">
      <c r="A86" s="107">
        <v>240520</v>
      </c>
      <c r="B86" s="15" t="s">
        <v>99</v>
      </c>
      <c r="C86" s="1">
        <f>VLOOKUP(A86,Main!_xlnm.Print_Area,16,FALSE)</f>
        <v>10621146.595803466</v>
      </c>
      <c r="D86" s="1">
        <f>VLOOKUP(A86,Main!_xlnm.Print_Area,13,FALSE)</f>
        <v>796110</v>
      </c>
      <c r="E86" s="1">
        <f>VLOOKUP(A86,'CAF BLS Adjustment'!B86:J741,5)</f>
        <v>5437179</v>
      </c>
      <c r="F86" s="1">
        <f>VLOOKUP(A86,'CAF BLS Adjustment'!$B$3:$J$658,6)</f>
        <v>4426886</v>
      </c>
      <c r="G86" s="1">
        <f t="shared" si="3"/>
        <v>796110</v>
      </c>
      <c r="H86" s="1">
        <f t="shared" si="4"/>
        <v>5437179</v>
      </c>
      <c r="I86" s="1">
        <f t="shared" si="5"/>
        <v>4387857.5958034657</v>
      </c>
    </row>
    <row r="87" spans="1:9">
      <c r="A87" s="107">
        <v>240521</v>
      </c>
      <c r="B87" s="15" t="s">
        <v>100</v>
      </c>
      <c r="C87" s="1">
        <f>VLOOKUP(A87,Main!_xlnm.Print_Area,16,FALSE)</f>
        <v>2103591.2344187303</v>
      </c>
      <c r="D87" s="1">
        <f>VLOOKUP(A87,Main!_xlnm.Print_Area,13,FALSE)</f>
        <v>273348</v>
      </c>
      <c r="E87" s="1">
        <f>VLOOKUP(A87,'CAF BLS Adjustment'!B87:J742,5)</f>
        <v>1831244</v>
      </c>
      <c r="F87" s="1">
        <f>VLOOKUP(A87,'CAF BLS Adjustment'!$B$3:$J$658,6)</f>
        <v>0</v>
      </c>
      <c r="G87" s="1">
        <f t="shared" si="3"/>
        <v>273348</v>
      </c>
      <c r="H87" s="1">
        <f t="shared" si="4"/>
        <v>1830243.2344187303</v>
      </c>
      <c r="I87" s="1">
        <f t="shared" si="5"/>
        <v>0</v>
      </c>
    </row>
    <row r="88" spans="1:9">
      <c r="A88" s="107">
        <v>240523</v>
      </c>
      <c r="B88" s="15" t="s">
        <v>101</v>
      </c>
      <c r="C88" s="1">
        <f>VLOOKUP(A88,Main!_xlnm.Print_Area,16,FALSE)</f>
        <v>9119415.8469763417</v>
      </c>
      <c r="D88" s="1">
        <f>VLOOKUP(A88,Main!_xlnm.Print_Area,13,FALSE)</f>
        <v>1341960</v>
      </c>
      <c r="E88" s="1">
        <f>VLOOKUP(A88,'CAF BLS Adjustment'!B88:J743,5)</f>
        <v>5419148</v>
      </c>
      <c r="F88" s="1">
        <f>VLOOKUP(A88,'CAF BLS Adjustment'!$B$3:$J$658,6)</f>
        <v>2391818</v>
      </c>
      <c r="G88" s="1">
        <f t="shared" si="3"/>
        <v>1341960</v>
      </c>
      <c r="H88" s="1">
        <f t="shared" si="4"/>
        <v>5419148</v>
      </c>
      <c r="I88" s="1">
        <f t="shared" si="5"/>
        <v>2358307.8469763417</v>
      </c>
    </row>
    <row r="89" spans="1:9">
      <c r="A89" s="107">
        <v>240528</v>
      </c>
      <c r="B89" s="15" t="s">
        <v>103</v>
      </c>
      <c r="C89" s="1">
        <f>VLOOKUP(A89,Main!_xlnm.Print_Area,16,FALSE)</f>
        <v>8777457.693806896</v>
      </c>
      <c r="D89" s="1">
        <f>VLOOKUP(A89,Main!_xlnm.Print_Area,13,FALSE)</f>
        <v>1410846</v>
      </c>
      <c r="E89" s="1">
        <f>VLOOKUP(A89,'CAF BLS Adjustment'!B89:J744,5)</f>
        <v>7371777</v>
      </c>
      <c r="F89" s="1">
        <f>VLOOKUP(A89,'CAF BLS Adjustment'!$B$3:$J$658,6)</f>
        <v>0</v>
      </c>
      <c r="G89" s="1">
        <f t="shared" si="3"/>
        <v>1410846</v>
      </c>
      <c r="H89" s="1">
        <f t="shared" si="4"/>
        <v>7366611.693806896</v>
      </c>
      <c r="I89" s="1">
        <f t="shared" si="5"/>
        <v>0</v>
      </c>
    </row>
    <row r="90" spans="1:9">
      <c r="A90" s="107">
        <v>240531</v>
      </c>
      <c r="B90" s="15" t="s">
        <v>104</v>
      </c>
      <c r="C90" s="1">
        <f>VLOOKUP(A90,Main!_xlnm.Print_Area,16,FALSE)</f>
        <v>1540001.4581534306</v>
      </c>
      <c r="D90" s="1">
        <f>VLOOKUP(A90,Main!_xlnm.Print_Area,13,FALSE)</f>
        <v>157476</v>
      </c>
      <c r="E90" s="1">
        <f>VLOOKUP(A90,'CAF BLS Adjustment'!B90:J745,5)</f>
        <v>1377031</v>
      </c>
      <c r="F90" s="1">
        <f>VLOOKUP(A90,'CAF BLS Adjustment'!$B$3:$J$658,6)</f>
        <v>6071</v>
      </c>
      <c r="G90" s="1">
        <f t="shared" si="3"/>
        <v>157476</v>
      </c>
      <c r="H90" s="1">
        <f t="shared" si="4"/>
        <v>1377031</v>
      </c>
      <c r="I90" s="1">
        <f t="shared" si="5"/>
        <v>5494.4581534306053</v>
      </c>
    </row>
    <row r="91" spans="1:9">
      <c r="A91" s="107">
        <v>240532</v>
      </c>
      <c r="B91" s="15" t="s">
        <v>105</v>
      </c>
      <c r="C91" s="1">
        <f>VLOOKUP(A91,Main!_xlnm.Print_Area,16,FALSE)</f>
        <v>85161.067630663223</v>
      </c>
      <c r="D91" s="1">
        <f>VLOOKUP(A91,Main!_xlnm.Print_Area,13,FALSE)</f>
        <v>1728</v>
      </c>
      <c r="E91" s="1">
        <f>VLOOKUP(A91,'CAF BLS Adjustment'!B91:J746,5)</f>
        <v>83746</v>
      </c>
      <c r="F91" s="1">
        <f>VLOOKUP(A91,'CAF BLS Adjustment'!$B$3:$J$658,6)</f>
        <v>0</v>
      </c>
      <c r="G91" s="1">
        <f t="shared" si="3"/>
        <v>1728</v>
      </c>
      <c r="H91" s="1">
        <f t="shared" si="4"/>
        <v>83433.067630663223</v>
      </c>
      <c r="I91" s="1">
        <f t="shared" si="5"/>
        <v>0</v>
      </c>
    </row>
    <row r="92" spans="1:9">
      <c r="A92" s="107">
        <v>240536</v>
      </c>
      <c r="B92" s="15" t="s">
        <v>106</v>
      </c>
      <c r="C92" s="1">
        <f>VLOOKUP(A92,Main!_xlnm.Print_Area,16,FALSE)</f>
        <v>4517362.5256435527</v>
      </c>
      <c r="D92" s="1">
        <f>VLOOKUP(A92,Main!_xlnm.Print_Area,13,FALSE)</f>
        <v>345948</v>
      </c>
      <c r="E92" s="1">
        <f>VLOOKUP(A92,'CAF BLS Adjustment'!B92:J747,5)</f>
        <v>3610448</v>
      </c>
      <c r="F92" s="1">
        <f>VLOOKUP(A92,'CAF BLS Adjustment'!$B$3:$J$658,6)</f>
        <v>577566</v>
      </c>
      <c r="G92" s="1">
        <f t="shared" si="3"/>
        <v>345948</v>
      </c>
      <c r="H92" s="1">
        <f t="shared" si="4"/>
        <v>3610448</v>
      </c>
      <c r="I92" s="1">
        <f t="shared" si="5"/>
        <v>560966.52564355265</v>
      </c>
    </row>
    <row r="93" spans="1:9">
      <c r="A93" s="107">
        <v>240538</v>
      </c>
      <c r="B93" s="15" t="s">
        <v>107</v>
      </c>
      <c r="C93" s="1">
        <f>VLOOKUP(A93,Main!_xlnm.Print_Area,16,FALSE)</f>
        <v>2172618.5085237557</v>
      </c>
      <c r="D93" s="1">
        <f>VLOOKUP(A93,Main!_xlnm.Print_Area,13,FALSE)</f>
        <v>354990</v>
      </c>
      <c r="E93" s="1">
        <f>VLOOKUP(A93,'CAF BLS Adjustment'!B93:J748,5)</f>
        <v>1825612</v>
      </c>
      <c r="F93" s="1">
        <f>VLOOKUP(A93,'CAF BLS Adjustment'!$B$3:$J$658,6)</f>
        <v>0</v>
      </c>
      <c r="G93" s="1">
        <f t="shared" si="3"/>
        <v>354990</v>
      </c>
      <c r="H93" s="1">
        <f t="shared" si="4"/>
        <v>1817628.5085237557</v>
      </c>
      <c r="I93" s="1">
        <f t="shared" si="5"/>
        <v>0</v>
      </c>
    </row>
    <row r="94" spans="1:9">
      <c r="A94" s="107">
        <v>240539</v>
      </c>
      <c r="B94" s="15" t="s">
        <v>108</v>
      </c>
      <c r="C94" s="1">
        <f>VLOOKUP(A94,Main!_xlnm.Print_Area,16,FALSE)</f>
        <v>2349902.0633926284</v>
      </c>
      <c r="D94" s="1">
        <f>VLOOKUP(A94,Main!_xlnm.Print_Area,13,FALSE)</f>
        <v>241422</v>
      </c>
      <c r="E94" s="1">
        <f>VLOOKUP(A94,'CAF BLS Adjustment'!B94:J749,5)</f>
        <v>1913325</v>
      </c>
      <c r="F94" s="1">
        <f>VLOOKUP(A94,'CAF BLS Adjustment'!$B$3:$J$658,6)</f>
        <v>203790</v>
      </c>
      <c r="G94" s="1">
        <f t="shared" si="3"/>
        <v>241422</v>
      </c>
      <c r="H94" s="1">
        <f t="shared" si="4"/>
        <v>1913325</v>
      </c>
      <c r="I94" s="1">
        <f t="shared" si="5"/>
        <v>195155.06339262845</v>
      </c>
    </row>
    <row r="95" spans="1:9">
      <c r="A95" s="107">
        <v>240541</v>
      </c>
      <c r="B95" s="15" t="s">
        <v>109</v>
      </c>
      <c r="C95" s="1">
        <f>VLOOKUP(A95,Main!_xlnm.Print_Area,16,FALSE)</f>
        <v>435403.07038166834</v>
      </c>
      <c r="D95" s="1">
        <f>VLOOKUP(A95,Main!_xlnm.Print_Area,13,FALSE)</f>
        <v>35544</v>
      </c>
      <c r="E95" s="1">
        <f>VLOOKUP(A95,'CAF BLS Adjustment'!B95:J750,5)</f>
        <v>401459</v>
      </c>
      <c r="F95" s="1">
        <f>VLOOKUP(A95,'CAF BLS Adjustment'!$B$3:$J$658,6)</f>
        <v>0</v>
      </c>
      <c r="G95" s="1">
        <f t="shared" si="3"/>
        <v>35544</v>
      </c>
      <c r="H95" s="1">
        <f t="shared" si="4"/>
        <v>399859.07038166834</v>
      </c>
      <c r="I95" s="1">
        <f t="shared" si="5"/>
        <v>0</v>
      </c>
    </row>
    <row r="96" spans="1:9">
      <c r="A96" s="107">
        <v>240542</v>
      </c>
      <c r="B96" s="15" t="s">
        <v>110</v>
      </c>
      <c r="C96" s="1">
        <f>VLOOKUP(A96,Main!_xlnm.Print_Area,16,FALSE)</f>
        <v>3744685.7990990905</v>
      </c>
      <c r="D96" s="1">
        <f>VLOOKUP(A96,Main!_xlnm.Print_Area,13,FALSE)</f>
        <v>346476</v>
      </c>
      <c r="E96" s="1">
        <f>VLOOKUP(A96,'CAF BLS Adjustment'!B96:J751,5)</f>
        <v>3411970</v>
      </c>
      <c r="F96" s="1">
        <f>VLOOKUP(A96,'CAF BLS Adjustment'!$B$3:$J$658,6)</f>
        <v>0</v>
      </c>
      <c r="G96" s="1">
        <f t="shared" si="3"/>
        <v>346476</v>
      </c>
      <c r="H96" s="1">
        <f t="shared" si="4"/>
        <v>3398209.7990990905</v>
      </c>
      <c r="I96" s="1">
        <f t="shared" si="5"/>
        <v>0</v>
      </c>
    </row>
    <row r="97" spans="1:9">
      <c r="A97" s="107">
        <v>240546</v>
      </c>
      <c r="B97" s="15" t="s">
        <v>111</v>
      </c>
      <c r="C97" s="1">
        <f>VLOOKUP(A97,Main!_xlnm.Print_Area,16,FALSE)</f>
        <v>3143859.5916255969</v>
      </c>
      <c r="D97" s="1">
        <f>VLOOKUP(A97,Main!_xlnm.Print_Area,13,FALSE)</f>
        <v>158226</v>
      </c>
      <c r="E97" s="1">
        <f>VLOOKUP(A97,'CAF BLS Adjustment'!B97:J752,5)</f>
        <v>2384539</v>
      </c>
      <c r="F97" s="1">
        <f>VLOOKUP(A97,'CAF BLS Adjustment'!$B$3:$J$658,6)</f>
        <v>612647</v>
      </c>
      <c r="G97" s="1">
        <f t="shared" si="3"/>
        <v>158226</v>
      </c>
      <c r="H97" s="1">
        <f t="shared" si="4"/>
        <v>2384539</v>
      </c>
      <c r="I97" s="1">
        <f t="shared" si="5"/>
        <v>601094.59162559686</v>
      </c>
    </row>
    <row r="98" spans="1:9">
      <c r="A98" s="107">
        <v>250285</v>
      </c>
      <c r="B98" s="15" t="s">
        <v>113</v>
      </c>
      <c r="C98" s="1">
        <f>VLOOKUP(A98,Main!_xlnm.Print_Area,16,FALSE)</f>
        <v>186521.60876914114</v>
      </c>
      <c r="D98" s="1">
        <f>VLOOKUP(A98,Main!_xlnm.Print_Area,13,FALSE)</f>
        <v>10296</v>
      </c>
      <c r="E98" s="1">
        <f>VLOOKUP(A98,'CAF BLS Adjustment'!B98:J753,5)</f>
        <v>176911</v>
      </c>
      <c r="F98" s="1">
        <f>VLOOKUP(A98,'CAF BLS Adjustment'!$B$3:$J$658,6)</f>
        <v>0</v>
      </c>
      <c r="G98" s="1">
        <f t="shared" si="3"/>
        <v>10296</v>
      </c>
      <c r="H98" s="1">
        <f t="shared" si="4"/>
        <v>176225.60876914114</v>
      </c>
      <c r="I98" s="1">
        <f t="shared" si="5"/>
        <v>0</v>
      </c>
    </row>
    <row r="99" spans="1:9">
      <c r="A99" s="107">
        <v>250290</v>
      </c>
      <c r="B99" s="15" t="s">
        <v>114</v>
      </c>
      <c r="C99" s="1">
        <f>VLOOKUP(A99,Main!_xlnm.Print_Area,16,FALSE)</f>
        <v>4427049.3897732133</v>
      </c>
      <c r="D99" s="1">
        <f>VLOOKUP(A99,Main!_xlnm.Print_Area,13,FALSE)</f>
        <v>436722</v>
      </c>
      <c r="E99" s="1">
        <f>VLOOKUP(A99,'CAF BLS Adjustment'!B99:J754,5)</f>
        <v>2922124</v>
      </c>
      <c r="F99" s="1">
        <f>VLOOKUP(A99,'CAF BLS Adjustment'!$B$3:$J$658,6)</f>
        <v>1084471</v>
      </c>
      <c r="G99" s="1">
        <f t="shared" si="3"/>
        <v>436722</v>
      </c>
      <c r="H99" s="1">
        <f t="shared" si="4"/>
        <v>2922124</v>
      </c>
      <c r="I99" s="1">
        <f t="shared" si="5"/>
        <v>1068203.3897732133</v>
      </c>
    </row>
    <row r="100" spans="1:9">
      <c r="A100" s="107">
        <v>250295</v>
      </c>
      <c r="B100" s="15" t="s">
        <v>115</v>
      </c>
      <c r="C100" s="1">
        <f>VLOOKUP(A100,Main!_xlnm.Print_Area,16,FALSE)</f>
        <v>774862.69400101888</v>
      </c>
      <c r="D100" s="1">
        <f>VLOOKUP(A100,Main!_xlnm.Print_Area,13,FALSE)</f>
        <v>53826</v>
      </c>
      <c r="E100" s="1">
        <f>VLOOKUP(A100,'CAF BLS Adjustment'!B100:J755,5)</f>
        <v>587988</v>
      </c>
      <c r="F100" s="1">
        <f>VLOOKUP(A100,'CAF BLS Adjustment'!$B$3:$J$658,6)</f>
        <v>135896</v>
      </c>
      <c r="G100" s="1">
        <f t="shared" si="3"/>
        <v>53826</v>
      </c>
      <c r="H100" s="1">
        <f t="shared" si="4"/>
        <v>587988</v>
      </c>
      <c r="I100" s="1">
        <f t="shared" si="5"/>
        <v>133048.69400101888</v>
      </c>
    </row>
    <row r="101" spans="1:9">
      <c r="A101" s="107">
        <v>250299</v>
      </c>
      <c r="B101" s="15" t="s">
        <v>116</v>
      </c>
      <c r="C101" s="1">
        <f>VLOOKUP(A101,Main!_xlnm.Print_Area,16,FALSE)</f>
        <v>436240.28211278527</v>
      </c>
      <c r="D101" s="1">
        <f>VLOOKUP(A101,Main!_xlnm.Print_Area,13,FALSE)</f>
        <v>104262</v>
      </c>
      <c r="E101" s="1">
        <f>VLOOKUP(A101,'CAF BLS Adjustment'!B101:J756,5)</f>
        <v>217483</v>
      </c>
      <c r="F101" s="1">
        <f>VLOOKUP(A101,'CAF BLS Adjustment'!$B$3:$J$658,6)</f>
        <v>114877</v>
      </c>
      <c r="G101" s="1">
        <f t="shared" si="3"/>
        <v>104262</v>
      </c>
      <c r="H101" s="1">
        <f t="shared" si="4"/>
        <v>217483</v>
      </c>
      <c r="I101" s="1">
        <f t="shared" si="5"/>
        <v>114495.28211278527</v>
      </c>
    </row>
    <row r="102" spans="1:9">
      <c r="A102" s="107">
        <v>250305</v>
      </c>
      <c r="B102" s="15" t="s">
        <v>117</v>
      </c>
      <c r="C102" s="1">
        <f>VLOOKUP(A102,Main!_xlnm.Print_Area,16,FALSE)</f>
        <v>1423501.2450123238</v>
      </c>
      <c r="D102" s="1">
        <f>VLOOKUP(A102,Main!_xlnm.Print_Area,13,FALSE)</f>
        <v>-2712</v>
      </c>
      <c r="E102" s="1">
        <f>VLOOKUP(A102,'CAF BLS Adjustment'!B102:J757,5)</f>
        <v>1056318</v>
      </c>
      <c r="F102" s="1">
        <f>VLOOKUP(A102,'CAF BLS Adjustment'!$B$3:$J$658,6)</f>
        <v>375136</v>
      </c>
      <c r="G102" s="1">
        <f t="shared" si="3"/>
        <v>-2712</v>
      </c>
      <c r="H102" s="1">
        <f t="shared" si="4"/>
        <v>1056318</v>
      </c>
      <c r="I102" s="1">
        <f t="shared" si="5"/>
        <v>369895.24501232384</v>
      </c>
    </row>
    <row r="103" spans="1:9">
      <c r="A103" s="107">
        <v>250307</v>
      </c>
      <c r="B103" s="15" t="s">
        <v>118</v>
      </c>
      <c r="C103" s="1">
        <f>VLOOKUP(A103,Main!_xlnm.Print_Area,16,FALSE)</f>
        <v>393167.69948761718</v>
      </c>
      <c r="D103" s="1">
        <f>VLOOKUP(A103,Main!_xlnm.Print_Area,13,FALSE)</f>
        <v>-33900</v>
      </c>
      <c r="E103" s="1">
        <f>VLOOKUP(A103,'CAF BLS Adjustment'!B103:J758,5)</f>
        <v>416319</v>
      </c>
      <c r="F103" s="1">
        <f>VLOOKUP(A103,'CAF BLS Adjustment'!$B$3:$J$658,6)</f>
        <v>12318</v>
      </c>
      <c r="G103" s="1">
        <f t="shared" si="3"/>
        <v>-33900</v>
      </c>
      <c r="H103" s="1">
        <f t="shared" si="4"/>
        <v>416319</v>
      </c>
      <c r="I103" s="1">
        <f t="shared" si="5"/>
        <v>10748.699487617181</v>
      </c>
    </row>
    <row r="104" spans="1:9">
      <c r="A104" s="107">
        <v>250308</v>
      </c>
      <c r="B104" s="15" t="s">
        <v>51</v>
      </c>
      <c r="C104" s="1">
        <f>VLOOKUP(A104,Main!_xlnm.Print_Area,16,FALSE)</f>
        <v>1969441.1030493963</v>
      </c>
      <c r="D104" s="1">
        <f>VLOOKUP(A104,Main!_xlnm.Print_Area,13,FALSE)</f>
        <v>186228</v>
      </c>
      <c r="E104" s="1">
        <f>VLOOKUP(A104,'CAF BLS Adjustment'!B104:J759,5)</f>
        <v>1790450</v>
      </c>
      <c r="F104" s="1">
        <f>VLOOKUP(A104,'CAF BLS Adjustment'!$B$3:$J$658,6)</f>
        <v>0</v>
      </c>
      <c r="G104" s="1">
        <f t="shared" si="3"/>
        <v>186228</v>
      </c>
      <c r="H104" s="1">
        <f t="shared" si="4"/>
        <v>1783213.1030493963</v>
      </c>
      <c r="I104" s="1">
        <f t="shared" si="5"/>
        <v>0</v>
      </c>
    </row>
    <row r="105" spans="1:9">
      <c r="A105" s="107">
        <v>250315</v>
      </c>
      <c r="B105" s="15" t="s">
        <v>119</v>
      </c>
      <c r="C105" s="1">
        <f>VLOOKUP(A105,Main!_xlnm.Print_Area,16,FALSE)</f>
        <v>821213.41270462121</v>
      </c>
      <c r="D105" s="1">
        <f>VLOOKUP(A105,Main!_xlnm.Print_Area,13,FALSE)</f>
        <v>-40266</v>
      </c>
      <c r="E105" s="1">
        <f>VLOOKUP(A105,'CAF BLS Adjustment'!B105:J760,5)</f>
        <v>864645</v>
      </c>
      <c r="F105" s="1">
        <f>VLOOKUP(A105,'CAF BLS Adjustment'!$B$3:$J$658,6)</f>
        <v>0</v>
      </c>
      <c r="G105" s="1">
        <f t="shared" si="3"/>
        <v>-40266</v>
      </c>
      <c r="H105" s="1">
        <f t="shared" si="4"/>
        <v>861479.41270462121</v>
      </c>
      <c r="I105" s="1">
        <f t="shared" si="5"/>
        <v>0</v>
      </c>
    </row>
    <row r="106" spans="1:9">
      <c r="A106" s="107">
        <v>250316</v>
      </c>
      <c r="B106" s="15" t="s">
        <v>120</v>
      </c>
      <c r="C106" s="1">
        <f>VLOOKUP(A106,Main!_xlnm.Print_Area,16,FALSE)</f>
        <v>522373.48938020109</v>
      </c>
      <c r="D106" s="1">
        <f>VLOOKUP(A106,Main!_xlnm.Print_Area,13,FALSE)</f>
        <v>97476</v>
      </c>
      <c r="E106" s="1">
        <f>VLOOKUP(A106,'CAF BLS Adjustment'!B106:J761,5)</f>
        <v>426817</v>
      </c>
      <c r="F106" s="1">
        <f>VLOOKUP(A106,'CAF BLS Adjustment'!$B$3:$J$658,6)</f>
        <v>0</v>
      </c>
      <c r="G106" s="1">
        <f t="shared" si="3"/>
        <v>97476</v>
      </c>
      <c r="H106" s="1">
        <f t="shared" si="4"/>
        <v>424897.48938020109</v>
      </c>
      <c r="I106" s="1">
        <f t="shared" si="5"/>
        <v>0</v>
      </c>
    </row>
    <row r="107" spans="1:9">
      <c r="A107" s="107">
        <v>250322</v>
      </c>
      <c r="B107" s="15" t="s">
        <v>121</v>
      </c>
      <c r="C107" s="1">
        <f>VLOOKUP(A107,Main!_xlnm.Print_Area,16,FALSE)</f>
        <v>1285455.4727128884</v>
      </c>
      <c r="D107" s="1">
        <f>VLOOKUP(A107,Main!_xlnm.Print_Area,13,FALSE)</f>
        <v>197262</v>
      </c>
      <c r="E107" s="1">
        <f>VLOOKUP(A107,'CAF BLS Adjustment'!B107:J762,5)</f>
        <v>727798</v>
      </c>
      <c r="F107" s="1">
        <f>VLOOKUP(A107,'CAF BLS Adjustment'!$B$3:$J$658,6)</f>
        <v>365119</v>
      </c>
      <c r="G107" s="1">
        <f t="shared" si="3"/>
        <v>197262</v>
      </c>
      <c r="H107" s="1">
        <f t="shared" si="4"/>
        <v>727798</v>
      </c>
      <c r="I107" s="1">
        <f t="shared" si="5"/>
        <v>360395.47271288838</v>
      </c>
    </row>
    <row r="108" spans="1:9">
      <c r="A108" s="107">
        <v>260396</v>
      </c>
      <c r="B108" s="15" t="s">
        <v>123</v>
      </c>
      <c r="C108" s="1">
        <f>VLOOKUP(A108,Main!_xlnm.Print_Area,16,FALSE)</f>
        <v>2517117.1646881341</v>
      </c>
      <c r="D108" s="1">
        <f>VLOOKUP(A108,Main!_xlnm.Print_Area,13,FALSE)</f>
        <v>-100542</v>
      </c>
      <c r="E108" s="1">
        <f>VLOOKUP(A108,'CAF BLS Adjustment'!B108:J763,5)</f>
        <v>1162654</v>
      </c>
      <c r="F108" s="1">
        <f>VLOOKUP(A108,'CAF BLS Adjustment'!$B$3:$J$658,6)</f>
        <v>1464624</v>
      </c>
      <c r="G108" s="1">
        <f t="shared" si="3"/>
        <v>-100542</v>
      </c>
      <c r="H108" s="1">
        <f t="shared" si="4"/>
        <v>1162654</v>
      </c>
      <c r="I108" s="1">
        <f t="shared" si="5"/>
        <v>1455005.1646881341</v>
      </c>
    </row>
    <row r="109" spans="1:9">
      <c r="A109" s="107">
        <v>260398</v>
      </c>
      <c r="B109" s="15" t="s">
        <v>124</v>
      </c>
      <c r="C109" s="1">
        <f>VLOOKUP(A109,Main!_xlnm.Print_Area,16,FALSE)</f>
        <v>3991474.9491078039</v>
      </c>
      <c r="D109" s="1">
        <f>VLOOKUP(A109,Main!_xlnm.Print_Area,13,FALSE)</f>
        <v>238098</v>
      </c>
      <c r="E109" s="1">
        <f>VLOOKUP(A109,'CAF BLS Adjustment'!B109:J764,5)</f>
        <v>2514030</v>
      </c>
      <c r="F109" s="1">
        <f>VLOOKUP(A109,'CAF BLS Adjustment'!$B$3:$J$658,6)</f>
        <v>1254014</v>
      </c>
      <c r="G109" s="1">
        <f t="shared" si="3"/>
        <v>238098</v>
      </c>
      <c r="H109" s="1">
        <f t="shared" si="4"/>
        <v>2514030</v>
      </c>
      <c r="I109" s="1">
        <f t="shared" si="5"/>
        <v>1239346.9491078039</v>
      </c>
    </row>
    <row r="110" spans="1:9">
      <c r="A110" s="107">
        <v>260401</v>
      </c>
      <c r="B110" s="15" t="s">
        <v>125</v>
      </c>
      <c r="C110" s="1">
        <f>VLOOKUP(A110,Main!_xlnm.Print_Area,16,FALSE)</f>
        <v>5497777.8969586892</v>
      </c>
      <c r="D110" s="1">
        <f>VLOOKUP(A110,Main!_xlnm.Print_Area,13,FALSE)</f>
        <v>448686</v>
      </c>
      <c r="E110" s="1">
        <f>VLOOKUP(A110,'CAF BLS Adjustment'!B110:J765,5)</f>
        <v>2389803</v>
      </c>
      <c r="F110" s="1">
        <f>VLOOKUP(A110,'CAF BLS Adjustment'!$B$3:$J$658,6)</f>
        <v>2679491</v>
      </c>
      <c r="G110" s="1">
        <f t="shared" si="3"/>
        <v>448686</v>
      </c>
      <c r="H110" s="1">
        <f t="shared" si="4"/>
        <v>2389803</v>
      </c>
      <c r="I110" s="1">
        <f t="shared" si="5"/>
        <v>2659288.8969586892</v>
      </c>
    </row>
    <row r="111" spans="1:9">
      <c r="A111" s="107">
        <v>260406</v>
      </c>
      <c r="B111" s="15" t="s">
        <v>126</v>
      </c>
      <c r="C111" s="1">
        <f>VLOOKUP(A111,Main!_xlnm.Print_Area,16,FALSE)</f>
        <v>4734910.1264806772</v>
      </c>
      <c r="D111" s="1">
        <f>VLOOKUP(A111,Main!_xlnm.Print_Area,13,FALSE)</f>
        <v>219078</v>
      </c>
      <c r="E111" s="1">
        <f>VLOOKUP(A111,'CAF BLS Adjustment'!B111:J766,5)</f>
        <v>3652641</v>
      </c>
      <c r="F111" s="1">
        <f>VLOOKUP(A111,'CAF BLS Adjustment'!$B$3:$J$658,6)</f>
        <v>880590</v>
      </c>
      <c r="G111" s="1">
        <f t="shared" si="3"/>
        <v>219078</v>
      </c>
      <c r="H111" s="1">
        <f t="shared" si="4"/>
        <v>3652641</v>
      </c>
      <c r="I111" s="1">
        <f t="shared" si="5"/>
        <v>863191.12648067717</v>
      </c>
    </row>
    <row r="112" spans="1:9">
      <c r="A112" s="107">
        <v>260408</v>
      </c>
      <c r="B112" s="15" t="s">
        <v>127</v>
      </c>
      <c r="C112" s="1">
        <f>VLOOKUP(A112,Main!_xlnm.Print_Area,16,FALSE)</f>
        <v>1002601.521306277</v>
      </c>
      <c r="D112" s="1">
        <f>VLOOKUP(A112,Main!_xlnm.Print_Area,13,FALSE)</f>
        <v>32088</v>
      </c>
      <c r="E112" s="1">
        <f>VLOOKUP(A112,'CAF BLS Adjustment'!B112:J767,5)</f>
        <v>970631</v>
      </c>
      <c r="F112" s="1">
        <f>VLOOKUP(A112,'CAF BLS Adjustment'!$B$3:$J$658,6)</f>
        <v>0</v>
      </c>
      <c r="G112" s="1">
        <f t="shared" si="3"/>
        <v>32088</v>
      </c>
      <c r="H112" s="1">
        <f t="shared" si="4"/>
        <v>970513.52130627702</v>
      </c>
      <c r="I112" s="1">
        <f t="shared" si="5"/>
        <v>0</v>
      </c>
    </row>
    <row r="113" spans="1:9">
      <c r="A113" s="107">
        <v>260413</v>
      </c>
      <c r="B113" s="15" t="s">
        <v>128</v>
      </c>
      <c r="C113" s="1">
        <f>VLOOKUP(A113,Main!_xlnm.Print_Area,16,FALSE)</f>
        <v>3132543.1748655406</v>
      </c>
      <c r="D113" s="1">
        <f>VLOOKUP(A113,Main!_xlnm.Print_Area,13,FALSE)</f>
        <v>33612</v>
      </c>
      <c r="E113" s="1">
        <f>VLOOKUP(A113,'CAF BLS Adjustment'!B113:J768,5)</f>
        <v>2175118</v>
      </c>
      <c r="F113" s="1">
        <f>VLOOKUP(A113,'CAF BLS Adjustment'!$B$3:$J$658,6)</f>
        <v>935324</v>
      </c>
      <c r="G113" s="1">
        <f t="shared" si="3"/>
        <v>33612</v>
      </c>
      <c r="H113" s="1">
        <f t="shared" si="4"/>
        <v>2175118</v>
      </c>
      <c r="I113" s="1">
        <f t="shared" si="5"/>
        <v>923813.17486554058</v>
      </c>
    </row>
    <row r="114" spans="1:9">
      <c r="A114" s="107">
        <v>260414</v>
      </c>
      <c r="B114" s="15" t="s">
        <v>129</v>
      </c>
      <c r="C114" s="1">
        <f>VLOOKUP(A114,Main!_xlnm.Print_Area,16,FALSE)</f>
        <v>3252842.3939319025</v>
      </c>
      <c r="D114" s="1">
        <f>VLOOKUP(A114,Main!_xlnm.Print_Area,13,FALSE)</f>
        <v>-429906</v>
      </c>
      <c r="E114" s="1">
        <f>VLOOKUP(A114,'CAF BLS Adjustment'!B114:J769,5)</f>
        <v>3201733</v>
      </c>
      <c r="F114" s="1">
        <f>VLOOKUP(A114,'CAF BLS Adjustment'!$B$3:$J$658,6)</f>
        <v>494548</v>
      </c>
      <c r="G114" s="1">
        <f t="shared" si="3"/>
        <v>-429906</v>
      </c>
      <c r="H114" s="1">
        <f t="shared" si="4"/>
        <v>3201733</v>
      </c>
      <c r="I114" s="1">
        <f t="shared" si="5"/>
        <v>481015.39393190248</v>
      </c>
    </row>
    <row r="115" spans="1:9">
      <c r="A115" s="107">
        <v>260415</v>
      </c>
      <c r="B115" s="15" t="s">
        <v>130</v>
      </c>
      <c r="C115" s="1">
        <f>VLOOKUP(A115,Main!_xlnm.Print_Area,16,FALSE)</f>
        <v>3719685.6644500904</v>
      </c>
      <c r="D115" s="1">
        <f>VLOOKUP(A115,Main!_xlnm.Print_Area,13,FALSE)</f>
        <v>109788</v>
      </c>
      <c r="E115" s="1">
        <f>VLOOKUP(A115,'CAF BLS Adjustment'!B115:J770,5)</f>
        <v>2221886</v>
      </c>
      <c r="F115" s="1">
        <f>VLOOKUP(A115,'CAF BLS Adjustment'!$B$3:$J$658,6)</f>
        <v>1401680</v>
      </c>
      <c r="G115" s="1">
        <f t="shared" si="3"/>
        <v>109788</v>
      </c>
      <c r="H115" s="1">
        <f t="shared" si="4"/>
        <v>2221886</v>
      </c>
      <c r="I115" s="1">
        <f t="shared" si="5"/>
        <v>1388011.6644500904</v>
      </c>
    </row>
    <row r="116" spans="1:9">
      <c r="A116" s="107">
        <v>260418</v>
      </c>
      <c r="B116" s="15" t="s">
        <v>131</v>
      </c>
      <c r="C116" s="1">
        <f>VLOOKUP(A116,Main!_xlnm.Print_Area,16,FALSE)</f>
        <v>5413969.8574984921</v>
      </c>
      <c r="D116" s="1">
        <f>VLOOKUP(A116,Main!_xlnm.Print_Area,13,FALSE)</f>
        <v>936336</v>
      </c>
      <c r="E116" s="1">
        <f>VLOOKUP(A116,'CAF BLS Adjustment'!B116:J771,5)</f>
        <v>4497528</v>
      </c>
      <c r="F116" s="1">
        <f>VLOOKUP(A116,'CAF BLS Adjustment'!$B$3:$J$658,6)</f>
        <v>0</v>
      </c>
      <c r="G116" s="1">
        <f t="shared" si="3"/>
        <v>936336</v>
      </c>
      <c r="H116" s="1">
        <f t="shared" si="4"/>
        <v>4477633.8574984921</v>
      </c>
      <c r="I116" s="1">
        <f t="shared" si="5"/>
        <v>0</v>
      </c>
    </row>
    <row r="117" spans="1:9">
      <c r="A117" s="107">
        <v>260419</v>
      </c>
      <c r="B117" s="15" t="s">
        <v>132</v>
      </c>
      <c r="C117" s="1">
        <f>VLOOKUP(A117,Main!_xlnm.Print_Area,16,FALSE)</f>
        <v>2136975.4821833554</v>
      </c>
      <c r="D117" s="1">
        <f>VLOOKUP(A117,Main!_xlnm.Print_Area,13,FALSE)</f>
        <v>78366</v>
      </c>
      <c r="E117" s="1">
        <f>VLOOKUP(A117,'CAF BLS Adjustment'!B117:J772,5)</f>
        <v>2063308</v>
      </c>
      <c r="F117" s="1">
        <f>VLOOKUP(A117,'CAF BLS Adjustment'!$B$3:$J$658,6)</f>
        <v>3154</v>
      </c>
      <c r="G117" s="1">
        <f t="shared" si="3"/>
        <v>78366</v>
      </c>
      <c r="H117" s="1">
        <f t="shared" si="4"/>
        <v>2058609.4821833554</v>
      </c>
      <c r="I117" s="1">
        <f t="shared" si="5"/>
        <v>0</v>
      </c>
    </row>
    <row r="118" spans="1:9">
      <c r="A118" s="107">
        <v>260421</v>
      </c>
      <c r="B118" s="15" t="s">
        <v>133</v>
      </c>
      <c r="C118" s="1">
        <f>VLOOKUP(A118,Main!_xlnm.Print_Area,16,FALSE)</f>
        <v>5507670.5454892945</v>
      </c>
      <c r="D118" s="1">
        <f>VLOOKUP(A118,Main!_xlnm.Print_Area,13,FALSE)</f>
        <v>299202</v>
      </c>
      <c r="E118" s="1">
        <f>VLOOKUP(A118,'CAF BLS Adjustment'!B118:J773,5)</f>
        <v>3361353</v>
      </c>
      <c r="F118" s="1">
        <f>VLOOKUP(A118,'CAF BLS Adjustment'!$B$3:$J$658,6)</f>
        <v>1867354</v>
      </c>
      <c r="G118" s="1">
        <f t="shared" si="3"/>
        <v>299202</v>
      </c>
      <c r="H118" s="1">
        <f t="shared" si="4"/>
        <v>3361353</v>
      </c>
      <c r="I118" s="1">
        <f t="shared" si="5"/>
        <v>1847115.5454892945</v>
      </c>
    </row>
    <row r="119" spans="1:9">
      <c r="A119" s="107">
        <v>270425</v>
      </c>
      <c r="B119" s="15" t="s">
        <v>135</v>
      </c>
      <c r="C119" s="1">
        <f>VLOOKUP(A119,Main!_xlnm.Print_Area,16,FALSE)</f>
        <v>1497678.6386877366</v>
      </c>
      <c r="D119" s="1">
        <f>VLOOKUP(A119,Main!_xlnm.Print_Area,13,FALSE)</f>
        <v>195198</v>
      </c>
      <c r="E119" s="1">
        <f>VLOOKUP(A119,'CAF BLS Adjustment'!B119:J774,5)</f>
        <v>1307984</v>
      </c>
      <c r="F119" s="1">
        <f>VLOOKUP(A119,'CAF BLS Adjustment'!$B$3:$J$658,6)</f>
        <v>0</v>
      </c>
      <c r="G119" s="1">
        <f t="shared" si="3"/>
        <v>195198</v>
      </c>
      <c r="H119" s="1">
        <f t="shared" si="4"/>
        <v>1302480.6386877366</v>
      </c>
      <c r="I119" s="1">
        <f t="shared" si="5"/>
        <v>0</v>
      </c>
    </row>
    <row r="120" spans="1:9">
      <c r="A120" s="107">
        <v>270428</v>
      </c>
      <c r="B120" s="15" t="s">
        <v>136</v>
      </c>
      <c r="C120" s="1">
        <f>VLOOKUP(A120,Main!_xlnm.Print_Area,16,FALSE)</f>
        <v>245102.34832049563</v>
      </c>
      <c r="D120" s="1">
        <f>VLOOKUP(A120,Main!_xlnm.Print_Area,13,FALSE)</f>
        <v>5832</v>
      </c>
      <c r="E120" s="1">
        <f>VLOOKUP(A120,'CAF BLS Adjustment'!B120:J775,5)</f>
        <v>180681</v>
      </c>
      <c r="F120" s="1">
        <f>VLOOKUP(A120,'CAF BLS Adjustment'!$B$3:$J$658,6)</f>
        <v>59490</v>
      </c>
      <c r="G120" s="1">
        <f t="shared" si="3"/>
        <v>5832</v>
      </c>
      <c r="H120" s="1">
        <f t="shared" si="4"/>
        <v>180681</v>
      </c>
      <c r="I120" s="1">
        <f t="shared" si="5"/>
        <v>58589.348320495628</v>
      </c>
    </row>
    <row r="121" spans="1:9">
      <c r="A121" s="107">
        <v>270429</v>
      </c>
      <c r="B121" s="15" t="s">
        <v>137</v>
      </c>
      <c r="C121" s="1">
        <f>VLOOKUP(A121,Main!_xlnm.Print_Area,16,FALSE)</f>
        <v>577431.99999999953</v>
      </c>
      <c r="D121" s="1">
        <f>VLOOKUP(A121,Main!_xlnm.Print_Area,13,FALSE)</f>
        <v>-3487932</v>
      </c>
      <c r="E121" s="1">
        <f>VLOOKUP(A121,'CAF BLS Adjustment'!B121:J776,5)</f>
        <v>4065364</v>
      </c>
      <c r="F121" s="1">
        <f>VLOOKUP(A121,'CAF BLS Adjustment'!$B$3:$J$658,6)</f>
        <v>0</v>
      </c>
      <c r="G121" s="1">
        <f t="shared" si="3"/>
        <v>-3487932</v>
      </c>
      <c r="H121" s="1">
        <f t="shared" si="4"/>
        <v>4065363.9999999995</v>
      </c>
      <c r="I121" s="1">
        <f t="shared" si="5"/>
        <v>0</v>
      </c>
    </row>
    <row r="122" spans="1:9">
      <c r="A122" s="107">
        <v>270430</v>
      </c>
      <c r="B122" s="15" t="s">
        <v>138</v>
      </c>
      <c r="C122" s="1">
        <f>VLOOKUP(A122,Main!_xlnm.Print_Area,16,FALSE)</f>
        <v>825192.7514613336</v>
      </c>
      <c r="D122" s="1">
        <f>VLOOKUP(A122,Main!_xlnm.Print_Area,13,FALSE)</f>
        <v>94128</v>
      </c>
      <c r="E122" s="1">
        <f>VLOOKUP(A122,'CAF BLS Adjustment'!B122:J777,5)</f>
        <v>734097</v>
      </c>
      <c r="F122" s="1">
        <f>VLOOKUP(A122,'CAF BLS Adjustment'!$B$3:$J$658,6)</f>
        <v>0</v>
      </c>
      <c r="G122" s="1">
        <f t="shared" si="3"/>
        <v>94128</v>
      </c>
      <c r="H122" s="1">
        <f t="shared" si="4"/>
        <v>731064.7514613336</v>
      </c>
      <c r="I122" s="1">
        <f t="shared" si="5"/>
        <v>0</v>
      </c>
    </row>
    <row r="123" spans="1:9">
      <c r="A123" s="107">
        <v>270432</v>
      </c>
      <c r="B123" s="15" t="s">
        <v>139</v>
      </c>
      <c r="C123" s="1">
        <f>VLOOKUP(A123,Main!_xlnm.Print_Area,16,FALSE)</f>
        <v>1122505.3619617515</v>
      </c>
      <c r="D123" s="1">
        <f>VLOOKUP(A123,Main!_xlnm.Print_Area,13,FALSE)</f>
        <v>-52764</v>
      </c>
      <c r="E123" s="1">
        <f>VLOOKUP(A123,'CAF BLS Adjustment'!B123:J778,5)</f>
        <v>737554</v>
      </c>
      <c r="F123" s="1">
        <f>VLOOKUP(A123,'CAF BLS Adjustment'!$B$3:$J$658,6)</f>
        <v>442034</v>
      </c>
      <c r="G123" s="1">
        <f t="shared" si="3"/>
        <v>-52764</v>
      </c>
      <c r="H123" s="1">
        <f t="shared" si="4"/>
        <v>737554</v>
      </c>
      <c r="I123" s="1">
        <f t="shared" si="5"/>
        <v>437715.36196175148</v>
      </c>
    </row>
    <row r="124" spans="1:9">
      <c r="A124" s="107">
        <v>270433</v>
      </c>
      <c r="B124" s="15" t="s">
        <v>140</v>
      </c>
      <c r="C124" s="1">
        <f>VLOOKUP(A124,Main!_xlnm.Print_Area,16,FALSE)</f>
        <v>1009757.5500002189</v>
      </c>
      <c r="D124" s="1">
        <f>VLOOKUP(A124,Main!_xlnm.Print_Area,13,FALSE)</f>
        <v>-42726</v>
      </c>
      <c r="E124" s="1">
        <f>VLOOKUP(A124,'CAF BLS Adjustment'!B124:J779,5)</f>
        <v>1056351</v>
      </c>
      <c r="F124" s="1">
        <f>VLOOKUP(A124,'CAF BLS Adjustment'!$B$3:$J$658,6)</f>
        <v>0</v>
      </c>
      <c r="G124" s="1">
        <f t="shared" si="3"/>
        <v>-42726</v>
      </c>
      <c r="H124" s="1">
        <f t="shared" si="4"/>
        <v>1052483.5500002189</v>
      </c>
      <c r="I124" s="1">
        <f t="shared" si="5"/>
        <v>0</v>
      </c>
    </row>
    <row r="125" spans="1:9">
      <c r="A125" s="107">
        <v>270435</v>
      </c>
      <c r="B125" s="15" t="s">
        <v>141</v>
      </c>
      <c r="C125" s="1">
        <f>VLOOKUP(A125,Main!_xlnm.Print_Area,16,FALSE)</f>
        <v>1243120.0382568608</v>
      </c>
      <c r="D125" s="1">
        <f>VLOOKUP(A125,Main!_xlnm.Print_Area,13,FALSE)</f>
        <v>172281</v>
      </c>
      <c r="E125" s="1">
        <f>VLOOKUP(A125,'CAF BLS Adjustment'!B125:J780,5)</f>
        <v>343213</v>
      </c>
      <c r="F125" s="1">
        <f>VLOOKUP(A125,'CAF BLS Adjustment'!$B$3:$J$658,6)</f>
        <v>732194</v>
      </c>
      <c r="G125" s="1">
        <f t="shared" si="3"/>
        <v>172281</v>
      </c>
      <c r="H125" s="1">
        <f t="shared" si="4"/>
        <v>343213</v>
      </c>
      <c r="I125" s="1">
        <f t="shared" si="5"/>
        <v>727626.0382568608</v>
      </c>
    </row>
    <row r="126" spans="1:9">
      <c r="A126" s="107">
        <v>270438</v>
      </c>
      <c r="B126" s="15" t="s">
        <v>142</v>
      </c>
      <c r="C126" s="1">
        <f>VLOOKUP(A126,Main!_xlnm.Print_Area,16,FALSE)</f>
        <v>530328.2622801523</v>
      </c>
      <c r="D126" s="1">
        <f>VLOOKUP(A126,Main!_xlnm.Print_Area,13,FALSE)</f>
        <v>5118</v>
      </c>
      <c r="E126" s="1">
        <f>VLOOKUP(A126,'CAF BLS Adjustment'!B126:J781,5)</f>
        <v>525229</v>
      </c>
      <c r="F126" s="1">
        <f>VLOOKUP(A126,'CAF BLS Adjustment'!$B$3:$J$658,6)</f>
        <v>0</v>
      </c>
      <c r="G126" s="1">
        <f t="shared" si="3"/>
        <v>5118</v>
      </c>
      <c r="H126" s="1">
        <f t="shared" si="4"/>
        <v>525210.2622801523</v>
      </c>
      <c r="I126" s="1">
        <f t="shared" si="5"/>
        <v>0</v>
      </c>
    </row>
    <row r="127" spans="1:9">
      <c r="A127" s="107">
        <v>270441</v>
      </c>
      <c r="B127" s="15" t="s">
        <v>143</v>
      </c>
      <c r="C127" s="1">
        <f>VLOOKUP(A127,Main!_xlnm.Print_Area,16,FALSE)</f>
        <v>954522.51704850933</v>
      </c>
      <c r="D127" s="1">
        <f>VLOOKUP(A127,Main!_xlnm.Print_Area,13,FALSE)</f>
        <v>936</v>
      </c>
      <c r="E127" s="1">
        <f>VLOOKUP(A127,'CAF BLS Adjustment'!B127:J782,5)</f>
        <v>788092</v>
      </c>
      <c r="F127" s="1">
        <f>VLOOKUP(A127,'CAF BLS Adjustment'!$B$3:$J$658,6)</f>
        <v>169002</v>
      </c>
      <c r="G127" s="1">
        <f t="shared" si="3"/>
        <v>936</v>
      </c>
      <c r="H127" s="1">
        <f t="shared" si="4"/>
        <v>788092</v>
      </c>
      <c r="I127" s="1">
        <f t="shared" si="5"/>
        <v>165494.51704850933</v>
      </c>
    </row>
    <row r="128" spans="1:9">
      <c r="A128" s="107">
        <v>280451</v>
      </c>
      <c r="B128" s="15" t="s">
        <v>145</v>
      </c>
      <c r="C128" s="1">
        <f>VLOOKUP(A128,Main!_xlnm.Print_Area,16,FALSE)</f>
        <v>372162.4539869625</v>
      </c>
      <c r="D128" s="1">
        <f>VLOOKUP(A128,Main!_xlnm.Print_Area,13,FALSE)</f>
        <v>29436</v>
      </c>
      <c r="E128" s="1">
        <f>VLOOKUP(A128,'CAF BLS Adjustment'!B128:J783,5)</f>
        <v>344094</v>
      </c>
      <c r="F128" s="1">
        <f>VLOOKUP(A128,'CAF BLS Adjustment'!$B$3:$J$658,6)</f>
        <v>0</v>
      </c>
      <c r="G128" s="1">
        <f t="shared" si="3"/>
        <v>29436</v>
      </c>
      <c r="H128" s="1">
        <f t="shared" si="4"/>
        <v>342726.4539869625</v>
      </c>
      <c r="I128" s="1">
        <f t="shared" si="5"/>
        <v>0</v>
      </c>
    </row>
    <row r="129" spans="1:9">
      <c r="A129" s="107">
        <v>280457</v>
      </c>
      <c r="B129" s="15" t="s">
        <v>146</v>
      </c>
      <c r="C129" s="1">
        <f>VLOOKUP(A129,Main!_xlnm.Print_Area,16,FALSE)</f>
        <v>205278.75124906277</v>
      </c>
      <c r="D129" s="1">
        <f>VLOOKUP(A129,Main!_xlnm.Print_Area,13,FALSE)</f>
        <v>-16310</v>
      </c>
      <c r="E129" s="1">
        <f>VLOOKUP(A129,'CAF BLS Adjustment'!B129:J784,5)</f>
        <v>222403</v>
      </c>
      <c r="F129" s="1">
        <f>VLOOKUP(A129,'CAF BLS Adjustment'!$B$3:$J$658,6)</f>
        <v>0</v>
      </c>
      <c r="G129" s="1">
        <f t="shared" si="3"/>
        <v>-16310</v>
      </c>
      <c r="H129" s="1">
        <f t="shared" si="4"/>
        <v>221588.75124906277</v>
      </c>
      <c r="I129" s="1">
        <f t="shared" si="5"/>
        <v>0</v>
      </c>
    </row>
    <row r="130" spans="1:9">
      <c r="A130" s="107">
        <v>280461</v>
      </c>
      <c r="B130" s="15" t="s">
        <v>147</v>
      </c>
      <c r="C130" s="1">
        <f>VLOOKUP(A130,Main!_xlnm.Print_Area,16,FALSE)</f>
        <v>419893.06336425326</v>
      </c>
      <c r="D130" s="1">
        <f>VLOOKUP(A130,Main!_xlnm.Print_Area,13,FALSE)</f>
        <v>30108</v>
      </c>
      <c r="E130" s="1">
        <f>VLOOKUP(A130,'CAF BLS Adjustment'!B130:J785,5)</f>
        <v>391328</v>
      </c>
      <c r="F130" s="1">
        <f>VLOOKUP(A130,'CAF BLS Adjustment'!$B$3:$J$658,6)</f>
        <v>0</v>
      </c>
      <c r="G130" s="1">
        <f t="shared" si="3"/>
        <v>30108</v>
      </c>
      <c r="H130" s="1">
        <f t="shared" si="4"/>
        <v>389785.06336425326</v>
      </c>
      <c r="I130" s="1">
        <f t="shared" si="5"/>
        <v>0</v>
      </c>
    </row>
    <row r="131" spans="1:9">
      <c r="A131" s="107">
        <v>280466</v>
      </c>
      <c r="B131" s="15" t="s">
        <v>148</v>
      </c>
      <c r="C131" s="1">
        <f>VLOOKUP(A131,Main!_xlnm.Print_Area,16,FALSE)</f>
        <v>137217.70446831227</v>
      </c>
      <c r="D131" s="1">
        <f>VLOOKUP(A131,Main!_xlnm.Print_Area,13,FALSE)</f>
        <v>-118129</v>
      </c>
      <c r="E131" s="1">
        <f>VLOOKUP(A131,'CAF BLS Adjustment'!B131:J786,5)</f>
        <v>256285</v>
      </c>
      <c r="F131" s="1">
        <f>VLOOKUP(A131,'CAF BLS Adjustment'!$B$3:$J$658,6)</f>
        <v>0</v>
      </c>
      <c r="G131" s="1">
        <f t="shared" si="3"/>
        <v>-118129</v>
      </c>
      <c r="H131" s="1">
        <f t="shared" si="4"/>
        <v>255346.70446831227</v>
      </c>
      <c r="I131" s="1">
        <f t="shared" si="5"/>
        <v>0</v>
      </c>
    </row>
    <row r="132" spans="1:9">
      <c r="A132" s="107">
        <v>290280</v>
      </c>
      <c r="B132" s="15" t="s">
        <v>151</v>
      </c>
      <c r="C132" s="1">
        <f>VLOOKUP(A132,Main!_xlnm.Print_Area,16,FALSE)</f>
        <v>1037762.6433590994</v>
      </c>
      <c r="D132" s="1">
        <f>VLOOKUP(A132,Main!_xlnm.Print_Area,13,FALSE)</f>
        <v>48408</v>
      </c>
      <c r="E132" s="1">
        <f>VLOOKUP(A132,'CAF BLS Adjustment'!B132:J787,5)</f>
        <v>826447</v>
      </c>
      <c r="F132" s="1">
        <f>VLOOKUP(A132,'CAF BLS Adjustment'!$B$3:$J$658,6)</f>
        <v>166721</v>
      </c>
      <c r="G132" s="1">
        <f t="shared" ref="G132:G195" si="6">MIN(D132,C132)</f>
        <v>48408</v>
      </c>
      <c r="H132" s="1">
        <f t="shared" ref="H132:H195" si="7">MAX(MIN(C132-G132,E132),0)</f>
        <v>826447</v>
      </c>
      <c r="I132" s="1">
        <f t="shared" ref="I132:I195" si="8">MIN(MAX(C132-G132-H132,0),F132)</f>
        <v>162907.6433590994</v>
      </c>
    </row>
    <row r="133" spans="1:9">
      <c r="A133" s="107">
        <v>290553</v>
      </c>
      <c r="B133" s="15" t="s">
        <v>152</v>
      </c>
      <c r="C133" s="1">
        <f>VLOOKUP(A133,Main!_xlnm.Print_Area,16,FALSE)</f>
        <v>6170142.2308443002</v>
      </c>
      <c r="D133" s="1">
        <f>VLOOKUP(A133,Main!_xlnm.Print_Area,13,FALSE)</f>
        <v>289020</v>
      </c>
      <c r="E133" s="1">
        <f>VLOOKUP(A133,'CAF BLS Adjustment'!B133:J788,5)</f>
        <v>5402051</v>
      </c>
      <c r="F133" s="1">
        <f>VLOOKUP(A133,'CAF BLS Adjustment'!$B$3:$J$658,6)</f>
        <v>501744</v>
      </c>
      <c r="G133" s="1">
        <f t="shared" si="6"/>
        <v>289020</v>
      </c>
      <c r="H133" s="1">
        <f t="shared" si="7"/>
        <v>5402051</v>
      </c>
      <c r="I133" s="1">
        <f t="shared" si="8"/>
        <v>479071.23084430024</v>
      </c>
    </row>
    <row r="134" spans="1:9">
      <c r="A134" s="107">
        <v>290554</v>
      </c>
      <c r="B134" s="15" t="s">
        <v>153</v>
      </c>
      <c r="C134" s="1">
        <f>VLOOKUP(A134,Main!_xlnm.Print_Area,16,FALSE)</f>
        <v>2610283.2681152611</v>
      </c>
      <c r="D134" s="1">
        <f>VLOOKUP(A134,Main!_xlnm.Print_Area,13,FALSE)</f>
        <v>120978</v>
      </c>
      <c r="E134" s="1">
        <f>VLOOKUP(A134,'CAF BLS Adjustment'!B134:J789,5)</f>
        <v>2074090</v>
      </c>
      <c r="F134" s="1">
        <f>VLOOKUP(A134,'CAF BLS Adjustment'!$B$3:$J$658,6)</f>
        <v>424807</v>
      </c>
      <c r="G134" s="1">
        <f t="shared" si="6"/>
        <v>120978</v>
      </c>
      <c r="H134" s="1">
        <f t="shared" si="7"/>
        <v>2074090</v>
      </c>
      <c r="I134" s="1">
        <f t="shared" si="8"/>
        <v>415215.2681152611</v>
      </c>
    </row>
    <row r="135" spans="1:9">
      <c r="A135" s="107">
        <v>290565</v>
      </c>
      <c r="B135" s="15" t="s">
        <v>154</v>
      </c>
      <c r="C135" s="1">
        <f>VLOOKUP(A135,Main!_xlnm.Print_Area,16,FALSE)</f>
        <v>3738932.2874025246</v>
      </c>
      <c r="D135" s="1">
        <f>VLOOKUP(A135,Main!_xlnm.Print_Area,13,FALSE)</f>
        <v>201498</v>
      </c>
      <c r="E135" s="1">
        <f>VLOOKUP(A135,'CAF BLS Adjustment'!B135:J790,5)</f>
        <v>3505469</v>
      </c>
      <c r="F135" s="1">
        <f>VLOOKUP(A135,'CAF BLS Adjustment'!$B$3:$J$658,6)</f>
        <v>32703</v>
      </c>
      <c r="G135" s="1">
        <f t="shared" si="6"/>
        <v>201498</v>
      </c>
      <c r="H135" s="1">
        <f t="shared" si="7"/>
        <v>3505469</v>
      </c>
      <c r="I135" s="1">
        <f t="shared" si="8"/>
        <v>31965.287402524613</v>
      </c>
    </row>
    <row r="136" spans="1:9">
      <c r="A136" s="107">
        <v>290570</v>
      </c>
      <c r="B136" s="15" t="s">
        <v>155</v>
      </c>
      <c r="C136" s="1">
        <f>VLOOKUP(A136,Main!_xlnm.Print_Area,16,FALSE)</f>
        <v>867188.08298634377</v>
      </c>
      <c r="D136" s="1">
        <f>VLOOKUP(A136,Main!_xlnm.Print_Area,13,FALSE)</f>
        <v>32754</v>
      </c>
      <c r="E136" s="1">
        <f>VLOOKUP(A136,'CAF BLS Adjustment'!B136:J791,5)</f>
        <v>834554</v>
      </c>
      <c r="F136" s="1">
        <f>VLOOKUP(A136,'CAF BLS Adjustment'!$B$3:$J$658,6)</f>
        <v>0</v>
      </c>
      <c r="G136" s="1">
        <f t="shared" si="6"/>
        <v>32754</v>
      </c>
      <c r="H136" s="1">
        <f t="shared" si="7"/>
        <v>834434.08298634377</v>
      </c>
      <c r="I136" s="1">
        <f t="shared" si="8"/>
        <v>0</v>
      </c>
    </row>
    <row r="137" spans="1:9">
      <c r="A137" s="107">
        <v>290571</v>
      </c>
      <c r="B137" s="15" t="s">
        <v>156</v>
      </c>
      <c r="C137" s="1">
        <f>VLOOKUP(A137,Main!_xlnm.Print_Area,16,FALSE)</f>
        <v>1794188.3252385883</v>
      </c>
      <c r="D137" s="1">
        <f>VLOOKUP(A137,Main!_xlnm.Print_Area,13,FALSE)</f>
        <v>493200</v>
      </c>
      <c r="E137" s="1">
        <f>VLOOKUP(A137,'CAF BLS Adjustment'!B137:J792,5)</f>
        <v>1295845</v>
      </c>
      <c r="F137" s="1">
        <f>VLOOKUP(A137,'CAF BLS Adjustment'!$B$3:$J$658,6)</f>
        <v>6949</v>
      </c>
      <c r="G137" s="1">
        <f t="shared" si="6"/>
        <v>493200</v>
      </c>
      <c r="H137" s="1">
        <f t="shared" si="7"/>
        <v>1295845</v>
      </c>
      <c r="I137" s="1">
        <f t="shared" si="8"/>
        <v>5143.3252385882661</v>
      </c>
    </row>
    <row r="138" spans="1:9">
      <c r="A138" s="107">
        <v>290573</v>
      </c>
      <c r="B138" s="15" t="s">
        <v>157</v>
      </c>
      <c r="C138" s="1">
        <f>VLOOKUP(A138,Main!_xlnm.Print_Area,16,FALSE)</f>
        <v>5694763.0564246187</v>
      </c>
      <c r="D138" s="1">
        <f>VLOOKUP(A138,Main!_xlnm.Print_Area,13,FALSE)</f>
        <v>263988</v>
      </c>
      <c r="E138" s="1">
        <f>VLOOKUP(A138,'CAF BLS Adjustment'!B138:J793,5)</f>
        <v>4368427</v>
      </c>
      <c r="F138" s="1">
        <f>VLOOKUP(A138,'CAF BLS Adjustment'!$B$3:$J$658,6)</f>
        <v>1083274</v>
      </c>
      <c r="G138" s="1">
        <f t="shared" si="6"/>
        <v>263988</v>
      </c>
      <c r="H138" s="1">
        <f t="shared" si="7"/>
        <v>4368427</v>
      </c>
      <c r="I138" s="1">
        <f t="shared" si="8"/>
        <v>1062348.0564246187</v>
      </c>
    </row>
    <row r="139" spans="1:9">
      <c r="A139" s="107">
        <v>290579</v>
      </c>
      <c r="B139" s="15" t="s">
        <v>158</v>
      </c>
      <c r="C139" s="1">
        <f>VLOOKUP(A139,Main!_xlnm.Print_Area,16,FALSE)</f>
        <v>9542472.2862177901</v>
      </c>
      <c r="D139" s="1">
        <f>VLOOKUP(A139,Main!_xlnm.Print_Area,13,FALSE)</f>
        <v>381954</v>
      </c>
      <c r="E139" s="1">
        <f>VLOOKUP(A139,'CAF BLS Adjustment'!B139:J794,5)</f>
        <v>6009894</v>
      </c>
      <c r="F139" s="1">
        <f>VLOOKUP(A139,'CAF BLS Adjustment'!$B$3:$J$658,6)</f>
        <v>3185689</v>
      </c>
      <c r="G139" s="1">
        <f t="shared" si="6"/>
        <v>381954</v>
      </c>
      <c r="H139" s="1">
        <f t="shared" si="7"/>
        <v>6009894</v>
      </c>
      <c r="I139" s="1">
        <f t="shared" si="8"/>
        <v>3150624.2862177901</v>
      </c>
    </row>
    <row r="140" spans="1:9">
      <c r="A140" s="107">
        <v>290581</v>
      </c>
      <c r="B140" s="15" t="s">
        <v>159</v>
      </c>
      <c r="C140" s="1">
        <f>VLOOKUP(A140,Main!_xlnm.Print_Area,16,FALSE)</f>
        <v>2741780.0707206721</v>
      </c>
      <c r="D140" s="1">
        <f>VLOOKUP(A140,Main!_xlnm.Print_Area,13,FALSE)</f>
        <v>39942</v>
      </c>
      <c r="E140" s="1">
        <f>VLOOKUP(A140,'CAF BLS Adjustment'!B140:J795,5)</f>
        <v>2555677</v>
      </c>
      <c r="F140" s="1">
        <f>VLOOKUP(A140,'CAF BLS Adjustment'!$B$3:$J$658,6)</f>
        <v>156236</v>
      </c>
      <c r="G140" s="1">
        <f t="shared" si="6"/>
        <v>39942</v>
      </c>
      <c r="H140" s="1">
        <f t="shared" si="7"/>
        <v>2555677</v>
      </c>
      <c r="I140" s="1">
        <f t="shared" si="8"/>
        <v>146161.07072067214</v>
      </c>
    </row>
    <row r="141" spans="1:9">
      <c r="A141" s="107">
        <v>290598</v>
      </c>
      <c r="B141" s="15" t="s">
        <v>160</v>
      </c>
      <c r="C141" s="1">
        <f>VLOOKUP(A141,Main!_xlnm.Print_Area,16,FALSE)</f>
        <v>483974.58975592046</v>
      </c>
      <c r="D141" s="1">
        <f>VLOOKUP(A141,Main!_xlnm.Print_Area,13,FALSE)</f>
        <v>26436</v>
      </c>
      <c r="E141" s="1">
        <f>VLOOKUP(A141,'CAF BLS Adjustment'!B141:J796,5)</f>
        <v>313445</v>
      </c>
      <c r="F141" s="1">
        <f>VLOOKUP(A141,'CAF BLS Adjustment'!$B$3:$J$658,6)</f>
        <v>145872</v>
      </c>
      <c r="G141" s="1">
        <f t="shared" si="6"/>
        <v>26436</v>
      </c>
      <c r="H141" s="1">
        <f t="shared" si="7"/>
        <v>313445</v>
      </c>
      <c r="I141" s="1">
        <f t="shared" si="8"/>
        <v>144093.58975592046</v>
      </c>
    </row>
    <row r="142" spans="1:9">
      <c r="A142" s="107">
        <v>300586</v>
      </c>
      <c r="B142" s="15" t="s">
        <v>163</v>
      </c>
      <c r="C142" s="1">
        <f>VLOOKUP(A142,Main!_xlnm.Print_Area,16,FALSE)</f>
        <v>311639.84999949683</v>
      </c>
      <c r="D142" s="1">
        <f>VLOOKUP(A142,Main!_xlnm.Print_Area,13,FALSE)</f>
        <v>32112</v>
      </c>
      <c r="E142" s="1">
        <f>VLOOKUP(A142,'CAF BLS Adjustment'!B142:J797,5)</f>
        <v>230570</v>
      </c>
      <c r="F142" s="1">
        <f>VLOOKUP(A142,'CAF BLS Adjustment'!$B$3:$J$658,6)</f>
        <v>50103</v>
      </c>
      <c r="G142" s="1">
        <f t="shared" si="6"/>
        <v>32112</v>
      </c>
      <c r="H142" s="1">
        <f t="shared" si="7"/>
        <v>230570</v>
      </c>
      <c r="I142" s="1">
        <f t="shared" si="8"/>
        <v>48957.84999949683</v>
      </c>
    </row>
    <row r="143" spans="1:9">
      <c r="A143" s="107">
        <v>300588</v>
      </c>
      <c r="B143" s="15" t="s">
        <v>164</v>
      </c>
      <c r="C143" s="1">
        <f>VLOOKUP(A143,Main!_xlnm.Print_Area,16,FALSE)</f>
        <v>234132.634499807</v>
      </c>
      <c r="D143" s="1">
        <f>VLOOKUP(A143,Main!_xlnm.Print_Area,13,FALSE)</f>
        <v>-19056</v>
      </c>
      <c r="E143" s="1">
        <f>VLOOKUP(A143,'CAF BLS Adjustment'!B143:J798,5)</f>
        <v>202500</v>
      </c>
      <c r="F143" s="1">
        <f>VLOOKUP(A143,'CAF BLS Adjustment'!$B$3:$J$658,6)</f>
        <v>51619</v>
      </c>
      <c r="G143" s="1">
        <f t="shared" si="6"/>
        <v>-19056</v>
      </c>
      <c r="H143" s="1">
        <f t="shared" si="7"/>
        <v>202500</v>
      </c>
      <c r="I143" s="1">
        <f t="shared" si="8"/>
        <v>50688.634499806998</v>
      </c>
    </row>
    <row r="144" spans="1:9">
      <c r="A144" s="107">
        <v>300589</v>
      </c>
      <c r="B144" s="15" t="s">
        <v>165</v>
      </c>
      <c r="C144" s="1">
        <f>VLOOKUP(A144,Main!_xlnm.Print_Area,16,FALSE)</f>
        <v>265155.66053476383</v>
      </c>
      <c r="D144" s="1">
        <f>VLOOKUP(A144,Main!_xlnm.Print_Area,13,FALSE)</f>
        <v>24528</v>
      </c>
      <c r="E144" s="1">
        <f>VLOOKUP(A144,'CAF BLS Adjustment'!B144:J799,5)</f>
        <v>117332</v>
      </c>
      <c r="F144" s="1">
        <f>VLOOKUP(A144,'CAF BLS Adjustment'!$B$3:$J$658,6)</f>
        <v>124270</v>
      </c>
      <c r="G144" s="1">
        <f t="shared" si="6"/>
        <v>24528</v>
      </c>
      <c r="H144" s="1">
        <f t="shared" si="7"/>
        <v>117332</v>
      </c>
      <c r="I144" s="1">
        <f t="shared" si="8"/>
        <v>123295.66053476383</v>
      </c>
    </row>
    <row r="145" spans="1:9">
      <c r="A145" s="107">
        <v>300590</v>
      </c>
      <c r="B145" s="15" t="s">
        <v>166</v>
      </c>
      <c r="C145" s="1">
        <f>VLOOKUP(A145,Main!_xlnm.Print_Area,16,FALSE)</f>
        <v>480426.6270791674</v>
      </c>
      <c r="D145" s="1">
        <f>VLOOKUP(A145,Main!_xlnm.Print_Area,13,FALSE)</f>
        <v>48312</v>
      </c>
      <c r="E145" s="1">
        <f>VLOOKUP(A145,'CAF BLS Adjustment'!B145:J800,5)</f>
        <v>301454</v>
      </c>
      <c r="F145" s="1">
        <f>VLOOKUP(A145,'CAF BLS Adjustment'!$B$3:$J$658,6)</f>
        <v>132426</v>
      </c>
      <c r="G145" s="1">
        <f t="shared" si="6"/>
        <v>48312</v>
      </c>
      <c r="H145" s="1">
        <f t="shared" si="7"/>
        <v>301454</v>
      </c>
      <c r="I145" s="1">
        <f t="shared" si="8"/>
        <v>130660.6270791674</v>
      </c>
    </row>
    <row r="146" spans="1:9">
      <c r="A146" s="107">
        <v>300591</v>
      </c>
      <c r="B146" s="15" t="s">
        <v>167</v>
      </c>
      <c r="C146" s="1">
        <f>VLOOKUP(A146,Main!_xlnm.Print_Area,16,FALSE)</f>
        <v>145081.88294731762</v>
      </c>
      <c r="D146" s="1">
        <f>VLOOKUP(A146,Main!_xlnm.Print_Area,13,FALSE)</f>
        <v>7230</v>
      </c>
      <c r="E146" s="1">
        <f>VLOOKUP(A146,'CAF BLS Adjustment'!B146:J801,5)</f>
        <v>137056</v>
      </c>
      <c r="F146" s="1">
        <f>VLOOKUP(A146,'CAF BLS Adjustment'!$B$3:$J$658,6)</f>
        <v>1329</v>
      </c>
      <c r="G146" s="1">
        <f t="shared" si="6"/>
        <v>7230</v>
      </c>
      <c r="H146" s="1">
        <f t="shared" si="7"/>
        <v>137056</v>
      </c>
      <c r="I146" s="1">
        <f t="shared" si="8"/>
        <v>795.88294731761562</v>
      </c>
    </row>
    <row r="147" spans="1:9">
      <c r="A147" s="107">
        <v>300594</v>
      </c>
      <c r="B147" s="15" t="s">
        <v>168</v>
      </c>
      <c r="C147" s="1">
        <f>VLOOKUP(A147,Main!_xlnm.Print_Area,16,FALSE)</f>
        <v>516348.83027443965</v>
      </c>
      <c r="D147" s="1">
        <f>VLOOKUP(A147,Main!_xlnm.Print_Area,13,FALSE)</f>
        <v>-96282</v>
      </c>
      <c r="E147" s="1">
        <f>VLOOKUP(A147,'CAF BLS Adjustment'!B147:J802,5)</f>
        <v>464195</v>
      </c>
      <c r="F147" s="1">
        <f>VLOOKUP(A147,'CAF BLS Adjustment'!$B$3:$J$658,6)</f>
        <v>150687</v>
      </c>
      <c r="G147" s="1">
        <f t="shared" si="6"/>
        <v>-96282</v>
      </c>
      <c r="H147" s="1">
        <f t="shared" si="7"/>
        <v>464195</v>
      </c>
      <c r="I147" s="1">
        <f t="shared" si="8"/>
        <v>148435.83027443965</v>
      </c>
    </row>
    <row r="148" spans="1:9">
      <c r="A148" s="107">
        <v>300598</v>
      </c>
      <c r="B148" s="15" t="s">
        <v>169</v>
      </c>
      <c r="C148" s="1">
        <f>VLOOKUP(A148,Main!_xlnm.Print_Area,16,FALSE)</f>
        <v>568824.79966258851</v>
      </c>
      <c r="D148" s="1">
        <f>VLOOKUP(A148,Main!_xlnm.Print_Area,13,FALSE)</f>
        <v>33192</v>
      </c>
      <c r="E148" s="1">
        <f>VLOOKUP(A148,'CAF BLS Adjustment'!B148:J803,5)</f>
        <v>331727</v>
      </c>
      <c r="F148" s="1">
        <f>VLOOKUP(A148,'CAF BLS Adjustment'!$B$3:$J$658,6)</f>
        <v>205996</v>
      </c>
      <c r="G148" s="1">
        <f t="shared" si="6"/>
        <v>33192</v>
      </c>
      <c r="H148" s="1">
        <f t="shared" si="7"/>
        <v>331727</v>
      </c>
      <c r="I148" s="1">
        <f t="shared" si="8"/>
        <v>203905.79966258851</v>
      </c>
    </row>
    <row r="149" spans="1:9">
      <c r="A149" s="107">
        <v>300606</v>
      </c>
      <c r="B149" s="15" t="s">
        <v>170</v>
      </c>
      <c r="C149" s="1">
        <f>VLOOKUP(A149,Main!_xlnm.Print_Area,16,FALSE)</f>
        <v>645907.55182481208</v>
      </c>
      <c r="D149" s="1">
        <f>VLOOKUP(A149,Main!_xlnm.Print_Area,13,FALSE)</f>
        <v>75024</v>
      </c>
      <c r="E149" s="1">
        <f>VLOOKUP(A149,'CAF BLS Adjustment'!B149:J804,5)</f>
        <v>395982</v>
      </c>
      <c r="F149" s="1">
        <f>VLOOKUP(A149,'CAF BLS Adjustment'!$B$3:$J$658,6)</f>
        <v>177275</v>
      </c>
      <c r="G149" s="1">
        <f t="shared" si="6"/>
        <v>75024</v>
      </c>
      <c r="H149" s="1">
        <f t="shared" si="7"/>
        <v>395982</v>
      </c>
      <c r="I149" s="1">
        <f t="shared" si="8"/>
        <v>174901.55182481208</v>
      </c>
    </row>
    <row r="150" spans="1:9">
      <c r="A150" s="107">
        <v>300609</v>
      </c>
      <c r="B150" s="15" t="s">
        <v>171</v>
      </c>
      <c r="C150" s="1">
        <f>VLOOKUP(A150,Main!_xlnm.Print_Area,16,FALSE)</f>
        <v>540809.39052219118</v>
      </c>
      <c r="D150" s="1">
        <f>VLOOKUP(A150,Main!_xlnm.Print_Area,13,FALSE)</f>
        <v>32670</v>
      </c>
      <c r="E150" s="1">
        <f>VLOOKUP(A150,'CAF BLS Adjustment'!B150:J805,5)</f>
        <v>241855</v>
      </c>
      <c r="F150" s="1">
        <f>VLOOKUP(A150,'CAF BLS Adjustment'!$B$3:$J$658,6)</f>
        <v>266404</v>
      </c>
      <c r="G150" s="1">
        <f t="shared" si="6"/>
        <v>32670</v>
      </c>
      <c r="H150" s="1">
        <f t="shared" si="7"/>
        <v>241855</v>
      </c>
      <c r="I150" s="1">
        <f t="shared" si="8"/>
        <v>266284.39052219118</v>
      </c>
    </row>
    <row r="151" spans="1:9">
      <c r="A151" s="107">
        <v>300612</v>
      </c>
      <c r="B151" s="15" t="s">
        <v>172</v>
      </c>
      <c r="C151" s="1">
        <f>VLOOKUP(A151,Main!_xlnm.Print_Area,16,FALSE)</f>
        <v>196555.73741771741</v>
      </c>
      <c r="D151" s="1">
        <f>VLOOKUP(A151,Main!_xlnm.Print_Area,13,FALSE)</f>
        <v>10254</v>
      </c>
      <c r="E151" s="1">
        <f>VLOOKUP(A151,'CAF BLS Adjustment'!B151:J806,5)</f>
        <v>147176</v>
      </c>
      <c r="F151" s="1">
        <f>VLOOKUP(A151,'CAF BLS Adjustment'!$B$3:$J$658,6)</f>
        <v>39848</v>
      </c>
      <c r="G151" s="1">
        <f t="shared" si="6"/>
        <v>10254</v>
      </c>
      <c r="H151" s="1">
        <f t="shared" si="7"/>
        <v>147176</v>
      </c>
      <c r="I151" s="1">
        <f t="shared" si="8"/>
        <v>39125.737417717406</v>
      </c>
    </row>
    <row r="152" spans="1:9">
      <c r="A152" s="107">
        <v>300614</v>
      </c>
      <c r="B152" s="15" t="s">
        <v>173</v>
      </c>
      <c r="C152" s="1">
        <f>VLOOKUP(A152,Main!_xlnm.Print_Area,16,FALSE)</f>
        <v>330134.88823835307</v>
      </c>
      <c r="D152" s="1">
        <f>VLOOKUP(A152,Main!_xlnm.Print_Area,13,FALSE)</f>
        <v>40794</v>
      </c>
      <c r="E152" s="1">
        <f>VLOOKUP(A152,'CAF BLS Adjustment'!B152:J807,5)</f>
        <v>145096</v>
      </c>
      <c r="F152" s="1">
        <f>VLOOKUP(A152,'CAF BLS Adjustment'!$B$3:$J$658,6)</f>
        <v>145458</v>
      </c>
      <c r="G152" s="1">
        <f t="shared" si="6"/>
        <v>40794</v>
      </c>
      <c r="H152" s="1">
        <f t="shared" si="7"/>
        <v>145096</v>
      </c>
      <c r="I152" s="1">
        <f t="shared" si="8"/>
        <v>144244.88823835307</v>
      </c>
    </row>
    <row r="153" spans="1:9">
      <c r="A153" s="107">
        <v>300619</v>
      </c>
      <c r="B153" s="15" t="s">
        <v>174</v>
      </c>
      <c r="C153" s="1">
        <f>VLOOKUP(A153,Main!_xlnm.Print_Area,16,FALSE)</f>
        <v>261421.38249138539</v>
      </c>
      <c r="D153" s="1">
        <f>VLOOKUP(A153,Main!_xlnm.Print_Area,13,FALSE)</f>
        <v>11154</v>
      </c>
      <c r="E153" s="1">
        <f>VLOOKUP(A153,'CAF BLS Adjustment'!B153:J808,5)</f>
        <v>251228</v>
      </c>
      <c r="F153" s="1">
        <f>VLOOKUP(A153,'CAF BLS Adjustment'!$B$3:$J$658,6)</f>
        <v>0</v>
      </c>
      <c r="G153" s="1">
        <f t="shared" si="6"/>
        <v>11154</v>
      </c>
      <c r="H153" s="1">
        <f t="shared" si="7"/>
        <v>250267.38249138539</v>
      </c>
      <c r="I153" s="1">
        <f t="shared" si="8"/>
        <v>0</v>
      </c>
    </row>
    <row r="154" spans="1:9">
      <c r="A154" s="107">
        <v>300625</v>
      </c>
      <c r="B154" s="15" t="s">
        <v>175</v>
      </c>
      <c r="C154" s="1">
        <f>VLOOKUP(A154,Main!_xlnm.Print_Area,16,FALSE)</f>
        <v>429149.65259929077</v>
      </c>
      <c r="D154" s="1">
        <f>VLOOKUP(A154,Main!_xlnm.Print_Area,13,FALSE)</f>
        <v>61278</v>
      </c>
      <c r="E154" s="1">
        <f>VLOOKUP(A154,'CAF BLS Adjustment'!B154:J809,5)</f>
        <v>317277</v>
      </c>
      <c r="F154" s="1">
        <f>VLOOKUP(A154,'CAF BLS Adjustment'!$B$3:$J$658,6)</f>
        <v>50819</v>
      </c>
      <c r="G154" s="1">
        <f t="shared" si="6"/>
        <v>61278</v>
      </c>
      <c r="H154" s="1">
        <f t="shared" si="7"/>
        <v>317277</v>
      </c>
      <c r="I154" s="1">
        <f t="shared" si="8"/>
        <v>50594.65259929077</v>
      </c>
    </row>
    <row r="155" spans="1:9">
      <c r="A155" s="107">
        <v>300634</v>
      </c>
      <c r="B155" s="15" t="s">
        <v>176</v>
      </c>
      <c r="C155" s="1">
        <f>VLOOKUP(A155,Main!_xlnm.Print_Area,16,FALSE)</f>
        <v>836735.33714237402</v>
      </c>
      <c r="D155" s="1">
        <f>VLOOKUP(A155,Main!_xlnm.Print_Area,13,FALSE)</f>
        <v>231750</v>
      </c>
      <c r="E155" s="1">
        <f>VLOOKUP(A155,'CAF BLS Adjustment'!B155:J810,5)</f>
        <v>608060</v>
      </c>
      <c r="F155" s="1">
        <f>VLOOKUP(A155,'CAF BLS Adjustment'!$B$3:$J$658,6)</f>
        <v>0</v>
      </c>
      <c r="G155" s="1">
        <f t="shared" si="6"/>
        <v>231750</v>
      </c>
      <c r="H155" s="1">
        <f t="shared" si="7"/>
        <v>604985.33714237402</v>
      </c>
      <c r="I155" s="1">
        <f t="shared" si="8"/>
        <v>0</v>
      </c>
    </row>
    <row r="156" spans="1:9">
      <c r="A156" s="107">
        <v>300639</v>
      </c>
      <c r="B156" s="15" t="s">
        <v>177</v>
      </c>
      <c r="C156" s="1">
        <f>VLOOKUP(A156,Main!_xlnm.Print_Area,16,FALSE)</f>
        <v>303459.31394367246</v>
      </c>
      <c r="D156" s="1">
        <f>VLOOKUP(A156,Main!_xlnm.Print_Area,13,FALSE)</f>
        <v>56454</v>
      </c>
      <c r="E156" s="1">
        <f>VLOOKUP(A156,'CAF BLS Adjustment'!B156:J811,5)</f>
        <v>161481</v>
      </c>
      <c r="F156" s="1">
        <f>VLOOKUP(A156,'CAF BLS Adjustment'!$B$3:$J$658,6)</f>
        <v>85731</v>
      </c>
      <c r="G156" s="1">
        <f t="shared" si="6"/>
        <v>56454</v>
      </c>
      <c r="H156" s="1">
        <f t="shared" si="7"/>
        <v>161481</v>
      </c>
      <c r="I156" s="1">
        <f t="shared" si="8"/>
        <v>85524.31394367246</v>
      </c>
    </row>
    <row r="157" spans="1:9">
      <c r="A157" s="107">
        <v>300650</v>
      </c>
      <c r="B157" s="15" t="s">
        <v>178</v>
      </c>
      <c r="C157" s="1">
        <f>VLOOKUP(A157,Main!_xlnm.Print_Area,16,FALSE)</f>
        <v>334931.26350538182</v>
      </c>
      <c r="D157" s="1">
        <f>VLOOKUP(A157,Main!_xlnm.Print_Area,13,FALSE)</f>
        <v>19314</v>
      </c>
      <c r="E157" s="1">
        <f>VLOOKUP(A157,'CAF BLS Adjustment'!B157:J812,5)</f>
        <v>315642</v>
      </c>
      <c r="F157" s="1">
        <f>VLOOKUP(A157,'CAF BLS Adjustment'!$B$3:$J$658,6)</f>
        <v>1206</v>
      </c>
      <c r="G157" s="1">
        <f t="shared" si="6"/>
        <v>19314</v>
      </c>
      <c r="H157" s="1">
        <f t="shared" si="7"/>
        <v>315617.26350538182</v>
      </c>
      <c r="I157" s="1">
        <f t="shared" si="8"/>
        <v>0</v>
      </c>
    </row>
    <row r="158" spans="1:9">
      <c r="A158" s="107">
        <v>300656</v>
      </c>
      <c r="B158" s="15" t="s">
        <v>179</v>
      </c>
      <c r="C158" s="1">
        <f>VLOOKUP(A158,Main!_xlnm.Print_Area,16,FALSE)</f>
        <v>340509.76477669342</v>
      </c>
      <c r="D158" s="1">
        <f>VLOOKUP(A158,Main!_xlnm.Print_Area,13,FALSE)</f>
        <v>10926</v>
      </c>
      <c r="E158" s="1">
        <f>VLOOKUP(A158,'CAF BLS Adjustment'!B158:J813,5)</f>
        <v>163556</v>
      </c>
      <c r="F158" s="1">
        <f>VLOOKUP(A158,'CAF BLS Adjustment'!$B$3:$J$658,6)</f>
        <v>167279</v>
      </c>
      <c r="G158" s="1">
        <f t="shared" si="6"/>
        <v>10926</v>
      </c>
      <c r="H158" s="1">
        <f t="shared" si="7"/>
        <v>163556</v>
      </c>
      <c r="I158" s="1">
        <f t="shared" si="8"/>
        <v>166027.76477669342</v>
      </c>
    </row>
    <row r="159" spans="1:9">
      <c r="A159" s="107">
        <v>300663</v>
      </c>
      <c r="B159" s="15" t="s">
        <v>180</v>
      </c>
      <c r="C159" s="1">
        <f>VLOOKUP(A159,Main!_xlnm.Print_Area,16,FALSE)</f>
        <v>125424.11726005614</v>
      </c>
      <c r="D159" s="1">
        <f>VLOOKUP(A159,Main!_xlnm.Print_Area,13,FALSE)</f>
        <v>8136</v>
      </c>
      <c r="E159" s="1">
        <f>VLOOKUP(A159,'CAF BLS Adjustment'!B159:J814,5)</f>
        <v>65741</v>
      </c>
      <c r="F159" s="1">
        <f>VLOOKUP(A159,'CAF BLS Adjustment'!$B$3:$J$658,6)</f>
        <v>52008</v>
      </c>
      <c r="G159" s="1">
        <f t="shared" si="6"/>
        <v>8136</v>
      </c>
      <c r="H159" s="1">
        <f t="shared" si="7"/>
        <v>65741</v>
      </c>
      <c r="I159" s="1">
        <f t="shared" si="8"/>
        <v>51547.11726005614</v>
      </c>
    </row>
    <row r="160" spans="1:9">
      <c r="A160" s="107">
        <v>300664</v>
      </c>
      <c r="B160" s="15" t="s">
        <v>181</v>
      </c>
      <c r="C160" s="1">
        <f>VLOOKUP(A160,Main!_xlnm.Print_Area,16,FALSE)</f>
        <v>208691.65870037631</v>
      </c>
      <c r="D160" s="1">
        <f>VLOOKUP(A160,Main!_xlnm.Print_Area,13,FALSE)</f>
        <v>5556</v>
      </c>
      <c r="E160" s="1">
        <f>VLOOKUP(A160,'CAF BLS Adjustment'!B160:J815,5)</f>
        <v>203156</v>
      </c>
      <c r="F160" s="1">
        <f>VLOOKUP(A160,'CAF BLS Adjustment'!$B$3:$J$658,6)</f>
        <v>0</v>
      </c>
      <c r="G160" s="1">
        <f t="shared" si="6"/>
        <v>5556</v>
      </c>
      <c r="H160" s="1">
        <f t="shared" si="7"/>
        <v>203135.65870037631</v>
      </c>
      <c r="I160" s="1">
        <f t="shared" si="8"/>
        <v>0</v>
      </c>
    </row>
    <row r="161" spans="1:9">
      <c r="A161" s="107">
        <v>310542</v>
      </c>
      <c r="B161" s="15" t="s">
        <v>183</v>
      </c>
      <c r="C161" s="1">
        <f>VLOOKUP(A161,Main!_xlnm.Print_Area,16,FALSE)</f>
        <v>272447.85416870157</v>
      </c>
      <c r="D161" s="1">
        <f>VLOOKUP(A161,Main!_xlnm.Print_Area,13,FALSE)</f>
        <v>-10072</v>
      </c>
      <c r="E161" s="1">
        <f>VLOOKUP(A161,'CAF BLS Adjustment'!B161:J816,5)</f>
        <v>283558</v>
      </c>
      <c r="F161" s="1">
        <f>VLOOKUP(A161,'CAF BLS Adjustment'!$B$3:$J$658,6)</f>
        <v>0</v>
      </c>
      <c r="G161" s="1">
        <f t="shared" si="6"/>
        <v>-10072</v>
      </c>
      <c r="H161" s="1">
        <f t="shared" si="7"/>
        <v>282519.85416870157</v>
      </c>
      <c r="I161" s="1">
        <f t="shared" si="8"/>
        <v>0</v>
      </c>
    </row>
    <row r="162" spans="1:9">
      <c r="A162" s="107">
        <v>310669</v>
      </c>
      <c r="B162" s="15" t="s">
        <v>184</v>
      </c>
      <c r="C162" s="1">
        <f>VLOOKUP(A162,Main!_xlnm.Print_Area,16,FALSE)</f>
        <v>3596491.3535563853</v>
      </c>
      <c r="D162" s="1">
        <f>VLOOKUP(A162,Main!_xlnm.Print_Area,13,FALSE)</f>
        <v>136362</v>
      </c>
      <c r="E162" s="1">
        <f>VLOOKUP(A162,'CAF BLS Adjustment'!B162:J817,5)</f>
        <v>796431</v>
      </c>
      <c r="F162" s="1">
        <f>VLOOKUP(A162,'CAF BLS Adjustment'!$B$3:$J$658,6)</f>
        <v>2676914</v>
      </c>
      <c r="G162" s="1">
        <f t="shared" si="6"/>
        <v>136362</v>
      </c>
      <c r="H162" s="1">
        <f t="shared" si="7"/>
        <v>796431</v>
      </c>
      <c r="I162" s="1">
        <f t="shared" si="8"/>
        <v>2663698.3535563853</v>
      </c>
    </row>
    <row r="163" spans="1:9">
      <c r="A163" s="107">
        <v>310675</v>
      </c>
      <c r="B163" s="15" t="s">
        <v>185</v>
      </c>
      <c r="C163" s="1">
        <f>VLOOKUP(A163,Main!_xlnm.Print_Area,16,FALSE)</f>
        <v>1314414.0616485323</v>
      </c>
      <c r="D163" s="1">
        <f>VLOOKUP(A163,Main!_xlnm.Print_Area,13,FALSE)</f>
        <v>169254</v>
      </c>
      <c r="E163" s="1">
        <f>VLOOKUP(A163,'CAF BLS Adjustment'!B163:J818,5)</f>
        <v>763348</v>
      </c>
      <c r="F163" s="1">
        <f>VLOOKUP(A163,'CAF BLS Adjustment'!$B$3:$J$658,6)</f>
        <v>386642</v>
      </c>
      <c r="G163" s="1">
        <f t="shared" si="6"/>
        <v>169254</v>
      </c>
      <c r="H163" s="1">
        <f t="shared" si="7"/>
        <v>763348</v>
      </c>
      <c r="I163" s="1">
        <f t="shared" si="8"/>
        <v>381812.06164853228</v>
      </c>
    </row>
    <row r="164" spans="1:9">
      <c r="A164" s="107">
        <v>310676</v>
      </c>
      <c r="B164" s="15" t="s">
        <v>186</v>
      </c>
      <c r="C164" s="1">
        <f>VLOOKUP(A164,Main!_xlnm.Print_Area,16,FALSE)</f>
        <v>1215588.9258632984</v>
      </c>
      <c r="D164" s="1">
        <f>VLOOKUP(A164,Main!_xlnm.Print_Area,13,FALSE)</f>
        <v>95892</v>
      </c>
      <c r="E164" s="1">
        <f>VLOOKUP(A164,'CAF BLS Adjustment'!B164:J819,5)</f>
        <v>1120048</v>
      </c>
      <c r="F164" s="1">
        <f>VLOOKUP(A164,'CAF BLS Adjustment'!$B$3:$J$658,6)</f>
        <v>0</v>
      </c>
      <c r="G164" s="1">
        <f t="shared" si="6"/>
        <v>95892</v>
      </c>
      <c r="H164" s="1">
        <f t="shared" si="7"/>
        <v>1119696.9258632984</v>
      </c>
      <c r="I164" s="1">
        <f t="shared" si="8"/>
        <v>0</v>
      </c>
    </row>
    <row r="165" spans="1:9">
      <c r="A165" s="107">
        <v>310678</v>
      </c>
      <c r="B165" s="15" t="s">
        <v>187</v>
      </c>
      <c r="C165" s="1">
        <f>VLOOKUP(A165,Main!_xlnm.Print_Area,16,FALSE)</f>
        <v>294044.50575028057</v>
      </c>
      <c r="D165" s="1">
        <f>VLOOKUP(A165,Main!_xlnm.Print_Area,13,FALSE)</f>
        <v>16740</v>
      </c>
      <c r="E165" s="1">
        <f>VLOOKUP(A165,'CAF BLS Adjustment'!B165:J820,5)</f>
        <v>191593</v>
      </c>
      <c r="F165" s="1">
        <f>VLOOKUP(A165,'CAF BLS Adjustment'!$B$3:$J$658,6)</f>
        <v>86792</v>
      </c>
      <c r="G165" s="1">
        <f t="shared" si="6"/>
        <v>16740</v>
      </c>
      <c r="H165" s="1">
        <f t="shared" si="7"/>
        <v>191593</v>
      </c>
      <c r="I165" s="1">
        <f t="shared" si="8"/>
        <v>85711.505750280572</v>
      </c>
    </row>
    <row r="166" spans="1:9">
      <c r="A166" s="107">
        <v>310679</v>
      </c>
      <c r="B166" s="15" t="s">
        <v>188</v>
      </c>
      <c r="C166" s="1">
        <f>VLOOKUP(A166,Main!_xlnm.Print_Area,16,FALSE)</f>
        <v>866023.7142403333</v>
      </c>
      <c r="D166" s="1">
        <f>VLOOKUP(A166,Main!_xlnm.Print_Area,13,FALSE)</f>
        <v>11922</v>
      </c>
      <c r="E166" s="1">
        <f>VLOOKUP(A166,'CAF BLS Adjustment'!B166:J821,5)</f>
        <v>405191</v>
      </c>
      <c r="F166" s="1">
        <f>VLOOKUP(A166,'CAF BLS Adjustment'!$B$3:$J$658,6)</f>
        <v>452093</v>
      </c>
      <c r="G166" s="1">
        <f t="shared" si="6"/>
        <v>11922</v>
      </c>
      <c r="H166" s="1">
        <f t="shared" si="7"/>
        <v>405191</v>
      </c>
      <c r="I166" s="1">
        <f t="shared" si="8"/>
        <v>448910.7142403333</v>
      </c>
    </row>
    <row r="167" spans="1:9">
      <c r="A167" s="107">
        <v>310688</v>
      </c>
      <c r="B167" s="15" t="s">
        <v>189</v>
      </c>
      <c r="C167" s="1">
        <f>VLOOKUP(A167,Main!_xlnm.Print_Area,16,FALSE)</f>
        <v>422903.00305716845</v>
      </c>
      <c r="D167" s="1">
        <f>VLOOKUP(A167,Main!_xlnm.Print_Area,13,FALSE)</f>
        <v>21906</v>
      </c>
      <c r="E167" s="1">
        <f>VLOOKUP(A167,'CAF BLS Adjustment'!B167:J822,5)</f>
        <v>176669</v>
      </c>
      <c r="F167" s="1">
        <f>VLOOKUP(A167,'CAF BLS Adjustment'!$B$3:$J$658,6)</f>
        <v>225882</v>
      </c>
      <c r="G167" s="1">
        <f t="shared" si="6"/>
        <v>21906</v>
      </c>
      <c r="H167" s="1">
        <f t="shared" si="7"/>
        <v>176669</v>
      </c>
      <c r="I167" s="1">
        <f t="shared" si="8"/>
        <v>224328.00305716845</v>
      </c>
    </row>
    <row r="168" spans="1:9">
      <c r="A168" s="107">
        <v>310691</v>
      </c>
      <c r="B168" s="15" t="s">
        <v>190</v>
      </c>
      <c r="C168" s="1">
        <f>VLOOKUP(A168,Main!_xlnm.Print_Area,16,FALSE)</f>
        <v>769789.33653119963</v>
      </c>
      <c r="D168" s="1">
        <f>VLOOKUP(A168,Main!_xlnm.Print_Area,13,FALSE)</f>
        <v>141858</v>
      </c>
      <c r="E168" s="1">
        <f>VLOOKUP(A168,'CAF BLS Adjustment'!B168:J823,5)</f>
        <v>630760</v>
      </c>
      <c r="F168" s="1">
        <f>VLOOKUP(A168,'CAF BLS Adjustment'!$B$3:$J$658,6)</f>
        <v>0</v>
      </c>
      <c r="G168" s="1">
        <f t="shared" si="6"/>
        <v>141858</v>
      </c>
      <c r="H168" s="1">
        <f t="shared" si="7"/>
        <v>627931.33653119963</v>
      </c>
      <c r="I168" s="1">
        <f t="shared" si="8"/>
        <v>0</v>
      </c>
    </row>
    <row r="169" spans="1:9">
      <c r="A169" s="107">
        <v>310692</v>
      </c>
      <c r="B169" s="15" t="s">
        <v>191</v>
      </c>
      <c r="C169" s="1">
        <f>VLOOKUP(A169,Main!_xlnm.Print_Area,16,FALSE)</f>
        <v>420142.71992912004</v>
      </c>
      <c r="D169" s="1">
        <f>VLOOKUP(A169,Main!_xlnm.Print_Area,13,FALSE)</f>
        <v>-15900</v>
      </c>
      <c r="E169" s="1">
        <f>VLOOKUP(A169,'CAF BLS Adjustment'!B169:J824,5)</f>
        <v>316673</v>
      </c>
      <c r="F169" s="1">
        <f>VLOOKUP(A169,'CAF BLS Adjustment'!$B$3:$J$658,6)</f>
        <v>120972</v>
      </c>
      <c r="G169" s="1">
        <f t="shared" si="6"/>
        <v>-15900</v>
      </c>
      <c r="H169" s="1">
        <f t="shared" si="7"/>
        <v>316673</v>
      </c>
      <c r="I169" s="1">
        <f t="shared" si="8"/>
        <v>119369.71992912004</v>
      </c>
    </row>
    <row r="170" spans="1:9">
      <c r="A170" s="107">
        <v>310694</v>
      </c>
      <c r="B170" s="15" t="s">
        <v>192</v>
      </c>
      <c r="C170" s="1">
        <f>VLOOKUP(A170,Main!_xlnm.Print_Area,16,FALSE)</f>
        <v>137259.62656563034</v>
      </c>
      <c r="D170" s="1">
        <f>VLOOKUP(A170,Main!_xlnm.Print_Area,13,FALSE)</f>
        <v>5202</v>
      </c>
      <c r="E170" s="1">
        <f>VLOOKUP(A170,'CAF BLS Adjustment'!B170:J825,5)</f>
        <v>132562</v>
      </c>
      <c r="F170" s="1">
        <f>VLOOKUP(A170,'CAF BLS Adjustment'!$B$3:$J$658,6)</f>
        <v>0</v>
      </c>
      <c r="G170" s="1">
        <f t="shared" si="6"/>
        <v>5202</v>
      </c>
      <c r="H170" s="1">
        <f t="shared" si="7"/>
        <v>132057.62656563034</v>
      </c>
      <c r="I170" s="1">
        <f t="shared" si="8"/>
        <v>0</v>
      </c>
    </row>
    <row r="171" spans="1:9">
      <c r="A171" s="107">
        <v>310703</v>
      </c>
      <c r="B171" s="15" t="s">
        <v>193</v>
      </c>
      <c r="C171" s="1">
        <f>VLOOKUP(A171,Main!_xlnm.Print_Area,16,FALSE)</f>
        <v>188287.81704850728</v>
      </c>
      <c r="D171" s="1">
        <f>VLOOKUP(A171,Main!_xlnm.Print_Area,13,FALSE)</f>
        <v>-74376</v>
      </c>
      <c r="E171" s="1">
        <f>VLOOKUP(A171,'CAF BLS Adjustment'!B171:J826,5)</f>
        <v>263629</v>
      </c>
      <c r="F171" s="1">
        <f>VLOOKUP(A171,'CAF BLS Adjustment'!$B$3:$J$658,6)</f>
        <v>0</v>
      </c>
      <c r="G171" s="1">
        <f t="shared" si="6"/>
        <v>-74376</v>
      </c>
      <c r="H171" s="1">
        <f t="shared" si="7"/>
        <v>262663.81704850728</v>
      </c>
      <c r="I171" s="1">
        <f t="shared" si="8"/>
        <v>0</v>
      </c>
    </row>
    <row r="172" spans="1:9">
      <c r="A172" s="107">
        <v>310704</v>
      </c>
      <c r="B172" s="15" t="s">
        <v>194</v>
      </c>
      <c r="C172" s="1">
        <f>VLOOKUP(A172,Main!_xlnm.Print_Area,16,FALSE)</f>
        <v>1457471</v>
      </c>
      <c r="D172" s="1">
        <f>VLOOKUP(A172,Main!_xlnm.Print_Area,13,FALSE)</f>
        <v>-14226</v>
      </c>
      <c r="E172" s="1">
        <f>VLOOKUP(A172,'CAF BLS Adjustment'!B172:J827,5)</f>
        <v>534464</v>
      </c>
      <c r="F172" s="1">
        <f>VLOOKUP(A172,'CAF BLS Adjustment'!$B$3:$J$658,6)</f>
        <v>937233</v>
      </c>
      <c r="G172" s="1">
        <f t="shared" si="6"/>
        <v>-14226</v>
      </c>
      <c r="H172" s="1">
        <f t="shared" si="7"/>
        <v>534464</v>
      </c>
      <c r="I172" s="1">
        <f t="shared" si="8"/>
        <v>937233</v>
      </c>
    </row>
    <row r="173" spans="1:9">
      <c r="A173" s="107">
        <v>310708</v>
      </c>
      <c r="B173" s="15" t="s">
        <v>195</v>
      </c>
      <c r="C173" s="1">
        <f>VLOOKUP(A173,Main!_xlnm.Print_Area,16,FALSE)</f>
        <v>241261.46201920861</v>
      </c>
      <c r="D173" s="1">
        <f>VLOOKUP(A173,Main!_xlnm.Print_Area,13,FALSE)</f>
        <v>70746</v>
      </c>
      <c r="E173" s="1">
        <f>VLOOKUP(A173,'CAF BLS Adjustment'!B173:J828,5)</f>
        <v>157962</v>
      </c>
      <c r="F173" s="1">
        <f>VLOOKUP(A173,'CAF BLS Adjustment'!$B$3:$J$658,6)</f>
        <v>13440</v>
      </c>
      <c r="G173" s="1">
        <f t="shared" si="6"/>
        <v>70746</v>
      </c>
      <c r="H173" s="1">
        <f t="shared" si="7"/>
        <v>157962</v>
      </c>
      <c r="I173" s="1">
        <f t="shared" si="8"/>
        <v>12553.462019208615</v>
      </c>
    </row>
    <row r="174" spans="1:9">
      <c r="A174" s="107">
        <v>310714</v>
      </c>
      <c r="B174" s="15" t="s">
        <v>196</v>
      </c>
      <c r="C174" s="1">
        <f>VLOOKUP(A174,Main!_xlnm.Print_Area,16,FALSE)</f>
        <v>540268.73162596405</v>
      </c>
      <c r="D174" s="1">
        <f>VLOOKUP(A174,Main!_xlnm.Print_Area,13,FALSE)</f>
        <v>144126</v>
      </c>
      <c r="E174" s="1">
        <f>VLOOKUP(A174,'CAF BLS Adjustment'!B174:J829,5)</f>
        <v>121508</v>
      </c>
      <c r="F174" s="1">
        <f>VLOOKUP(A174,'CAF BLS Adjustment'!$B$3:$J$658,6)</f>
        <v>276620</v>
      </c>
      <c r="G174" s="1">
        <f t="shared" si="6"/>
        <v>144126</v>
      </c>
      <c r="H174" s="1">
        <f t="shared" si="7"/>
        <v>121508</v>
      </c>
      <c r="I174" s="1">
        <f t="shared" si="8"/>
        <v>274634.73162596405</v>
      </c>
    </row>
    <row r="175" spans="1:9">
      <c r="A175" s="107">
        <v>310721</v>
      </c>
      <c r="B175" s="15" t="s">
        <v>197</v>
      </c>
      <c r="C175" s="1">
        <f>VLOOKUP(A175,Main!_xlnm.Print_Area,16,FALSE)</f>
        <v>899969.97550392617</v>
      </c>
      <c r="D175" s="1">
        <f>VLOOKUP(A175,Main!_xlnm.Print_Area,13,FALSE)</f>
        <v>76374</v>
      </c>
      <c r="E175" s="1">
        <f>VLOOKUP(A175,'CAF BLS Adjustment'!B175:J830,5)</f>
        <v>826903</v>
      </c>
      <c r="F175" s="1">
        <f>VLOOKUP(A175,'CAF BLS Adjustment'!$B$3:$J$658,6)</f>
        <v>0</v>
      </c>
      <c r="G175" s="1">
        <f t="shared" si="6"/>
        <v>76374</v>
      </c>
      <c r="H175" s="1">
        <f t="shared" si="7"/>
        <v>823595.97550392617</v>
      </c>
      <c r="I175" s="1">
        <f t="shared" si="8"/>
        <v>0</v>
      </c>
    </row>
    <row r="176" spans="1:9">
      <c r="A176" s="107">
        <v>310728</v>
      </c>
      <c r="B176" s="15" t="s">
        <v>198</v>
      </c>
      <c r="C176" s="1">
        <f>VLOOKUP(A176,Main!_xlnm.Print_Area,16,FALSE)</f>
        <v>174914.75356327294</v>
      </c>
      <c r="D176" s="1">
        <f>VLOOKUP(A176,Main!_xlnm.Print_Area,13,FALSE)</f>
        <v>-42378</v>
      </c>
      <c r="E176" s="1">
        <f>VLOOKUP(A176,'CAF BLS Adjustment'!B176:J831,5)</f>
        <v>189729</v>
      </c>
      <c r="F176" s="1">
        <f>VLOOKUP(A176,'CAF BLS Adjustment'!$B$3:$J$658,6)</f>
        <v>28049</v>
      </c>
      <c r="G176" s="1">
        <f t="shared" si="6"/>
        <v>-42378</v>
      </c>
      <c r="H176" s="1">
        <f t="shared" si="7"/>
        <v>189729</v>
      </c>
      <c r="I176" s="1">
        <f t="shared" si="8"/>
        <v>27563.753563272941</v>
      </c>
    </row>
    <row r="177" spans="1:9">
      <c r="A177" s="107">
        <v>310734</v>
      </c>
      <c r="B177" s="15" t="s">
        <v>199</v>
      </c>
      <c r="C177" s="1">
        <f>VLOOKUP(A177,Main!_xlnm.Print_Area,16,FALSE)</f>
        <v>185938.7505366501</v>
      </c>
      <c r="D177" s="1">
        <f>VLOOKUP(A177,Main!_xlnm.Print_Area,13,FALSE)</f>
        <v>37704</v>
      </c>
      <c r="E177" s="1">
        <f>VLOOKUP(A177,'CAF BLS Adjustment'!B177:J832,5)</f>
        <v>130733</v>
      </c>
      <c r="F177" s="1">
        <f>VLOOKUP(A177,'CAF BLS Adjustment'!$B$3:$J$658,6)</f>
        <v>18185</v>
      </c>
      <c r="G177" s="1">
        <f t="shared" si="6"/>
        <v>37704</v>
      </c>
      <c r="H177" s="1">
        <f t="shared" si="7"/>
        <v>130733</v>
      </c>
      <c r="I177" s="1">
        <f t="shared" si="8"/>
        <v>17501.750536650099</v>
      </c>
    </row>
    <row r="178" spans="1:9">
      <c r="A178" s="107">
        <v>310737</v>
      </c>
      <c r="B178" s="15" t="s">
        <v>200</v>
      </c>
      <c r="C178" s="1">
        <f>VLOOKUP(A178,Main!_xlnm.Print_Area,16,FALSE)</f>
        <v>163269.05247875553</v>
      </c>
      <c r="D178" s="1">
        <f>VLOOKUP(A178,Main!_xlnm.Print_Area,13,FALSE)</f>
        <v>43980</v>
      </c>
      <c r="E178" s="1">
        <f>VLOOKUP(A178,'CAF BLS Adjustment'!B178:J833,5)</f>
        <v>119889</v>
      </c>
      <c r="F178" s="1">
        <f>VLOOKUP(A178,'CAF BLS Adjustment'!$B$3:$J$658,6)</f>
        <v>0</v>
      </c>
      <c r="G178" s="1">
        <f t="shared" si="6"/>
        <v>43980</v>
      </c>
      <c r="H178" s="1">
        <f t="shared" si="7"/>
        <v>119289.05247875553</v>
      </c>
      <c r="I178" s="1">
        <f t="shared" si="8"/>
        <v>0</v>
      </c>
    </row>
    <row r="179" spans="1:9">
      <c r="A179" s="107">
        <v>310777</v>
      </c>
      <c r="B179" s="15" t="s">
        <v>201</v>
      </c>
      <c r="C179" s="1">
        <f>VLOOKUP(A179,Main!_xlnm.Print_Area,16,FALSE)</f>
        <v>513352.63735118613</v>
      </c>
      <c r="D179" s="1">
        <f>VLOOKUP(A179,Main!_xlnm.Print_Area,13,FALSE)</f>
        <v>9132</v>
      </c>
      <c r="E179" s="1">
        <f>VLOOKUP(A179,'CAF BLS Adjustment'!B179:J834,5)</f>
        <v>251800</v>
      </c>
      <c r="F179" s="1">
        <f>VLOOKUP(A179,'CAF BLS Adjustment'!$B$3:$J$658,6)</f>
        <v>254307</v>
      </c>
      <c r="G179" s="1">
        <f t="shared" si="6"/>
        <v>9132</v>
      </c>
      <c r="H179" s="1">
        <f t="shared" si="7"/>
        <v>251800</v>
      </c>
      <c r="I179" s="1">
        <f t="shared" si="8"/>
        <v>252420.63735118613</v>
      </c>
    </row>
    <row r="180" spans="1:9">
      <c r="A180" s="107">
        <v>320751</v>
      </c>
      <c r="B180" s="15" t="s">
        <v>203</v>
      </c>
      <c r="C180" s="1">
        <f>VLOOKUP(A180,Main!_xlnm.Print_Area,16,FALSE)</f>
        <v>724196.90684546845</v>
      </c>
      <c r="D180" s="1">
        <f>VLOOKUP(A180,Main!_xlnm.Print_Area,13,FALSE)</f>
        <v>79782</v>
      </c>
      <c r="E180" s="1">
        <f>VLOOKUP(A180,'CAF BLS Adjustment'!B180:J835,5)</f>
        <v>362151</v>
      </c>
      <c r="F180" s="1">
        <f>VLOOKUP(A180,'CAF BLS Adjustment'!$B$3:$J$658,6)</f>
        <v>282556</v>
      </c>
      <c r="G180" s="1">
        <f t="shared" si="6"/>
        <v>79782</v>
      </c>
      <c r="H180" s="1">
        <f t="shared" si="7"/>
        <v>362151</v>
      </c>
      <c r="I180" s="1">
        <f t="shared" si="8"/>
        <v>282263.90684546845</v>
      </c>
    </row>
    <row r="181" spans="1:9">
      <c r="A181" s="107">
        <v>320753</v>
      </c>
      <c r="B181" s="15" t="s">
        <v>204</v>
      </c>
      <c r="C181" s="1">
        <f>VLOOKUP(A181,Main!_xlnm.Print_Area,16,FALSE)</f>
        <v>4098417.9768730295</v>
      </c>
      <c r="D181" s="1">
        <f>VLOOKUP(A181,Main!_xlnm.Print_Area,13,FALSE)</f>
        <v>176226</v>
      </c>
      <c r="E181" s="1">
        <f>VLOOKUP(A181,'CAF BLS Adjustment'!B181:J836,5)</f>
        <v>3285817</v>
      </c>
      <c r="F181" s="1">
        <f>VLOOKUP(A181,'CAF BLS Adjustment'!$B$3:$J$658,6)</f>
        <v>651435</v>
      </c>
      <c r="G181" s="1">
        <f t="shared" si="6"/>
        <v>176226</v>
      </c>
      <c r="H181" s="1">
        <f t="shared" si="7"/>
        <v>3285817</v>
      </c>
      <c r="I181" s="1">
        <f t="shared" si="8"/>
        <v>636374.97687302949</v>
      </c>
    </row>
    <row r="182" spans="1:9">
      <c r="A182" s="107">
        <v>320756</v>
      </c>
      <c r="B182" s="15" t="s">
        <v>205</v>
      </c>
      <c r="C182" s="1">
        <f>VLOOKUP(A182,Main!_xlnm.Print_Area,16,FALSE)</f>
        <v>389482.80871110607</v>
      </c>
      <c r="D182" s="1">
        <f>VLOOKUP(A182,Main!_xlnm.Print_Area,13,FALSE)</f>
        <v>29538</v>
      </c>
      <c r="E182" s="1">
        <f>VLOOKUP(A182,'CAF BLS Adjustment'!B182:J837,5)</f>
        <v>140795</v>
      </c>
      <c r="F182" s="1">
        <f>VLOOKUP(A182,'CAF BLS Adjustment'!$B$3:$J$658,6)</f>
        <v>220581</v>
      </c>
      <c r="G182" s="1">
        <f t="shared" si="6"/>
        <v>29538</v>
      </c>
      <c r="H182" s="1">
        <f t="shared" si="7"/>
        <v>140795</v>
      </c>
      <c r="I182" s="1">
        <f t="shared" si="8"/>
        <v>219149.80871110607</v>
      </c>
    </row>
    <row r="183" spans="1:9">
      <c r="A183" s="107">
        <v>320759</v>
      </c>
      <c r="B183" s="15" t="s">
        <v>206</v>
      </c>
      <c r="C183" s="1">
        <f>VLOOKUP(A183,Main!_xlnm.Print_Area,16,FALSE)</f>
        <v>2344347.474253932</v>
      </c>
      <c r="D183" s="1">
        <f>VLOOKUP(A183,Main!_xlnm.Print_Area,13,FALSE)</f>
        <v>130644</v>
      </c>
      <c r="E183" s="1">
        <f>VLOOKUP(A183,'CAF BLS Adjustment'!B183:J838,5)</f>
        <v>1043443</v>
      </c>
      <c r="F183" s="1">
        <f>VLOOKUP(A183,'CAF BLS Adjustment'!$B$3:$J$658,6)</f>
        <v>1178875</v>
      </c>
      <c r="G183" s="1">
        <f t="shared" si="6"/>
        <v>130644</v>
      </c>
      <c r="H183" s="1">
        <f t="shared" si="7"/>
        <v>1043443</v>
      </c>
      <c r="I183" s="1">
        <f t="shared" si="8"/>
        <v>1170260.474253932</v>
      </c>
    </row>
    <row r="184" spans="1:9">
      <c r="A184" s="107">
        <v>320771</v>
      </c>
      <c r="B184" s="15" t="s">
        <v>207</v>
      </c>
      <c r="C184" s="1">
        <f>VLOOKUP(A184,Main!_xlnm.Print_Area,16,FALSE)</f>
        <v>208614</v>
      </c>
      <c r="D184" s="1">
        <f>VLOOKUP(A184,Main!_xlnm.Print_Area,13,FALSE)</f>
        <v>-7122</v>
      </c>
      <c r="E184" s="1">
        <f>VLOOKUP(A184,'CAF BLS Adjustment'!B184:J839,5)</f>
        <v>89373</v>
      </c>
      <c r="F184" s="1">
        <f>VLOOKUP(A184,'CAF BLS Adjustment'!$B$3:$J$658,6)</f>
        <v>126363</v>
      </c>
      <c r="G184" s="1">
        <f t="shared" si="6"/>
        <v>-7122</v>
      </c>
      <c r="H184" s="1">
        <f t="shared" si="7"/>
        <v>89373</v>
      </c>
      <c r="I184" s="1">
        <f t="shared" si="8"/>
        <v>126363</v>
      </c>
    </row>
    <row r="185" spans="1:9">
      <c r="A185" s="107">
        <v>320775</v>
      </c>
      <c r="B185" s="15" t="s">
        <v>208</v>
      </c>
      <c r="C185" s="1">
        <f>VLOOKUP(A185,Main!_xlnm.Print_Area,16,FALSE)</f>
        <v>1963382.1289851312</v>
      </c>
      <c r="D185" s="1">
        <f>VLOOKUP(A185,Main!_xlnm.Print_Area,13,FALSE)</f>
        <v>-186480</v>
      </c>
      <c r="E185" s="1">
        <f>VLOOKUP(A185,'CAF BLS Adjustment'!B185:J840,5)</f>
        <v>2146136</v>
      </c>
      <c r="F185" s="1">
        <f>VLOOKUP(A185,'CAF BLS Adjustment'!$B$3:$J$658,6)</f>
        <v>11626</v>
      </c>
      <c r="G185" s="1">
        <f t="shared" si="6"/>
        <v>-186480</v>
      </c>
      <c r="H185" s="1">
        <f t="shared" si="7"/>
        <v>2146136</v>
      </c>
      <c r="I185" s="1">
        <f t="shared" si="8"/>
        <v>3726.1289851311594</v>
      </c>
    </row>
    <row r="186" spans="1:9">
      <c r="A186" s="107">
        <v>320783</v>
      </c>
      <c r="B186" s="15" t="s">
        <v>209</v>
      </c>
      <c r="C186" s="1">
        <f>VLOOKUP(A186,Main!_xlnm.Print_Area,16,FALSE)</f>
        <v>2032951.7272748803</v>
      </c>
      <c r="D186" s="1">
        <f>VLOOKUP(A186,Main!_xlnm.Print_Area,13,FALSE)</f>
        <v>101346</v>
      </c>
      <c r="E186" s="1">
        <f>VLOOKUP(A186,'CAF BLS Adjustment'!B186:J841,5)</f>
        <v>382127</v>
      </c>
      <c r="F186" s="1">
        <f>VLOOKUP(A186,'CAF BLS Adjustment'!$B$3:$J$658,6)</f>
        <v>1556949</v>
      </c>
      <c r="G186" s="1">
        <f t="shared" si="6"/>
        <v>101346</v>
      </c>
      <c r="H186" s="1">
        <f t="shared" si="7"/>
        <v>382127</v>
      </c>
      <c r="I186" s="1">
        <f t="shared" si="8"/>
        <v>1549478.7272748803</v>
      </c>
    </row>
    <row r="187" spans="1:9">
      <c r="A187" s="107">
        <v>320790</v>
      </c>
      <c r="B187" s="15" t="s">
        <v>210</v>
      </c>
      <c r="C187" s="1">
        <f>VLOOKUP(A187,Main!_xlnm.Print_Area,16,FALSE)</f>
        <v>565158.27266161924</v>
      </c>
      <c r="D187" s="1">
        <f>VLOOKUP(A187,Main!_xlnm.Print_Area,13,FALSE)</f>
        <v>107982</v>
      </c>
      <c r="E187" s="1">
        <f>VLOOKUP(A187,'CAF BLS Adjustment'!B187:J842,5)</f>
        <v>459253</v>
      </c>
      <c r="F187" s="1">
        <f>VLOOKUP(A187,'CAF BLS Adjustment'!$B$3:$J$658,6)</f>
        <v>0</v>
      </c>
      <c r="G187" s="1">
        <f t="shared" si="6"/>
        <v>107982</v>
      </c>
      <c r="H187" s="1">
        <f t="shared" si="7"/>
        <v>457176.27266161924</v>
      </c>
      <c r="I187" s="1">
        <f t="shared" si="8"/>
        <v>0</v>
      </c>
    </row>
    <row r="188" spans="1:9">
      <c r="A188" s="107">
        <v>320792</v>
      </c>
      <c r="B188" s="15" t="s">
        <v>211</v>
      </c>
      <c r="C188" s="1">
        <f>VLOOKUP(A188,Main!_xlnm.Print_Area,16,FALSE)</f>
        <v>755799.74261255597</v>
      </c>
      <c r="D188" s="1">
        <f>VLOOKUP(A188,Main!_xlnm.Print_Area,13,FALSE)</f>
        <v>83010</v>
      </c>
      <c r="E188" s="1">
        <f>VLOOKUP(A188,'CAF BLS Adjustment'!B188:J843,5)</f>
        <v>310744</v>
      </c>
      <c r="F188" s="1">
        <f>VLOOKUP(A188,'CAF BLS Adjustment'!$B$3:$J$658,6)</f>
        <v>364823</v>
      </c>
      <c r="G188" s="1">
        <f t="shared" si="6"/>
        <v>83010</v>
      </c>
      <c r="H188" s="1">
        <f t="shared" si="7"/>
        <v>310744</v>
      </c>
      <c r="I188" s="1">
        <f t="shared" si="8"/>
        <v>362045.74261255597</v>
      </c>
    </row>
    <row r="189" spans="1:9">
      <c r="A189" s="107">
        <v>320796</v>
      </c>
      <c r="B189" s="15" t="s">
        <v>212</v>
      </c>
      <c r="C189" s="1">
        <f>VLOOKUP(A189,Main!_xlnm.Print_Area,16,FALSE)</f>
        <v>421482.8957665686</v>
      </c>
      <c r="D189" s="1">
        <f>VLOOKUP(A189,Main!_xlnm.Print_Area,13,FALSE)</f>
        <v>-81186</v>
      </c>
      <c r="E189" s="1">
        <f>VLOOKUP(A189,'CAF BLS Adjustment'!B189:J844,5)</f>
        <v>151762</v>
      </c>
      <c r="F189" s="1">
        <f>VLOOKUP(A189,'CAF BLS Adjustment'!$B$3:$J$658,6)</f>
        <v>352754</v>
      </c>
      <c r="G189" s="1">
        <f t="shared" si="6"/>
        <v>-81186</v>
      </c>
      <c r="H189" s="1">
        <f t="shared" si="7"/>
        <v>151762</v>
      </c>
      <c r="I189" s="1">
        <f t="shared" si="8"/>
        <v>350906.8957665686</v>
      </c>
    </row>
    <row r="190" spans="1:9">
      <c r="A190" s="107">
        <v>320797</v>
      </c>
      <c r="B190" s="15" t="s">
        <v>213</v>
      </c>
      <c r="C190" s="1">
        <f>VLOOKUP(A190,Main!_xlnm.Print_Area,16,FALSE)</f>
        <v>326207.05186657287</v>
      </c>
      <c r="D190" s="1">
        <f>VLOOKUP(A190,Main!_xlnm.Print_Area,13,FALSE)</f>
        <v>27846</v>
      </c>
      <c r="E190" s="1">
        <f>VLOOKUP(A190,'CAF BLS Adjustment'!B190:J845,5)</f>
        <v>298463</v>
      </c>
      <c r="F190" s="1">
        <f>VLOOKUP(A190,'CAF BLS Adjustment'!$B$3:$J$658,6)</f>
        <v>0</v>
      </c>
      <c r="G190" s="1">
        <f t="shared" si="6"/>
        <v>27846</v>
      </c>
      <c r="H190" s="1">
        <f t="shared" si="7"/>
        <v>298361.05186657287</v>
      </c>
      <c r="I190" s="1">
        <f t="shared" si="8"/>
        <v>0</v>
      </c>
    </row>
    <row r="191" spans="1:9">
      <c r="A191" s="107">
        <v>320800</v>
      </c>
      <c r="B191" s="15" t="s">
        <v>214</v>
      </c>
      <c r="C191" s="1">
        <f>VLOOKUP(A191,Main!_xlnm.Print_Area,16,FALSE)</f>
        <v>1685152.1078037049</v>
      </c>
      <c r="D191" s="1">
        <f>VLOOKUP(A191,Main!_xlnm.Print_Area,13,FALSE)</f>
        <v>234870</v>
      </c>
      <c r="E191" s="1">
        <f>VLOOKUP(A191,'CAF BLS Adjustment'!B191:J846,5)</f>
        <v>1440732</v>
      </c>
      <c r="F191" s="1">
        <f>VLOOKUP(A191,'CAF BLS Adjustment'!$B$3:$J$658,6)</f>
        <v>10410</v>
      </c>
      <c r="G191" s="1">
        <f t="shared" si="6"/>
        <v>234870</v>
      </c>
      <c r="H191" s="1">
        <f t="shared" si="7"/>
        <v>1440732</v>
      </c>
      <c r="I191" s="1">
        <f t="shared" si="8"/>
        <v>9550.1078037049156</v>
      </c>
    </row>
    <row r="192" spans="1:9">
      <c r="A192" s="107">
        <v>320807</v>
      </c>
      <c r="B192" s="15" t="s">
        <v>215</v>
      </c>
      <c r="C192" s="1">
        <f>VLOOKUP(A192,Main!_xlnm.Print_Area,16,FALSE)</f>
        <v>4270429.9028391493</v>
      </c>
      <c r="D192" s="1">
        <f>VLOOKUP(A192,Main!_xlnm.Print_Area,13,FALSE)</f>
        <v>340140</v>
      </c>
      <c r="E192" s="1">
        <f>VLOOKUP(A192,'CAF BLS Adjustment'!B192:J847,5)</f>
        <v>1811196</v>
      </c>
      <c r="F192" s="1">
        <f>VLOOKUP(A192,'CAF BLS Adjustment'!$B$3:$J$658,6)</f>
        <v>2134786</v>
      </c>
      <c r="G192" s="1">
        <f t="shared" si="6"/>
        <v>340140</v>
      </c>
      <c r="H192" s="1">
        <f t="shared" si="7"/>
        <v>1811196</v>
      </c>
      <c r="I192" s="1">
        <f t="shared" si="8"/>
        <v>2119093.9028391493</v>
      </c>
    </row>
    <row r="193" spans="1:9">
      <c r="A193" s="107">
        <v>320813</v>
      </c>
      <c r="B193" s="15" t="s">
        <v>216</v>
      </c>
      <c r="C193" s="1">
        <f>VLOOKUP(A193,Main!_xlnm.Print_Area,16,FALSE)</f>
        <v>890810.63237351563</v>
      </c>
      <c r="D193" s="1">
        <f>VLOOKUP(A193,Main!_xlnm.Print_Area,13,FALSE)</f>
        <v>86868</v>
      </c>
      <c r="E193" s="1">
        <f>VLOOKUP(A193,'CAF BLS Adjustment'!B193:J848,5)</f>
        <v>807216</v>
      </c>
      <c r="F193" s="1">
        <f>VLOOKUP(A193,'CAF BLS Adjustment'!$B$3:$J$658,6)</f>
        <v>0</v>
      </c>
      <c r="G193" s="1">
        <f t="shared" si="6"/>
        <v>86868</v>
      </c>
      <c r="H193" s="1">
        <f t="shared" si="7"/>
        <v>803942.63237351563</v>
      </c>
      <c r="I193" s="1">
        <f t="shared" si="8"/>
        <v>0</v>
      </c>
    </row>
    <row r="194" spans="1:9">
      <c r="A194" s="107">
        <v>320815</v>
      </c>
      <c r="B194" s="15" t="s">
        <v>217</v>
      </c>
      <c r="C194" s="1">
        <f>VLOOKUP(A194,Main!_xlnm.Print_Area,16,FALSE)</f>
        <v>846723</v>
      </c>
      <c r="D194" s="1">
        <f>VLOOKUP(A194,Main!_xlnm.Print_Area,13,FALSE)</f>
        <v>-332610</v>
      </c>
      <c r="E194" s="1">
        <f>VLOOKUP(A194,'CAF BLS Adjustment'!B194:J849,5)</f>
        <v>568034</v>
      </c>
      <c r="F194" s="1">
        <f>VLOOKUP(A194,'CAF BLS Adjustment'!$B$3:$J$658,6)</f>
        <v>611299</v>
      </c>
      <c r="G194" s="1">
        <f t="shared" si="6"/>
        <v>-332610</v>
      </c>
      <c r="H194" s="1">
        <f t="shared" si="7"/>
        <v>568034</v>
      </c>
      <c r="I194" s="1">
        <f t="shared" si="8"/>
        <v>611299</v>
      </c>
    </row>
    <row r="195" spans="1:9">
      <c r="A195" s="107">
        <v>320818</v>
      </c>
      <c r="B195" s="15" t="s">
        <v>149</v>
      </c>
      <c r="C195" s="1">
        <f>VLOOKUP(A195,Main!_xlnm.Print_Area,16,FALSE)</f>
        <v>9111404.144037405</v>
      </c>
      <c r="D195" s="1">
        <f>VLOOKUP(A195,Main!_xlnm.Print_Area,13,FALSE)</f>
        <v>-18000</v>
      </c>
      <c r="E195" s="1">
        <f>VLOOKUP(A195,'CAF BLS Adjustment'!B195:J850,5)</f>
        <v>5779853</v>
      </c>
      <c r="F195" s="1">
        <f>VLOOKUP(A195,'CAF BLS Adjustment'!$B$3:$J$658,6)</f>
        <v>3383098</v>
      </c>
      <c r="G195" s="1">
        <f t="shared" si="6"/>
        <v>-18000</v>
      </c>
      <c r="H195" s="1">
        <f t="shared" si="7"/>
        <v>5779853</v>
      </c>
      <c r="I195" s="1">
        <f t="shared" si="8"/>
        <v>3349551.144037405</v>
      </c>
    </row>
    <row r="196" spans="1:9">
      <c r="A196" s="107">
        <v>320819</v>
      </c>
      <c r="B196" s="15" t="s">
        <v>218</v>
      </c>
      <c r="C196" s="1">
        <f>VLOOKUP(A196,Main!_xlnm.Print_Area,16,FALSE)</f>
        <v>2080184.1672226912</v>
      </c>
      <c r="D196" s="1">
        <f>VLOOKUP(A196,Main!_xlnm.Print_Area,13,FALSE)</f>
        <v>190950</v>
      </c>
      <c r="E196" s="1">
        <f>VLOOKUP(A196,'CAF BLS Adjustment'!B196:J851,5)</f>
        <v>1896878</v>
      </c>
      <c r="F196" s="1">
        <f>VLOOKUP(A196,'CAF BLS Adjustment'!$B$3:$J$658,6)</f>
        <v>0</v>
      </c>
      <c r="G196" s="1">
        <f t="shared" ref="G196:G259" si="9">MIN(D196,C196)</f>
        <v>190950</v>
      </c>
      <c r="H196" s="1">
        <f t="shared" ref="H196:H259" si="10">MAX(MIN(C196-G196,E196),0)</f>
        <v>1889234.1672226912</v>
      </c>
      <c r="I196" s="1">
        <f t="shared" ref="I196:I259" si="11">MIN(MAX(C196-G196-H196,0),F196)</f>
        <v>0</v>
      </c>
    </row>
    <row r="197" spans="1:9">
      <c r="A197" s="107">
        <v>320825</v>
      </c>
      <c r="B197" s="15" t="s">
        <v>219</v>
      </c>
      <c r="C197" s="1">
        <f>VLOOKUP(A197,Main!_xlnm.Print_Area,16,FALSE)</f>
        <v>1740040.0588072359</v>
      </c>
      <c r="D197" s="1">
        <f>VLOOKUP(A197,Main!_xlnm.Print_Area,13,FALSE)</f>
        <v>213648</v>
      </c>
      <c r="E197" s="1">
        <f>VLOOKUP(A197,'CAF BLS Adjustment'!B197:J852,5)</f>
        <v>1217342</v>
      </c>
      <c r="F197" s="1">
        <f>VLOOKUP(A197,'CAF BLS Adjustment'!$B$3:$J$658,6)</f>
        <v>315444</v>
      </c>
      <c r="G197" s="1">
        <f t="shared" si="9"/>
        <v>213648</v>
      </c>
      <c r="H197" s="1">
        <f t="shared" si="10"/>
        <v>1217342</v>
      </c>
      <c r="I197" s="1">
        <f t="shared" si="11"/>
        <v>309050.05880723591</v>
      </c>
    </row>
    <row r="198" spans="1:9">
      <c r="A198" s="107">
        <v>320826</v>
      </c>
      <c r="B198" s="15" t="s">
        <v>220</v>
      </c>
      <c r="C198" s="1">
        <f>VLOOKUP(A198,Main!_xlnm.Print_Area,16,FALSE)</f>
        <v>310530.62625860277</v>
      </c>
      <c r="D198" s="1">
        <f>VLOOKUP(A198,Main!_xlnm.Print_Area,13,FALSE)</f>
        <v>5838</v>
      </c>
      <c r="E198" s="1">
        <f>VLOOKUP(A198,'CAF BLS Adjustment'!B198:J853,5)</f>
        <v>97988</v>
      </c>
      <c r="F198" s="1">
        <f>VLOOKUP(A198,'CAF BLS Adjustment'!$B$3:$J$658,6)</f>
        <v>206726</v>
      </c>
      <c r="G198" s="1">
        <f t="shared" si="9"/>
        <v>5838</v>
      </c>
      <c r="H198" s="1">
        <f t="shared" si="10"/>
        <v>97988</v>
      </c>
      <c r="I198" s="1">
        <f t="shared" si="11"/>
        <v>206704.62625860277</v>
      </c>
    </row>
    <row r="199" spans="1:9">
      <c r="A199" s="107">
        <v>320827</v>
      </c>
      <c r="B199" s="15" t="s">
        <v>221</v>
      </c>
      <c r="C199" s="1">
        <f>VLOOKUP(A199,Main!_xlnm.Print_Area,16,FALSE)</f>
        <v>556548.57459681097</v>
      </c>
      <c r="D199" s="1">
        <f>VLOOKUP(A199,Main!_xlnm.Print_Area,13,FALSE)</f>
        <v>72498</v>
      </c>
      <c r="E199" s="1">
        <f>VLOOKUP(A199,'CAF BLS Adjustment'!B199:J854,5)</f>
        <v>163198</v>
      </c>
      <c r="F199" s="1">
        <f>VLOOKUP(A199,'CAF BLS Adjustment'!$B$3:$J$658,6)</f>
        <v>321118</v>
      </c>
      <c r="G199" s="1">
        <f t="shared" si="9"/>
        <v>72498</v>
      </c>
      <c r="H199" s="1">
        <f t="shared" si="10"/>
        <v>163198</v>
      </c>
      <c r="I199" s="1">
        <f t="shared" si="11"/>
        <v>320852.57459681097</v>
      </c>
    </row>
    <row r="200" spans="1:9">
      <c r="A200" s="107">
        <v>320834</v>
      </c>
      <c r="B200" s="15" t="s">
        <v>222</v>
      </c>
      <c r="C200" s="1">
        <f>VLOOKUP(A200,Main!_xlnm.Print_Area,16,FALSE)</f>
        <v>1667409.9450057005</v>
      </c>
      <c r="D200" s="1">
        <f>VLOOKUP(A200,Main!_xlnm.Print_Area,13,FALSE)</f>
        <v>134106</v>
      </c>
      <c r="E200" s="1">
        <f>VLOOKUP(A200,'CAF BLS Adjustment'!B200:J855,5)</f>
        <v>518536</v>
      </c>
      <c r="F200" s="1">
        <f>VLOOKUP(A200,'CAF BLS Adjustment'!$B$3:$J$658,6)</f>
        <v>1020895</v>
      </c>
      <c r="G200" s="1">
        <f t="shared" si="9"/>
        <v>134106</v>
      </c>
      <c r="H200" s="1">
        <f t="shared" si="10"/>
        <v>518536</v>
      </c>
      <c r="I200" s="1">
        <f t="shared" si="11"/>
        <v>1014767.9450057005</v>
      </c>
    </row>
    <row r="201" spans="1:9">
      <c r="A201" s="107">
        <v>320839</v>
      </c>
      <c r="B201" s="15" t="s">
        <v>223</v>
      </c>
      <c r="C201" s="1">
        <f>VLOOKUP(A201,Main!_xlnm.Print_Area,16,FALSE)</f>
        <v>154085.79721573027</v>
      </c>
      <c r="D201" s="1">
        <f>VLOOKUP(A201,Main!_xlnm.Print_Area,13,FALSE)</f>
        <v>10740</v>
      </c>
      <c r="E201" s="1">
        <f>VLOOKUP(A201,'CAF BLS Adjustment'!B201:J856,5)</f>
        <v>139827</v>
      </c>
      <c r="F201" s="1">
        <f>VLOOKUP(A201,'CAF BLS Adjustment'!$B$3:$J$658,6)</f>
        <v>4085</v>
      </c>
      <c r="G201" s="1">
        <f t="shared" si="9"/>
        <v>10740</v>
      </c>
      <c r="H201" s="1">
        <f t="shared" si="10"/>
        <v>139827</v>
      </c>
      <c r="I201" s="1">
        <f t="shared" si="11"/>
        <v>3518.797215730272</v>
      </c>
    </row>
    <row r="202" spans="1:9">
      <c r="A202" s="107">
        <v>330843</v>
      </c>
      <c r="B202" s="15" t="s">
        <v>225</v>
      </c>
      <c r="C202" s="1">
        <f>VLOOKUP(A202,Main!_xlnm.Print_Area,16,FALSE)</f>
        <v>992328.59505170921</v>
      </c>
      <c r="D202" s="1">
        <f>VLOOKUP(A202,Main!_xlnm.Print_Area,13,FALSE)</f>
        <v>59316</v>
      </c>
      <c r="E202" s="1">
        <f>VLOOKUP(A202,'CAF BLS Adjustment'!B202:J857,5)</f>
        <v>936659</v>
      </c>
      <c r="F202" s="1">
        <f>VLOOKUP(A202,'CAF BLS Adjustment'!$B$3:$J$658,6)</f>
        <v>0</v>
      </c>
      <c r="G202" s="1">
        <f t="shared" si="9"/>
        <v>59316</v>
      </c>
      <c r="H202" s="1">
        <f t="shared" si="10"/>
        <v>933012.59505170921</v>
      </c>
      <c r="I202" s="1">
        <f t="shared" si="11"/>
        <v>0</v>
      </c>
    </row>
    <row r="203" spans="1:9">
      <c r="A203" s="107">
        <v>330846</v>
      </c>
      <c r="B203" s="15" t="s">
        <v>226</v>
      </c>
      <c r="C203" s="1">
        <f>VLOOKUP(A203,Main!_xlnm.Print_Area,16,FALSE)</f>
        <v>857595.36682723695</v>
      </c>
      <c r="D203" s="1">
        <f>VLOOKUP(A203,Main!_xlnm.Print_Area,13,FALSE)</f>
        <v>84846</v>
      </c>
      <c r="E203" s="1">
        <f>VLOOKUP(A203,'CAF BLS Adjustment'!B203:J858,5)</f>
        <v>601920</v>
      </c>
      <c r="F203" s="1">
        <f>VLOOKUP(A203,'CAF BLS Adjustment'!$B$3:$J$658,6)</f>
        <v>171140</v>
      </c>
      <c r="G203" s="1">
        <f t="shared" si="9"/>
        <v>84846</v>
      </c>
      <c r="H203" s="1">
        <f t="shared" si="10"/>
        <v>601920</v>
      </c>
      <c r="I203" s="1">
        <f t="shared" si="11"/>
        <v>170829.36682723695</v>
      </c>
    </row>
    <row r="204" spans="1:9">
      <c r="A204" s="107">
        <v>330847</v>
      </c>
      <c r="B204" s="15" t="s">
        <v>227</v>
      </c>
      <c r="C204" s="1">
        <f>VLOOKUP(A204,Main!_xlnm.Print_Area,16,FALSE)</f>
        <v>124165.51062973743</v>
      </c>
      <c r="D204" s="1">
        <f>VLOOKUP(A204,Main!_xlnm.Print_Area,13,FALSE)</f>
        <v>-29454</v>
      </c>
      <c r="E204" s="1">
        <f>VLOOKUP(A204,'CAF BLS Adjustment'!B204:J859,5)</f>
        <v>154184</v>
      </c>
      <c r="F204" s="1">
        <f>VLOOKUP(A204,'CAF BLS Adjustment'!$B$3:$J$658,6)</f>
        <v>0</v>
      </c>
      <c r="G204" s="1">
        <f t="shared" si="9"/>
        <v>-29454</v>
      </c>
      <c r="H204" s="1">
        <f t="shared" si="10"/>
        <v>153619.51062973743</v>
      </c>
      <c r="I204" s="1">
        <f t="shared" si="11"/>
        <v>0</v>
      </c>
    </row>
    <row r="205" spans="1:9">
      <c r="A205" s="107">
        <v>330848</v>
      </c>
      <c r="B205" s="15" t="s">
        <v>228</v>
      </c>
      <c r="C205" s="1">
        <f>VLOOKUP(A205,Main!_xlnm.Print_Area,16,FALSE)</f>
        <v>91385.8239615153</v>
      </c>
      <c r="D205" s="1">
        <f>VLOOKUP(A205,Main!_xlnm.Print_Area,13,FALSE)</f>
        <v>-2550</v>
      </c>
      <c r="E205" s="1">
        <f>VLOOKUP(A205,'CAF BLS Adjustment'!B205:J860,5)</f>
        <v>44888</v>
      </c>
      <c r="F205" s="1">
        <f>VLOOKUP(A205,'CAF BLS Adjustment'!$B$3:$J$658,6)</f>
        <v>49393</v>
      </c>
      <c r="G205" s="1">
        <f t="shared" si="9"/>
        <v>-2550</v>
      </c>
      <c r="H205" s="1">
        <f t="shared" si="10"/>
        <v>44888</v>
      </c>
      <c r="I205" s="1">
        <f t="shared" si="11"/>
        <v>49047.8239615153</v>
      </c>
    </row>
    <row r="206" spans="1:9">
      <c r="A206" s="107">
        <v>330850</v>
      </c>
      <c r="B206" s="15" t="s">
        <v>229</v>
      </c>
      <c r="C206" s="1">
        <f>VLOOKUP(A206,Main!_xlnm.Print_Area,16,FALSE)</f>
        <v>735058.95658560609</v>
      </c>
      <c r="D206" s="1">
        <f>VLOOKUP(A206,Main!_xlnm.Print_Area,13,FALSE)</f>
        <v>70956</v>
      </c>
      <c r="E206" s="1">
        <f>VLOOKUP(A206,'CAF BLS Adjustment'!B206:J861,5)</f>
        <v>485721</v>
      </c>
      <c r="F206" s="1">
        <f>VLOOKUP(A206,'CAF BLS Adjustment'!$B$3:$J$658,6)</f>
        <v>181083</v>
      </c>
      <c r="G206" s="1">
        <f t="shared" si="9"/>
        <v>70956</v>
      </c>
      <c r="H206" s="1">
        <f t="shared" si="10"/>
        <v>485721</v>
      </c>
      <c r="I206" s="1">
        <f t="shared" si="11"/>
        <v>178381.95658560609</v>
      </c>
    </row>
    <row r="207" spans="1:9">
      <c r="A207" s="107">
        <v>330860</v>
      </c>
      <c r="B207" s="15" t="s">
        <v>230</v>
      </c>
      <c r="C207" s="1">
        <f>VLOOKUP(A207,Main!_xlnm.Print_Area,16,FALSE)</f>
        <v>3301944.693021189</v>
      </c>
      <c r="D207" s="1">
        <f>VLOOKUP(A207,Main!_xlnm.Print_Area,13,FALSE)</f>
        <v>211524</v>
      </c>
      <c r="E207" s="1">
        <f>VLOOKUP(A207,'CAF BLS Adjustment'!B207:J862,5)</f>
        <v>3102554</v>
      </c>
      <c r="F207" s="1">
        <f>VLOOKUP(A207,'CAF BLS Adjustment'!$B$3:$J$658,6)</f>
        <v>0</v>
      </c>
      <c r="G207" s="1">
        <f t="shared" si="9"/>
        <v>211524</v>
      </c>
      <c r="H207" s="1">
        <f t="shared" si="10"/>
        <v>3090420.693021189</v>
      </c>
      <c r="I207" s="1">
        <f t="shared" si="11"/>
        <v>0</v>
      </c>
    </row>
    <row r="208" spans="1:9">
      <c r="A208" s="107">
        <v>330861</v>
      </c>
      <c r="B208" s="15" t="s">
        <v>231</v>
      </c>
      <c r="C208" s="1">
        <f>VLOOKUP(A208,Main!_xlnm.Print_Area,16,FALSE)</f>
        <v>2044325.9316887562</v>
      </c>
      <c r="D208" s="1">
        <f>VLOOKUP(A208,Main!_xlnm.Print_Area,13,FALSE)</f>
        <v>48132</v>
      </c>
      <c r="E208" s="1">
        <f>VLOOKUP(A208,'CAF BLS Adjustment'!B208:J863,5)</f>
        <v>1409662</v>
      </c>
      <c r="F208" s="1">
        <f>VLOOKUP(A208,'CAF BLS Adjustment'!$B$3:$J$658,6)</f>
        <v>594044</v>
      </c>
      <c r="G208" s="1">
        <f t="shared" si="9"/>
        <v>48132</v>
      </c>
      <c r="H208" s="1">
        <f t="shared" si="10"/>
        <v>1409662</v>
      </c>
      <c r="I208" s="1">
        <f t="shared" si="11"/>
        <v>586531.93168875622</v>
      </c>
    </row>
    <row r="209" spans="1:9">
      <c r="A209" s="107">
        <v>330863</v>
      </c>
      <c r="B209" s="15" t="s">
        <v>232</v>
      </c>
      <c r="C209" s="1">
        <f>VLOOKUP(A209,Main!_xlnm.Print_Area,16,FALSE)</f>
        <v>1313364.9168300487</v>
      </c>
      <c r="D209" s="1">
        <f>VLOOKUP(A209,Main!_xlnm.Print_Area,13,FALSE)</f>
        <v>122562</v>
      </c>
      <c r="E209" s="1">
        <f>VLOOKUP(A209,'CAF BLS Adjustment'!B209:J864,5)</f>
        <v>954124</v>
      </c>
      <c r="F209" s="1">
        <f>VLOOKUP(A209,'CAF BLS Adjustment'!$B$3:$J$658,6)</f>
        <v>241505</v>
      </c>
      <c r="G209" s="1">
        <f t="shared" si="9"/>
        <v>122562</v>
      </c>
      <c r="H209" s="1">
        <f t="shared" si="10"/>
        <v>954124</v>
      </c>
      <c r="I209" s="1">
        <f t="shared" si="11"/>
        <v>236678.91683004866</v>
      </c>
    </row>
    <row r="210" spans="1:9">
      <c r="A210" s="107">
        <v>330866</v>
      </c>
      <c r="B210" s="15" t="s">
        <v>233</v>
      </c>
      <c r="C210" s="1">
        <f>VLOOKUP(A210,Main!_xlnm.Print_Area,16,FALSE)</f>
        <v>470624.64538472856</v>
      </c>
      <c r="D210" s="1">
        <f>VLOOKUP(A210,Main!_xlnm.Print_Area,13,FALSE)</f>
        <v>48576</v>
      </c>
      <c r="E210" s="1">
        <f>VLOOKUP(A210,'CAF BLS Adjustment'!B210:J865,5)</f>
        <v>423778</v>
      </c>
      <c r="F210" s="1">
        <f>VLOOKUP(A210,'CAF BLS Adjustment'!$B$3:$J$658,6)</f>
        <v>0</v>
      </c>
      <c r="G210" s="1">
        <f t="shared" si="9"/>
        <v>48576</v>
      </c>
      <c r="H210" s="1">
        <f t="shared" si="10"/>
        <v>422048.64538472856</v>
      </c>
      <c r="I210" s="1">
        <f t="shared" si="11"/>
        <v>0</v>
      </c>
    </row>
    <row r="211" spans="1:9">
      <c r="A211" s="107">
        <v>330872</v>
      </c>
      <c r="B211" s="15" t="s">
        <v>234</v>
      </c>
      <c r="C211" s="1">
        <f>VLOOKUP(A211,Main!_xlnm.Print_Area,16,FALSE)</f>
        <v>237687</v>
      </c>
      <c r="D211" s="1">
        <f>VLOOKUP(A211,Main!_xlnm.Print_Area,13,FALSE)</f>
        <v>-22440</v>
      </c>
      <c r="E211" s="1">
        <f>VLOOKUP(A211,'CAF BLS Adjustment'!B211:J866,5)</f>
        <v>260127</v>
      </c>
      <c r="F211" s="1">
        <f>VLOOKUP(A211,'CAF BLS Adjustment'!$B$3:$J$658,6)</f>
        <v>0</v>
      </c>
      <c r="G211" s="1">
        <f t="shared" si="9"/>
        <v>-22440</v>
      </c>
      <c r="H211" s="1">
        <f t="shared" si="10"/>
        <v>260127</v>
      </c>
      <c r="I211" s="1">
        <f t="shared" si="11"/>
        <v>0</v>
      </c>
    </row>
    <row r="212" spans="1:9">
      <c r="A212" s="107">
        <v>330889</v>
      </c>
      <c r="B212" s="15" t="s">
        <v>235</v>
      </c>
      <c r="C212" s="1">
        <f>VLOOKUP(A212,Main!_xlnm.Print_Area,16,FALSE)</f>
        <v>704661.65433762537</v>
      </c>
      <c r="D212" s="1">
        <f>VLOOKUP(A212,Main!_xlnm.Print_Area,13,FALSE)</f>
        <v>86172</v>
      </c>
      <c r="E212" s="1">
        <f>VLOOKUP(A212,'CAF BLS Adjustment'!B212:J867,5)</f>
        <v>279005</v>
      </c>
      <c r="F212" s="1">
        <f>VLOOKUP(A212,'CAF BLS Adjustment'!$B$3:$J$658,6)</f>
        <v>342074</v>
      </c>
      <c r="G212" s="1">
        <f t="shared" si="9"/>
        <v>86172</v>
      </c>
      <c r="H212" s="1">
        <f t="shared" si="10"/>
        <v>279005</v>
      </c>
      <c r="I212" s="1">
        <f t="shared" si="11"/>
        <v>339484.65433762537</v>
      </c>
    </row>
    <row r="213" spans="1:9">
      <c r="A213" s="107">
        <v>330896</v>
      </c>
      <c r="B213" s="15" t="s">
        <v>236</v>
      </c>
      <c r="C213" s="1">
        <f>VLOOKUP(A213,Main!_xlnm.Print_Area,16,FALSE)</f>
        <v>588022.25679701078</v>
      </c>
      <c r="D213" s="1">
        <f>VLOOKUP(A213,Main!_xlnm.Print_Area,13,FALSE)</f>
        <v>68046</v>
      </c>
      <c r="E213" s="1">
        <f>VLOOKUP(A213,'CAF BLS Adjustment'!B213:J868,5)</f>
        <v>241209</v>
      </c>
      <c r="F213" s="1">
        <f>VLOOKUP(A213,'CAF BLS Adjustment'!$B$3:$J$658,6)</f>
        <v>280928</v>
      </c>
      <c r="G213" s="1">
        <f t="shared" si="9"/>
        <v>68046</v>
      </c>
      <c r="H213" s="1">
        <f t="shared" si="10"/>
        <v>241209</v>
      </c>
      <c r="I213" s="1">
        <f t="shared" si="11"/>
        <v>278767.25679701078</v>
      </c>
    </row>
    <row r="214" spans="1:9">
      <c r="A214" s="107">
        <v>330899</v>
      </c>
      <c r="B214" s="15" t="s">
        <v>237</v>
      </c>
      <c r="C214" s="1">
        <f>VLOOKUP(A214,Main!_xlnm.Print_Area,16,FALSE)</f>
        <v>1199032.0437479243</v>
      </c>
      <c r="D214" s="1">
        <f>VLOOKUP(A214,Main!_xlnm.Print_Area,13,FALSE)</f>
        <v>173178</v>
      </c>
      <c r="E214" s="1">
        <f>VLOOKUP(A214,'CAF BLS Adjustment'!B214:J869,5)</f>
        <v>443273</v>
      </c>
      <c r="F214" s="1">
        <f>VLOOKUP(A214,'CAF BLS Adjustment'!$B$3:$J$658,6)</f>
        <v>586987</v>
      </c>
      <c r="G214" s="1">
        <f t="shared" si="9"/>
        <v>173178</v>
      </c>
      <c r="H214" s="1">
        <f t="shared" si="10"/>
        <v>443273</v>
      </c>
      <c r="I214" s="1">
        <f t="shared" si="11"/>
        <v>582581.04374792427</v>
      </c>
    </row>
    <row r="215" spans="1:9">
      <c r="A215" s="107">
        <v>330900</v>
      </c>
      <c r="B215" s="15" t="s">
        <v>238</v>
      </c>
      <c r="C215" s="1">
        <f>VLOOKUP(A215,Main!_xlnm.Print_Area,16,FALSE)</f>
        <v>1519794.3723400501</v>
      </c>
      <c r="D215" s="1">
        <f>VLOOKUP(A215,Main!_xlnm.Print_Area,13,FALSE)</f>
        <v>179550</v>
      </c>
      <c r="E215" s="1">
        <f>VLOOKUP(A215,'CAF BLS Adjustment'!B215:J870,5)</f>
        <v>548574</v>
      </c>
      <c r="F215" s="1">
        <f>VLOOKUP(A215,'CAF BLS Adjustment'!$B$3:$J$658,6)</f>
        <v>797255</v>
      </c>
      <c r="G215" s="1">
        <f t="shared" si="9"/>
        <v>179550</v>
      </c>
      <c r="H215" s="1">
        <f t="shared" si="10"/>
        <v>548574</v>
      </c>
      <c r="I215" s="1">
        <f t="shared" si="11"/>
        <v>791670.37234005006</v>
      </c>
    </row>
    <row r="216" spans="1:9">
      <c r="A216" s="107">
        <v>330902</v>
      </c>
      <c r="B216" s="15" t="s">
        <v>239</v>
      </c>
      <c r="C216" s="1">
        <f>VLOOKUP(A216,Main!_xlnm.Print_Area,16,FALSE)</f>
        <v>1886594.5305880951</v>
      </c>
      <c r="D216" s="1">
        <f>VLOOKUP(A216,Main!_xlnm.Print_Area,13,FALSE)</f>
        <v>130236</v>
      </c>
      <c r="E216" s="1">
        <f>VLOOKUP(A216,'CAF BLS Adjustment'!B216:J871,5)</f>
        <v>703666</v>
      </c>
      <c r="F216" s="1">
        <f>VLOOKUP(A216,'CAF BLS Adjustment'!$B$3:$J$658,6)</f>
        <v>1059625</v>
      </c>
      <c r="G216" s="1">
        <f t="shared" si="9"/>
        <v>130236</v>
      </c>
      <c r="H216" s="1">
        <f t="shared" si="10"/>
        <v>703666</v>
      </c>
      <c r="I216" s="1">
        <f t="shared" si="11"/>
        <v>1052692.5305880951</v>
      </c>
    </row>
    <row r="217" spans="1:9">
      <c r="A217" s="107">
        <v>330908</v>
      </c>
      <c r="B217" s="15" t="s">
        <v>240</v>
      </c>
      <c r="C217" s="1">
        <f>VLOOKUP(A217,Main!_xlnm.Print_Area,16,FALSE)</f>
        <v>1531338.9506988081</v>
      </c>
      <c r="D217" s="1">
        <f>VLOOKUP(A217,Main!_xlnm.Print_Area,13,FALSE)</f>
        <v>199548</v>
      </c>
      <c r="E217" s="1">
        <f>VLOOKUP(A217,'CAF BLS Adjustment'!B217:J872,5)</f>
        <v>1337418</v>
      </c>
      <c r="F217" s="1">
        <f>VLOOKUP(A217,'CAF BLS Adjustment'!$B$3:$J$658,6)</f>
        <v>0</v>
      </c>
      <c r="G217" s="1">
        <f t="shared" si="9"/>
        <v>199548</v>
      </c>
      <c r="H217" s="1">
        <f t="shared" si="10"/>
        <v>1331790.9506988081</v>
      </c>
      <c r="I217" s="1">
        <f t="shared" si="11"/>
        <v>0</v>
      </c>
    </row>
    <row r="218" spans="1:9">
      <c r="A218" s="107">
        <v>330910</v>
      </c>
      <c r="B218" s="15" t="s">
        <v>241</v>
      </c>
      <c r="C218" s="1">
        <f>VLOOKUP(A218,Main!_xlnm.Print_Area,16,FALSE)</f>
        <v>1971061.150034064</v>
      </c>
      <c r="D218" s="1">
        <f>VLOOKUP(A218,Main!_xlnm.Print_Area,13,FALSE)</f>
        <v>140088</v>
      </c>
      <c r="E218" s="1">
        <f>VLOOKUP(A218,'CAF BLS Adjustment'!B218:J873,5)</f>
        <v>643119</v>
      </c>
      <c r="F218" s="1">
        <f>VLOOKUP(A218,'CAF BLS Adjustment'!$B$3:$J$658,6)</f>
        <v>1195097</v>
      </c>
      <c r="G218" s="1">
        <f t="shared" si="9"/>
        <v>140088</v>
      </c>
      <c r="H218" s="1">
        <f t="shared" si="10"/>
        <v>643119</v>
      </c>
      <c r="I218" s="1">
        <f t="shared" si="11"/>
        <v>1187854.150034064</v>
      </c>
    </row>
    <row r="219" spans="1:9">
      <c r="A219" s="107">
        <v>330918</v>
      </c>
      <c r="B219" s="15" t="s">
        <v>242</v>
      </c>
      <c r="C219" s="1">
        <f>VLOOKUP(A219,Main!_xlnm.Print_Area,16,FALSE)</f>
        <v>2161054.0033878186</v>
      </c>
      <c r="D219" s="1">
        <f>VLOOKUP(A219,Main!_xlnm.Print_Area,13,FALSE)</f>
        <v>140274</v>
      </c>
      <c r="E219" s="1">
        <f>VLOOKUP(A219,'CAF BLS Adjustment'!B219:J874,5)</f>
        <v>1309273</v>
      </c>
      <c r="F219" s="1">
        <f>VLOOKUP(A219,'CAF BLS Adjustment'!$B$3:$J$658,6)</f>
        <v>719448</v>
      </c>
      <c r="G219" s="1">
        <f t="shared" si="9"/>
        <v>140274</v>
      </c>
      <c r="H219" s="1">
        <f t="shared" si="10"/>
        <v>1309273</v>
      </c>
      <c r="I219" s="1">
        <f t="shared" si="11"/>
        <v>711507.00338781858</v>
      </c>
    </row>
    <row r="220" spans="1:9">
      <c r="A220" s="107">
        <v>330920</v>
      </c>
      <c r="B220" s="15" t="s">
        <v>243</v>
      </c>
      <c r="C220" s="1">
        <f>VLOOKUP(A220,Main!_xlnm.Print_Area,16,FALSE)</f>
        <v>590601.50259432243</v>
      </c>
      <c r="D220" s="1">
        <f>VLOOKUP(A220,Main!_xlnm.Print_Area,13,FALSE)</f>
        <v>69240</v>
      </c>
      <c r="E220" s="1">
        <f>VLOOKUP(A220,'CAF BLS Adjustment'!B220:J875,5)</f>
        <v>395936</v>
      </c>
      <c r="F220" s="1">
        <f>VLOOKUP(A220,'CAF BLS Adjustment'!$B$3:$J$658,6)</f>
        <v>125679</v>
      </c>
      <c r="G220" s="1">
        <f t="shared" si="9"/>
        <v>69240</v>
      </c>
      <c r="H220" s="1">
        <f t="shared" si="10"/>
        <v>395936</v>
      </c>
      <c r="I220" s="1">
        <f t="shared" si="11"/>
        <v>125425.50259432243</v>
      </c>
    </row>
    <row r="221" spans="1:9">
      <c r="A221" s="107">
        <v>330925</v>
      </c>
      <c r="B221" s="15" t="s">
        <v>244</v>
      </c>
      <c r="C221" s="1">
        <f>VLOOKUP(A221,Main!_xlnm.Print_Area,16,FALSE)</f>
        <v>781177.82152099465</v>
      </c>
      <c r="D221" s="1">
        <f>VLOOKUP(A221,Main!_xlnm.Print_Area,13,FALSE)</f>
        <v>110670</v>
      </c>
      <c r="E221" s="1">
        <f>VLOOKUP(A221,'CAF BLS Adjustment'!B221:J876,5)</f>
        <v>244544</v>
      </c>
      <c r="F221" s="1">
        <f>VLOOKUP(A221,'CAF BLS Adjustment'!$B$3:$J$658,6)</f>
        <v>426369</v>
      </c>
      <c r="G221" s="1">
        <f t="shared" si="9"/>
        <v>110670</v>
      </c>
      <c r="H221" s="1">
        <f t="shared" si="10"/>
        <v>244544</v>
      </c>
      <c r="I221" s="1">
        <f t="shared" si="11"/>
        <v>425963.82152099465</v>
      </c>
    </row>
    <row r="222" spans="1:9">
      <c r="A222" s="107">
        <v>330936</v>
      </c>
      <c r="B222" s="15" t="s">
        <v>245</v>
      </c>
      <c r="C222" s="1">
        <f>VLOOKUP(A222,Main!_xlnm.Print_Area,16,FALSE)</f>
        <v>432796.64792663156</v>
      </c>
      <c r="D222" s="1">
        <f>VLOOKUP(A222,Main!_xlnm.Print_Area,13,FALSE)</f>
        <v>37884</v>
      </c>
      <c r="E222" s="1">
        <f>VLOOKUP(A222,'CAF BLS Adjustment'!B222:J877,5)</f>
        <v>320563</v>
      </c>
      <c r="F222" s="1">
        <f>VLOOKUP(A222,'CAF BLS Adjustment'!$B$3:$J$658,6)</f>
        <v>75940</v>
      </c>
      <c r="G222" s="1">
        <f t="shared" si="9"/>
        <v>37884</v>
      </c>
      <c r="H222" s="1">
        <f t="shared" si="10"/>
        <v>320563</v>
      </c>
      <c r="I222" s="1">
        <f t="shared" si="11"/>
        <v>74349.647926631558</v>
      </c>
    </row>
    <row r="223" spans="1:9">
      <c r="A223" s="107">
        <v>330937</v>
      </c>
      <c r="B223" s="15" t="s">
        <v>246</v>
      </c>
      <c r="C223" s="1">
        <f>VLOOKUP(A223,Main!_xlnm.Print_Area,16,FALSE)</f>
        <v>529988.76629930013</v>
      </c>
      <c r="D223" s="1">
        <f>VLOOKUP(A223,Main!_xlnm.Print_Area,13,FALSE)</f>
        <v>145920</v>
      </c>
      <c r="E223" s="1">
        <f>VLOOKUP(A223,'CAF BLS Adjustment'!B223:J878,5)</f>
        <v>323214</v>
      </c>
      <c r="F223" s="1">
        <f>VLOOKUP(A223,'CAF BLS Adjustment'!$B$3:$J$658,6)</f>
        <v>61389</v>
      </c>
      <c r="G223" s="1">
        <f t="shared" si="9"/>
        <v>145920</v>
      </c>
      <c r="H223" s="1">
        <f t="shared" si="10"/>
        <v>323214</v>
      </c>
      <c r="I223" s="1">
        <f t="shared" si="11"/>
        <v>60854.766299300129</v>
      </c>
    </row>
    <row r="224" spans="1:9">
      <c r="A224" s="107">
        <v>330938</v>
      </c>
      <c r="B224" s="15" t="s">
        <v>247</v>
      </c>
      <c r="C224" s="1">
        <f>VLOOKUP(A224,Main!_xlnm.Print_Area,16,FALSE)</f>
        <v>2580107.811761505</v>
      </c>
      <c r="D224" s="1">
        <f>VLOOKUP(A224,Main!_xlnm.Print_Area,13,FALSE)</f>
        <v>353220</v>
      </c>
      <c r="E224" s="1">
        <f>VLOOKUP(A224,'CAF BLS Adjustment'!B224:J879,5)</f>
        <v>742706</v>
      </c>
      <c r="F224" s="1">
        <f>VLOOKUP(A224,'CAF BLS Adjustment'!$B$3:$J$658,6)</f>
        <v>1485475</v>
      </c>
      <c r="G224" s="1">
        <f t="shared" si="9"/>
        <v>353220</v>
      </c>
      <c r="H224" s="1">
        <f t="shared" si="10"/>
        <v>742706</v>
      </c>
      <c r="I224" s="1">
        <f t="shared" si="11"/>
        <v>1484181.811761505</v>
      </c>
    </row>
    <row r="225" spans="1:9">
      <c r="A225" s="107">
        <v>330942</v>
      </c>
      <c r="B225" s="15" t="s">
        <v>248</v>
      </c>
      <c r="C225" s="1">
        <f>VLOOKUP(A225,Main!_xlnm.Print_Area,16,FALSE)</f>
        <v>1353634.9408314545</v>
      </c>
      <c r="D225" s="1">
        <f>VLOOKUP(A225,Main!_xlnm.Print_Area,13,FALSE)</f>
        <v>148482</v>
      </c>
      <c r="E225" s="1">
        <f>VLOOKUP(A225,'CAF BLS Adjustment'!B225:J880,5)</f>
        <v>726201</v>
      </c>
      <c r="F225" s="1">
        <f>VLOOKUP(A225,'CAF BLS Adjustment'!$B$3:$J$658,6)</f>
        <v>483926</v>
      </c>
      <c r="G225" s="1">
        <f t="shared" si="9"/>
        <v>148482</v>
      </c>
      <c r="H225" s="1">
        <f t="shared" si="10"/>
        <v>726201</v>
      </c>
      <c r="I225" s="1">
        <f t="shared" si="11"/>
        <v>478951.94083145447</v>
      </c>
    </row>
    <row r="226" spans="1:9">
      <c r="A226" s="107">
        <v>330946</v>
      </c>
      <c r="B226" s="15" t="s">
        <v>249</v>
      </c>
      <c r="C226" s="1">
        <f>VLOOKUP(A226,Main!_xlnm.Print_Area,16,FALSE)</f>
        <v>263823.19770550518</v>
      </c>
      <c r="D226" s="1">
        <f>VLOOKUP(A226,Main!_xlnm.Print_Area,13,FALSE)</f>
        <v>-642</v>
      </c>
      <c r="E226" s="1">
        <f>VLOOKUP(A226,'CAF BLS Adjustment'!B226:J881,5)</f>
        <v>143154</v>
      </c>
      <c r="F226" s="1">
        <f>VLOOKUP(A226,'CAF BLS Adjustment'!$B$3:$J$658,6)</f>
        <v>122283</v>
      </c>
      <c r="G226" s="1">
        <f t="shared" si="9"/>
        <v>-642</v>
      </c>
      <c r="H226" s="1">
        <f t="shared" si="10"/>
        <v>143154</v>
      </c>
      <c r="I226" s="1">
        <f t="shared" si="11"/>
        <v>121311.19770550518</v>
      </c>
    </row>
    <row r="227" spans="1:9">
      <c r="A227" s="107">
        <v>330949</v>
      </c>
      <c r="B227" s="15" t="s">
        <v>250</v>
      </c>
      <c r="C227" s="1">
        <f>VLOOKUP(A227,Main!_xlnm.Print_Area,16,FALSE)</f>
        <v>845642.6065414676</v>
      </c>
      <c r="D227" s="1">
        <f>VLOOKUP(A227,Main!_xlnm.Print_Area,13,FALSE)</f>
        <v>99444</v>
      </c>
      <c r="E227" s="1">
        <f>VLOOKUP(A227,'CAF BLS Adjustment'!B227:J882,5)</f>
        <v>399615</v>
      </c>
      <c r="F227" s="1">
        <f>VLOOKUP(A227,'CAF BLS Adjustment'!$B$3:$J$658,6)</f>
        <v>349691</v>
      </c>
      <c r="G227" s="1">
        <f t="shared" si="9"/>
        <v>99444</v>
      </c>
      <c r="H227" s="1">
        <f t="shared" si="10"/>
        <v>399615</v>
      </c>
      <c r="I227" s="1">
        <f t="shared" si="11"/>
        <v>346583.6065414676</v>
      </c>
    </row>
    <row r="228" spans="1:9">
      <c r="A228" s="107">
        <v>330953</v>
      </c>
      <c r="B228" s="15" t="s">
        <v>251</v>
      </c>
      <c r="C228" s="1">
        <f>VLOOKUP(A228,Main!_xlnm.Print_Area,16,FALSE)</f>
        <v>488153.23493039457</v>
      </c>
      <c r="D228" s="1">
        <f>VLOOKUP(A228,Main!_xlnm.Print_Area,13,FALSE)</f>
        <v>46152</v>
      </c>
      <c r="E228" s="1">
        <f>VLOOKUP(A228,'CAF BLS Adjustment'!B228:J883,5)</f>
        <v>321691</v>
      </c>
      <c r="F228" s="1">
        <f>VLOOKUP(A228,'CAF BLS Adjustment'!$B$3:$J$658,6)</f>
        <v>122104</v>
      </c>
      <c r="G228" s="1">
        <f t="shared" si="9"/>
        <v>46152</v>
      </c>
      <c r="H228" s="1">
        <f t="shared" si="10"/>
        <v>321691</v>
      </c>
      <c r="I228" s="1">
        <f t="shared" si="11"/>
        <v>120310.23493039457</v>
      </c>
    </row>
    <row r="229" spans="1:9">
      <c r="A229" s="107">
        <v>330960</v>
      </c>
      <c r="B229" s="15" t="s">
        <v>252</v>
      </c>
      <c r="C229" s="1">
        <f>VLOOKUP(A229,Main!_xlnm.Print_Area,16,FALSE)</f>
        <v>2132202.0227100826</v>
      </c>
      <c r="D229" s="1">
        <f>VLOOKUP(A229,Main!_xlnm.Print_Area,13,FALSE)</f>
        <v>133404</v>
      </c>
      <c r="E229" s="1">
        <f>VLOOKUP(A229,'CAF BLS Adjustment'!B229:J884,5)</f>
        <v>838253</v>
      </c>
      <c r="F229" s="1">
        <f>VLOOKUP(A229,'CAF BLS Adjustment'!$B$3:$J$658,6)</f>
        <v>1168380</v>
      </c>
      <c r="G229" s="1">
        <f t="shared" si="9"/>
        <v>133404</v>
      </c>
      <c r="H229" s="1">
        <f t="shared" si="10"/>
        <v>838253</v>
      </c>
      <c r="I229" s="1">
        <f t="shared" si="11"/>
        <v>1160545.0227100826</v>
      </c>
    </row>
    <row r="230" spans="1:9">
      <c r="A230" s="107">
        <v>330966</v>
      </c>
      <c r="B230" s="15" t="s">
        <v>253</v>
      </c>
      <c r="C230" s="1">
        <f>VLOOKUP(A230,Main!_xlnm.Print_Area,16,FALSE)</f>
        <v>3343720.1850384818</v>
      </c>
      <c r="D230" s="1">
        <f>VLOOKUP(A230,Main!_xlnm.Print_Area,13,FALSE)</f>
        <v>370008</v>
      </c>
      <c r="E230" s="1">
        <f>VLOOKUP(A230,'CAF BLS Adjustment'!B230:J885,5)</f>
        <v>1374656</v>
      </c>
      <c r="F230" s="1">
        <f>VLOOKUP(A230,'CAF BLS Adjustment'!$B$3:$J$658,6)</f>
        <v>1611343</v>
      </c>
      <c r="G230" s="1">
        <f t="shared" si="9"/>
        <v>370008</v>
      </c>
      <c r="H230" s="1">
        <f t="shared" si="10"/>
        <v>1374656</v>
      </c>
      <c r="I230" s="1">
        <f t="shared" si="11"/>
        <v>1599056.1850384818</v>
      </c>
    </row>
    <row r="231" spans="1:9">
      <c r="A231" s="107">
        <v>330971</v>
      </c>
      <c r="B231" s="15" t="s">
        <v>254</v>
      </c>
      <c r="C231" s="1">
        <f>VLOOKUP(A231,Main!_xlnm.Print_Area,16,FALSE)</f>
        <v>1920137.2746138093</v>
      </c>
      <c r="D231" s="1">
        <f>VLOOKUP(A231,Main!_xlnm.Print_Area,13,FALSE)</f>
        <v>125316</v>
      </c>
      <c r="E231" s="1">
        <f>VLOOKUP(A231,'CAF BLS Adjustment'!B231:J886,5)</f>
        <v>1801877</v>
      </c>
      <c r="F231" s="1">
        <f>VLOOKUP(A231,'CAF BLS Adjustment'!$B$3:$J$658,6)</f>
        <v>0</v>
      </c>
      <c r="G231" s="1">
        <f t="shared" si="9"/>
        <v>125316</v>
      </c>
      <c r="H231" s="1">
        <f t="shared" si="10"/>
        <v>1794821.2746138093</v>
      </c>
      <c r="I231" s="1">
        <f t="shared" si="11"/>
        <v>0</v>
      </c>
    </row>
    <row r="232" spans="1:9">
      <c r="A232" s="107">
        <v>330974</v>
      </c>
      <c r="B232" s="15" t="s">
        <v>255</v>
      </c>
      <c r="C232" s="1">
        <f>VLOOKUP(A232,Main!_xlnm.Print_Area,16,FALSE)</f>
        <v>5528809</v>
      </c>
      <c r="D232" s="1">
        <f>VLOOKUP(A232,Main!_xlnm.Print_Area,13,FALSE)</f>
        <v>-820818</v>
      </c>
      <c r="E232" s="1">
        <f>VLOOKUP(A232,'CAF BLS Adjustment'!B232:J887,5)</f>
        <v>1318601</v>
      </c>
      <c r="F232" s="1">
        <f>VLOOKUP(A232,'CAF BLS Adjustment'!$B$3:$J$658,6)</f>
        <v>5031026</v>
      </c>
      <c r="G232" s="1">
        <f t="shared" si="9"/>
        <v>-820818</v>
      </c>
      <c r="H232" s="1">
        <f t="shared" si="10"/>
        <v>1318601</v>
      </c>
      <c r="I232" s="1">
        <f t="shared" si="11"/>
        <v>5031026</v>
      </c>
    </row>
    <row r="233" spans="1:9">
      <c r="A233" s="107">
        <v>340978</v>
      </c>
      <c r="B233" s="15" t="s">
        <v>257</v>
      </c>
      <c r="C233" s="1">
        <f>VLOOKUP(A233,Main!_xlnm.Print_Area,16,FALSE)</f>
        <v>379881.09112731798</v>
      </c>
      <c r="D233" s="1">
        <f>VLOOKUP(A233,Main!_xlnm.Print_Area,13,FALSE)</f>
        <v>4590</v>
      </c>
      <c r="E233" s="1">
        <f>VLOOKUP(A233,'CAF BLS Adjustment'!B233:J888,5)</f>
        <v>376687</v>
      </c>
      <c r="F233" s="1">
        <f>VLOOKUP(A233,'CAF BLS Adjustment'!$B$3:$J$658,6)</f>
        <v>0</v>
      </c>
      <c r="G233" s="1">
        <f t="shared" si="9"/>
        <v>4590</v>
      </c>
      <c r="H233" s="1">
        <f t="shared" si="10"/>
        <v>375291.09112731798</v>
      </c>
      <c r="I233" s="1">
        <f t="shared" si="11"/>
        <v>0</v>
      </c>
    </row>
    <row r="234" spans="1:9">
      <c r="A234" s="107">
        <v>340983</v>
      </c>
      <c r="B234" s="15" t="s">
        <v>258</v>
      </c>
      <c r="C234" s="1">
        <f>VLOOKUP(A234,Main!_xlnm.Print_Area,16,FALSE)</f>
        <v>286848.63806043001</v>
      </c>
      <c r="D234" s="1">
        <f>VLOOKUP(A234,Main!_xlnm.Print_Area,13,FALSE)</f>
        <v>-46620</v>
      </c>
      <c r="E234" s="1">
        <f>VLOOKUP(A234,'CAF BLS Adjustment'!B234:J889,5)</f>
        <v>148345</v>
      </c>
      <c r="F234" s="1">
        <f>VLOOKUP(A234,'CAF BLS Adjustment'!$B$3:$J$658,6)</f>
        <v>186349</v>
      </c>
      <c r="G234" s="1">
        <f t="shared" si="9"/>
        <v>-46620</v>
      </c>
      <c r="H234" s="1">
        <f t="shared" si="10"/>
        <v>148345</v>
      </c>
      <c r="I234" s="1">
        <f t="shared" si="11"/>
        <v>185123.63806043001</v>
      </c>
    </row>
    <row r="235" spans="1:9">
      <c r="A235" s="107">
        <v>340990</v>
      </c>
      <c r="B235" s="15" t="s">
        <v>259</v>
      </c>
      <c r="C235" s="1">
        <f>VLOOKUP(A235,Main!_xlnm.Print_Area,16,FALSE)</f>
        <v>79921.321571397741</v>
      </c>
      <c r="D235" s="1">
        <f>VLOOKUP(A235,Main!_xlnm.Print_Area,13,FALSE)</f>
        <v>2250</v>
      </c>
      <c r="E235" s="1">
        <f>VLOOKUP(A235,'CAF BLS Adjustment'!B235:J890,5)</f>
        <v>77965</v>
      </c>
      <c r="F235" s="1">
        <f>VLOOKUP(A235,'CAF BLS Adjustment'!$B$3:$J$658,6)</f>
        <v>0</v>
      </c>
      <c r="G235" s="1">
        <f t="shared" si="9"/>
        <v>2250</v>
      </c>
      <c r="H235" s="1">
        <f t="shared" si="10"/>
        <v>77671.321571397741</v>
      </c>
      <c r="I235" s="1">
        <f t="shared" si="11"/>
        <v>0</v>
      </c>
    </row>
    <row r="236" spans="1:9">
      <c r="A236" s="107">
        <v>341003</v>
      </c>
      <c r="B236" s="15" t="s">
        <v>260</v>
      </c>
      <c r="C236" s="1">
        <f>VLOOKUP(A236,Main!_xlnm.Print_Area,16,FALSE)</f>
        <v>759963.44270414591</v>
      </c>
      <c r="D236" s="1">
        <f>VLOOKUP(A236,Main!_xlnm.Print_Area,13,FALSE)</f>
        <v>1476</v>
      </c>
      <c r="E236" s="1">
        <f>VLOOKUP(A236,'CAF BLS Adjustment'!B236:J891,5)</f>
        <v>726936</v>
      </c>
      <c r="F236" s="1">
        <f>VLOOKUP(A236,'CAF BLS Adjustment'!$B$3:$J$658,6)</f>
        <v>34344</v>
      </c>
      <c r="G236" s="1">
        <f t="shared" si="9"/>
        <v>1476</v>
      </c>
      <c r="H236" s="1">
        <f t="shared" si="10"/>
        <v>726936</v>
      </c>
      <c r="I236" s="1">
        <f t="shared" si="11"/>
        <v>31551.442704145913</v>
      </c>
    </row>
    <row r="237" spans="1:9">
      <c r="A237" s="107">
        <v>341020</v>
      </c>
      <c r="B237" s="15" t="s">
        <v>261</v>
      </c>
      <c r="C237" s="1">
        <f>VLOOKUP(A237,Main!_xlnm.Print_Area,16,FALSE)</f>
        <v>163681</v>
      </c>
      <c r="D237" s="1">
        <f>VLOOKUP(A237,Main!_xlnm.Print_Area,13,FALSE)</f>
        <v>-9930</v>
      </c>
      <c r="E237" s="1">
        <f>VLOOKUP(A237,'CAF BLS Adjustment'!B237:J892,5)</f>
        <v>173611</v>
      </c>
      <c r="F237" s="1">
        <f>VLOOKUP(A237,'CAF BLS Adjustment'!$B$3:$J$658,6)</f>
        <v>0</v>
      </c>
      <c r="G237" s="1">
        <f t="shared" si="9"/>
        <v>-9930</v>
      </c>
      <c r="H237" s="1">
        <f t="shared" si="10"/>
        <v>173611</v>
      </c>
      <c r="I237" s="1">
        <f t="shared" si="11"/>
        <v>0</v>
      </c>
    </row>
    <row r="238" spans="1:9">
      <c r="A238" s="107">
        <v>341021</v>
      </c>
      <c r="B238" s="15" t="s">
        <v>262</v>
      </c>
      <c r="C238" s="1">
        <f>VLOOKUP(A238,Main!_xlnm.Print_Area,16,FALSE)</f>
        <v>29181.087867817096</v>
      </c>
      <c r="D238" s="1">
        <f>VLOOKUP(A238,Main!_xlnm.Print_Area,13,FALSE)</f>
        <v>-186</v>
      </c>
      <c r="E238" s="1">
        <f>VLOOKUP(A238,'CAF BLS Adjustment'!B238:J893,5)</f>
        <v>29475</v>
      </c>
      <c r="F238" s="1">
        <f>VLOOKUP(A238,'CAF BLS Adjustment'!$B$3:$J$658,6)</f>
        <v>0</v>
      </c>
      <c r="G238" s="1">
        <f t="shared" si="9"/>
        <v>-186</v>
      </c>
      <c r="H238" s="1">
        <f t="shared" si="10"/>
        <v>29367.087867817096</v>
      </c>
      <c r="I238" s="1">
        <f t="shared" si="11"/>
        <v>0</v>
      </c>
    </row>
    <row r="239" spans="1:9">
      <c r="A239" s="107">
        <v>341023</v>
      </c>
      <c r="B239" s="15" t="s">
        <v>263</v>
      </c>
      <c r="C239" s="1">
        <f>VLOOKUP(A239,Main!_xlnm.Print_Area,16,FALSE)</f>
        <v>478689.58660356334</v>
      </c>
      <c r="D239" s="1">
        <f>VLOOKUP(A239,Main!_xlnm.Print_Area,13,FALSE)</f>
        <v>-25152</v>
      </c>
      <c r="E239" s="1">
        <f>VLOOKUP(A239,'CAF BLS Adjustment'!B239:J894,5)</f>
        <v>386191</v>
      </c>
      <c r="F239" s="1">
        <f>VLOOKUP(A239,'CAF BLS Adjustment'!$B$3:$J$658,6)</f>
        <v>119502</v>
      </c>
      <c r="G239" s="1">
        <f t="shared" si="9"/>
        <v>-25152</v>
      </c>
      <c r="H239" s="1">
        <f t="shared" si="10"/>
        <v>386191</v>
      </c>
      <c r="I239" s="1">
        <f t="shared" si="11"/>
        <v>117650.58660356334</v>
      </c>
    </row>
    <row r="240" spans="1:9">
      <c r="A240" s="107">
        <v>341025</v>
      </c>
      <c r="B240" s="15" t="s">
        <v>264</v>
      </c>
      <c r="C240" s="1">
        <f>VLOOKUP(A240,Main!_xlnm.Print_Area,16,FALSE)</f>
        <v>3940450.9900457188</v>
      </c>
      <c r="D240" s="1">
        <f>VLOOKUP(A240,Main!_xlnm.Print_Area,13,FALSE)</f>
        <v>-328644</v>
      </c>
      <c r="E240" s="1">
        <f>VLOOKUP(A240,'CAF BLS Adjustment'!B240:J895,5)</f>
        <v>2024470.9067860872</v>
      </c>
      <c r="F240" s="1">
        <f>VLOOKUP(A240,'CAF BLS Adjustment'!$B$3:$J$658,6)</f>
        <v>2260311.2751576086</v>
      </c>
      <c r="G240" s="1">
        <f t="shared" si="9"/>
        <v>-328644</v>
      </c>
      <c r="H240" s="1">
        <f t="shared" si="10"/>
        <v>2024470.9067860872</v>
      </c>
      <c r="I240" s="1">
        <f t="shared" si="11"/>
        <v>2244624.0832596319</v>
      </c>
    </row>
    <row r="241" spans="1:9">
      <c r="A241" s="107">
        <v>341026</v>
      </c>
      <c r="B241" s="15" t="s">
        <v>265</v>
      </c>
      <c r="C241" s="1">
        <f>VLOOKUP(A241,Main!_xlnm.Print_Area,16,FALSE)</f>
        <v>3029926</v>
      </c>
      <c r="D241" s="1">
        <f>VLOOKUP(A241,Main!_xlnm.Print_Area,13,FALSE)</f>
        <v>-322716</v>
      </c>
      <c r="E241" s="1">
        <f>VLOOKUP(A241,'CAF BLS Adjustment'!B241:J896,5)</f>
        <v>1699340</v>
      </c>
      <c r="F241" s="1">
        <f>VLOOKUP(A241,'CAF BLS Adjustment'!$B$3:$J$658,6)</f>
        <v>1653302</v>
      </c>
      <c r="G241" s="1">
        <f t="shared" si="9"/>
        <v>-322716</v>
      </c>
      <c r="H241" s="1">
        <f t="shared" si="10"/>
        <v>1699340</v>
      </c>
      <c r="I241" s="1">
        <f t="shared" si="11"/>
        <v>1653302</v>
      </c>
    </row>
    <row r="242" spans="1:9">
      <c r="A242" s="107">
        <v>341032</v>
      </c>
      <c r="B242" s="15" t="s">
        <v>266</v>
      </c>
      <c r="C242" s="1">
        <f>VLOOKUP(A242,Main!_xlnm.Print_Area,16,FALSE)</f>
        <v>510572.62270662194</v>
      </c>
      <c r="D242" s="1">
        <f>VLOOKUP(A242,Main!_xlnm.Print_Area,13,FALSE)</f>
        <v>-2784</v>
      </c>
      <c r="E242" s="1">
        <f>VLOOKUP(A242,'CAF BLS Adjustment'!B242:J897,5)</f>
        <v>515243</v>
      </c>
      <c r="F242" s="1">
        <f>VLOOKUP(A242,'CAF BLS Adjustment'!$B$3:$J$658,6)</f>
        <v>0</v>
      </c>
      <c r="G242" s="1">
        <f t="shared" si="9"/>
        <v>-2784</v>
      </c>
      <c r="H242" s="1">
        <f t="shared" si="10"/>
        <v>513356.62270662194</v>
      </c>
      <c r="I242" s="1">
        <f t="shared" si="11"/>
        <v>0</v>
      </c>
    </row>
    <row r="243" spans="1:9">
      <c r="A243" s="107">
        <v>341041</v>
      </c>
      <c r="B243" s="15" t="s">
        <v>267</v>
      </c>
      <c r="C243" s="1">
        <f>VLOOKUP(A243,Main!_xlnm.Print_Area,16,FALSE)</f>
        <v>31259.135360980272</v>
      </c>
      <c r="D243" s="1">
        <f>VLOOKUP(A243,Main!_xlnm.Print_Area,13,FALSE)</f>
        <v>1608</v>
      </c>
      <c r="E243" s="1">
        <f>VLOOKUP(A243,'CAF BLS Adjustment'!B243:J898,5)</f>
        <v>29766</v>
      </c>
      <c r="F243" s="1">
        <f>VLOOKUP(A243,'CAF BLS Adjustment'!$B$3:$J$658,6)</f>
        <v>0</v>
      </c>
      <c r="G243" s="1">
        <f t="shared" si="9"/>
        <v>1608</v>
      </c>
      <c r="H243" s="1">
        <f t="shared" si="10"/>
        <v>29651.135360980272</v>
      </c>
      <c r="I243" s="1">
        <f t="shared" si="11"/>
        <v>0</v>
      </c>
    </row>
    <row r="244" spans="1:9">
      <c r="A244" s="107">
        <v>341043</v>
      </c>
      <c r="B244" s="15" t="s">
        <v>268</v>
      </c>
      <c r="C244" s="1">
        <f>VLOOKUP(A244,Main!_xlnm.Print_Area,16,FALSE)</f>
        <v>520456.53341556393</v>
      </c>
      <c r="D244" s="1">
        <f>VLOOKUP(A244,Main!_xlnm.Print_Area,13,FALSE)</f>
        <v>32118</v>
      </c>
      <c r="E244" s="1">
        <f>VLOOKUP(A244,'CAF BLS Adjustment'!B244:J899,5)</f>
        <v>490251</v>
      </c>
      <c r="F244" s="1">
        <f>VLOOKUP(A244,'CAF BLS Adjustment'!$B$3:$J$658,6)</f>
        <v>0</v>
      </c>
      <c r="G244" s="1">
        <f t="shared" si="9"/>
        <v>32118</v>
      </c>
      <c r="H244" s="1">
        <f t="shared" si="10"/>
        <v>488338.53341556393</v>
      </c>
      <c r="I244" s="1">
        <f t="shared" si="11"/>
        <v>0</v>
      </c>
    </row>
    <row r="245" spans="1:9">
      <c r="A245" s="107">
        <v>341045</v>
      </c>
      <c r="B245" s="15" t="s">
        <v>269</v>
      </c>
      <c r="C245" s="1">
        <f>VLOOKUP(A245,Main!_xlnm.Print_Area,16,FALSE)</f>
        <v>424883.72470877896</v>
      </c>
      <c r="D245" s="1">
        <f>VLOOKUP(A245,Main!_xlnm.Print_Area,13,FALSE)</f>
        <v>28139</v>
      </c>
      <c r="E245" s="1">
        <f>VLOOKUP(A245,'CAF BLS Adjustment'!B245:J900,5)</f>
        <v>398306</v>
      </c>
      <c r="F245" s="1">
        <f>VLOOKUP(A245,'CAF BLS Adjustment'!$B$3:$J$658,6)</f>
        <v>0</v>
      </c>
      <c r="G245" s="1">
        <f t="shared" si="9"/>
        <v>28139</v>
      </c>
      <c r="H245" s="1">
        <f t="shared" si="10"/>
        <v>396744.72470877896</v>
      </c>
      <c r="I245" s="1">
        <f t="shared" si="11"/>
        <v>0</v>
      </c>
    </row>
    <row r="246" spans="1:9">
      <c r="A246" s="107">
        <v>341046</v>
      </c>
      <c r="B246" s="15" t="s">
        <v>270</v>
      </c>
      <c r="C246" s="1">
        <f>VLOOKUP(A246,Main!_xlnm.Print_Area,16,FALSE)</f>
        <v>47412.777281282848</v>
      </c>
      <c r="D246" s="1">
        <f>VLOOKUP(A246,Main!_xlnm.Print_Area,13,FALSE)</f>
        <v>1062</v>
      </c>
      <c r="E246" s="1">
        <f>VLOOKUP(A246,'CAF BLS Adjustment'!B246:J901,5)</f>
        <v>46525</v>
      </c>
      <c r="F246" s="1">
        <f>VLOOKUP(A246,'CAF BLS Adjustment'!$B$3:$J$658,6)</f>
        <v>0</v>
      </c>
      <c r="G246" s="1">
        <f t="shared" si="9"/>
        <v>1062</v>
      </c>
      <c r="H246" s="1">
        <f t="shared" si="10"/>
        <v>46350.777281282848</v>
      </c>
      <c r="I246" s="1">
        <f t="shared" si="11"/>
        <v>0</v>
      </c>
    </row>
    <row r="247" spans="1:9">
      <c r="A247" s="107">
        <v>341047</v>
      </c>
      <c r="B247" s="15" t="s">
        <v>271</v>
      </c>
      <c r="C247" s="1">
        <f>VLOOKUP(A247,Main!_xlnm.Print_Area,16,FALSE)</f>
        <v>3154479.5675232406</v>
      </c>
      <c r="D247" s="1">
        <f>VLOOKUP(A247,Main!_xlnm.Print_Area,13,FALSE)</f>
        <v>156456</v>
      </c>
      <c r="E247" s="1">
        <f>VLOOKUP(A247,'CAF BLS Adjustment'!B247:J902,5)</f>
        <v>1236130</v>
      </c>
      <c r="F247" s="1">
        <f>VLOOKUP(A247,'CAF BLS Adjustment'!$B$3:$J$658,6)</f>
        <v>1773485</v>
      </c>
      <c r="G247" s="1">
        <f t="shared" si="9"/>
        <v>156456</v>
      </c>
      <c r="H247" s="1">
        <f t="shared" si="10"/>
        <v>1236130</v>
      </c>
      <c r="I247" s="1">
        <f t="shared" si="11"/>
        <v>1761893.5675232406</v>
      </c>
    </row>
    <row r="248" spans="1:9">
      <c r="A248" s="107">
        <v>341049</v>
      </c>
      <c r="B248" s="15" t="s">
        <v>272</v>
      </c>
      <c r="C248" s="1">
        <f>VLOOKUP(A248,Main!_xlnm.Print_Area,16,FALSE)</f>
        <v>2749104.1576728798</v>
      </c>
      <c r="D248" s="1">
        <f>VLOOKUP(A248,Main!_xlnm.Print_Area,13,FALSE)</f>
        <v>196404</v>
      </c>
      <c r="E248" s="1">
        <f>VLOOKUP(A248,'CAF BLS Adjustment'!B248:J903,5)</f>
        <v>1564967</v>
      </c>
      <c r="F248" s="1">
        <f>VLOOKUP(A248,'CAF BLS Adjustment'!$B$3:$J$658,6)</f>
        <v>997835</v>
      </c>
      <c r="G248" s="1">
        <f t="shared" si="9"/>
        <v>196404</v>
      </c>
      <c r="H248" s="1">
        <f t="shared" si="10"/>
        <v>1564967</v>
      </c>
      <c r="I248" s="1">
        <f t="shared" si="11"/>
        <v>987733.15767287975</v>
      </c>
    </row>
    <row r="249" spans="1:9">
      <c r="A249" s="107">
        <v>341050</v>
      </c>
      <c r="B249" s="15" t="s">
        <v>273</v>
      </c>
      <c r="C249" s="1">
        <f>VLOOKUP(A249,Main!_xlnm.Print_Area,16,FALSE)</f>
        <v>332475.8540629982</v>
      </c>
      <c r="D249" s="1">
        <f>VLOOKUP(A249,Main!_xlnm.Print_Area,13,FALSE)</f>
        <v>10146</v>
      </c>
      <c r="E249" s="1">
        <f>VLOOKUP(A249,'CAF BLS Adjustment'!B249:J904,5)</f>
        <v>317387</v>
      </c>
      <c r="F249" s="1">
        <f>VLOOKUP(A249,'CAF BLS Adjustment'!$B$3:$J$658,6)</f>
        <v>4980</v>
      </c>
      <c r="G249" s="1">
        <f t="shared" si="9"/>
        <v>10146</v>
      </c>
      <c r="H249" s="1">
        <f t="shared" si="10"/>
        <v>317387</v>
      </c>
      <c r="I249" s="1">
        <f t="shared" si="11"/>
        <v>4942.8540629982017</v>
      </c>
    </row>
    <row r="250" spans="1:9">
      <c r="A250" s="107">
        <v>341053</v>
      </c>
      <c r="B250" s="15" t="s">
        <v>274</v>
      </c>
      <c r="C250" s="1">
        <f>VLOOKUP(A250,Main!_xlnm.Print_Area,16,FALSE)</f>
        <v>481182.61954663089</v>
      </c>
      <c r="D250" s="1">
        <f>VLOOKUP(A250,Main!_xlnm.Print_Area,13,FALSE)</f>
        <v>14034</v>
      </c>
      <c r="E250" s="1">
        <f>VLOOKUP(A250,'CAF BLS Adjustment'!B250:J905,5)</f>
        <v>462010</v>
      </c>
      <c r="F250" s="1">
        <f>VLOOKUP(A250,'CAF BLS Adjustment'!$B$3:$J$658,6)</f>
        <v>5190</v>
      </c>
      <c r="G250" s="1">
        <f t="shared" si="9"/>
        <v>14034</v>
      </c>
      <c r="H250" s="1">
        <f t="shared" si="10"/>
        <v>462010</v>
      </c>
      <c r="I250" s="1">
        <f t="shared" si="11"/>
        <v>5138.6195466308855</v>
      </c>
    </row>
    <row r="251" spans="1:9">
      <c r="A251" s="107">
        <v>341058</v>
      </c>
      <c r="B251" s="15" t="s">
        <v>275</v>
      </c>
      <c r="C251" s="1">
        <f>VLOOKUP(A251,Main!_xlnm.Print_Area,16,FALSE)</f>
        <v>385935.84237321198</v>
      </c>
      <c r="D251" s="1">
        <f>VLOOKUP(A251,Main!_xlnm.Print_Area,13,FALSE)</f>
        <v>24282</v>
      </c>
      <c r="E251" s="1">
        <f>VLOOKUP(A251,'CAF BLS Adjustment'!B251:J906,5)</f>
        <v>307416</v>
      </c>
      <c r="F251" s="1">
        <f>VLOOKUP(A251,'CAF BLS Adjustment'!$B$3:$J$658,6)</f>
        <v>55656</v>
      </c>
      <c r="G251" s="1">
        <f t="shared" si="9"/>
        <v>24282</v>
      </c>
      <c r="H251" s="1">
        <f t="shared" si="10"/>
        <v>307416</v>
      </c>
      <c r="I251" s="1">
        <f t="shared" si="11"/>
        <v>54237.842373211985</v>
      </c>
    </row>
    <row r="252" spans="1:9">
      <c r="A252" s="107">
        <v>341060</v>
      </c>
      <c r="B252" s="15" t="s">
        <v>276</v>
      </c>
      <c r="C252" s="1">
        <f>VLOOKUP(A252,Main!_xlnm.Print_Area,16,FALSE)</f>
        <v>1280319.3271233398</v>
      </c>
      <c r="D252" s="1">
        <f>VLOOKUP(A252,Main!_xlnm.Print_Area,13,FALSE)</f>
        <v>37356</v>
      </c>
      <c r="E252" s="1">
        <f>VLOOKUP(A252,'CAF BLS Adjustment'!B252:J907,5)</f>
        <v>269965.37097865978</v>
      </c>
      <c r="F252" s="1">
        <f>VLOOKUP(A252,'CAF BLS Adjustment'!$B$3:$J$658,6)</f>
        <v>977702.610180747</v>
      </c>
      <c r="G252" s="1">
        <f t="shared" si="9"/>
        <v>37356</v>
      </c>
      <c r="H252" s="1">
        <f t="shared" si="10"/>
        <v>269965.37097865978</v>
      </c>
      <c r="I252" s="1">
        <f t="shared" si="11"/>
        <v>972997.95614468004</v>
      </c>
    </row>
    <row r="253" spans="1:9">
      <c r="A253" s="107">
        <v>341062</v>
      </c>
      <c r="B253" s="15" t="s">
        <v>277</v>
      </c>
      <c r="C253" s="1">
        <f>VLOOKUP(A253,Main!_xlnm.Print_Area,16,FALSE)</f>
        <v>128017.58730992649</v>
      </c>
      <c r="D253" s="1">
        <f>VLOOKUP(A253,Main!_xlnm.Print_Area,13,FALSE)</f>
        <v>6900</v>
      </c>
      <c r="E253" s="1">
        <f>VLOOKUP(A253,'CAF BLS Adjustment'!B253:J908,5)</f>
        <v>121588</v>
      </c>
      <c r="F253" s="1">
        <f>VLOOKUP(A253,'CAF BLS Adjustment'!$B$3:$J$658,6)</f>
        <v>0</v>
      </c>
      <c r="G253" s="1">
        <f t="shared" si="9"/>
        <v>6900</v>
      </c>
      <c r="H253" s="1">
        <f t="shared" si="10"/>
        <v>121117.58730992649</v>
      </c>
      <c r="I253" s="1">
        <f t="shared" si="11"/>
        <v>0</v>
      </c>
    </row>
    <row r="254" spans="1:9">
      <c r="A254" s="107">
        <v>341066</v>
      </c>
      <c r="B254" s="15" t="s">
        <v>278</v>
      </c>
      <c r="C254" s="1">
        <f>VLOOKUP(A254,Main!_xlnm.Print_Area,16,FALSE)</f>
        <v>243727.40069513218</v>
      </c>
      <c r="D254" s="1">
        <f>VLOOKUP(A254,Main!_xlnm.Print_Area,13,FALSE)</f>
        <v>18234</v>
      </c>
      <c r="E254" s="1">
        <f>VLOOKUP(A254,'CAF BLS Adjustment'!B254:J909,5)</f>
        <v>226389</v>
      </c>
      <c r="F254" s="1">
        <f>VLOOKUP(A254,'CAF BLS Adjustment'!$B$3:$J$658,6)</f>
        <v>0</v>
      </c>
      <c r="G254" s="1">
        <f t="shared" si="9"/>
        <v>18234</v>
      </c>
      <c r="H254" s="1">
        <f t="shared" si="10"/>
        <v>225493.40069513218</v>
      </c>
      <c r="I254" s="1">
        <f t="shared" si="11"/>
        <v>0</v>
      </c>
    </row>
    <row r="255" spans="1:9">
      <c r="A255" s="107">
        <v>341087</v>
      </c>
      <c r="B255" s="15" t="s">
        <v>279</v>
      </c>
      <c r="C255" s="1">
        <f>VLOOKUP(A255,Main!_xlnm.Print_Area,16,FALSE)</f>
        <v>239106.38106728025</v>
      </c>
      <c r="D255" s="1">
        <f>VLOOKUP(A255,Main!_xlnm.Print_Area,13,FALSE)</f>
        <v>8628</v>
      </c>
      <c r="E255" s="1">
        <f>VLOOKUP(A255,'CAF BLS Adjustment'!B255:J910,5)</f>
        <v>231357</v>
      </c>
      <c r="F255" s="1">
        <f>VLOOKUP(A255,'CAF BLS Adjustment'!$B$3:$J$658,6)</f>
        <v>0</v>
      </c>
      <c r="G255" s="1">
        <f t="shared" si="9"/>
        <v>8628</v>
      </c>
      <c r="H255" s="1">
        <f t="shared" si="10"/>
        <v>230478.38106728025</v>
      </c>
      <c r="I255" s="1">
        <f t="shared" si="11"/>
        <v>0</v>
      </c>
    </row>
    <row r="256" spans="1:9">
      <c r="A256" s="107">
        <v>341088</v>
      </c>
      <c r="B256" s="15" t="s">
        <v>280</v>
      </c>
      <c r="C256" s="1">
        <f>VLOOKUP(A256,Main!_xlnm.Print_Area,16,FALSE)</f>
        <v>4152140.5681480989</v>
      </c>
      <c r="D256" s="1">
        <f>VLOOKUP(A256,Main!_xlnm.Print_Area,13,FALSE)</f>
        <v>619410</v>
      </c>
      <c r="E256" s="1">
        <f>VLOOKUP(A256,'CAF BLS Adjustment'!B256:J911,5)</f>
        <v>2312886</v>
      </c>
      <c r="F256" s="1">
        <f>VLOOKUP(A256,'CAF BLS Adjustment'!$B$3:$J$658,6)</f>
        <v>1235102</v>
      </c>
      <c r="G256" s="1">
        <f t="shared" si="9"/>
        <v>619410</v>
      </c>
      <c r="H256" s="1">
        <f t="shared" si="10"/>
        <v>2312886</v>
      </c>
      <c r="I256" s="1">
        <f t="shared" si="11"/>
        <v>1219844.5681480989</v>
      </c>
    </row>
    <row r="257" spans="1:9">
      <c r="A257" s="107">
        <v>341091</v>
      </c>
      <c r="B257" s="15" t="s">
        <v>281</v>
      </c>
      <c r="C257" s="1">
        <f>VLOOKUP(A257,Main!_xlnm.Print_Area,16,FALSE)</f>
        <v>201425.84176030912</v>
      </c>
      <c r="D257" s="1">
        <f>VLOOKUP(A257,Main!_xlnm.Print_Area,13,FALSE)</f>
        <v>17850</v>
      </c>
      <c r="E257" s="1">
        <f>VLOOKUP(A257,'CAF BLS Adjustment'!B257:J912,5)</f>
        <v>167833</v>
      </c>
      <c r="F257" s="1">
        <f>VLOOKUP(A257,'CAF BLS Adjustment'!$B$3:$J$658,6)</f>
        <v>16483</v>
      </c>
      <c r="G257" s="1">
        <f t="shared" si="9"/>
        <v>17850</v>
      </c>
      <c r="H257" s="1">
        <f t="shared" si="10"/>
        <v>167833</v>
      </c>
      <c r="I257" s="1">
        <f t="shared" si="11"/>
        <v>15742.841760309122</v>
      </c>
    </row>
    <row r="258" spans="1:9">
      <c r="A258" s="107">
        <v>350739</v>
      </c>
      <c r="B258" s="15" t="s">
        <v>283</v>
      </c>
      <c r="C258" s="1">
        <f>VLOOKUP(A258,Main!_xlnm.Print_Area,16,FALSE)</f>
        <v>76484.094986326352</v>
      </c>
      <c r="D258" s="1">
        <f>VLOOKUP(A258,Main!_xlnm.Print_Area,13,FALSE)</f>
        <v>3798</v>
      </c>
      <c r="E258" s="1">
        <f>VLOOKUP(A258,'CAF BLS Adjustment'!B258:J913,5)</f>
        <v>72700</v>
      </c>
      <c r="F258" s="1">
        <f>VLOOKUP(A258,'CAF BLS Adjustment'!$B$3:$J$658,6)</f>
        <v>0</v>
      </c>
      <c r="G258" s="1">
        <f t="shared" si="9"/>
        <v>3798</v>
      </c>
      <c r="H258" s="1">
        <f t="shared" si="10"/>
        <v>72686.094986326352</v>
      </c>
      <c r="I258" s="1">
        <f t="shared" si="11"/>
        <v>0</v>
      </c>
    </row>
    <row r="259" spans="1:9">
      <c r="A259" s="107">
        <v>351098</v>
      </c>
      <c r="B259" s="15" t="s">
        <v>162</v>
      </c>
      <c r="C259" s="1">
        <f>VLOOKUP(A259,Main!_xlnm.Print_Area,16,FALSE)</f>
        <v>88571.535544879938</v>
      </c>
      <c r="D259" s="1">
        <f>VLOOKUP(A259,Main!_xlnm.Print_Area,13,FALSE)</f>
        <v>2460</v>
      </c>
      <c r="E259" s="1">
        <f>VLOOKUP(A259,'CAF BLS Adjustment'!B259:J914,5)</f>
        <v>86437</v>
      </c>
      <c r="F259" s="1">
        <f>VLOOKUP(A259,'CAF BLS Adjustment'!$B$3:$J$658,6)</f>
        <v>0</v>
      </c>
      <c r="G259" s="1">
        <f t="shared" si="9"/>
        <v>2460</v>
      </c>
      <c r="H259" s="1">
        <f t="shared" si="10"/>
        <v>86111.535544879938</v>
      </c>
      <c r="I259" s="1">
        <f t="shared" si="11"/>
        <v>0</v>
      </c>
    </row>
    <row r="260" spans="1:9">
      <c r="A260" s="107">
        <v>351101</v>
      </c>
      <c r="B260" s="15" t="s">
        <v>284</v>
      </c>
      <c r="C260" s="1">
        <f>VLOOKUP(A260,Main!_xlnm.Print_Area,16,FALSE)</f>
        <v>372989.41523989849</v>
      </c>
      <c r="D260" s="1">
        <f>VLOOKUP(A260,Main!_xlnm.Print_Area,13,FALSE)</f>
        <v>10260</v>
      </c>
      <c r="E260" s="1">
        <f>VLOOKUP(A260,'CAF BLS Adjustment'!B260:J915,5)</f>
        <v>196195</v>
      </c>
      <c r="F260" s="1">
        <f>VLOOKUP(A260,'CAF BLS Adjustment'!$B$3:$J$658,6)</f>
        <v>167905</v>
      </c>
      <c r="G260" s="1">
        <f t="shared" ref="G260:G323" si="12">MIN(D260,C260)</f>
        <v>10260</v>
      </c>
      <c r="H260" s="1">
        <f t="shared" ref="H260:H323" si="13">MAX(MIN(C260-G260,E260),0)</f>
        <v>196195</v>
      </c>
      <c r="I260" s="1">
        <f t="shared" ref="I260:I323" si="14">MIN(MAX(C260-G260-H260,0),F260)</f>
        <v>166534.41523989849</v>
      </c>
    </row>
    <row r="261" spans="1:9">
      <c r="A261" s="107">
        <v>351106</v>
      </c>
      <c r="B261" s="15" t="s">
        <v>285</v>
      </c>
      <c r="C261" s="1">
        <f>VLOOKUP(A261,Main!_xlnm.Print_Area,16,FALSE)</f>
        <v>1028566.1586656733</v>
      </c>
      <c r="D261" s="1">
        <f>VLOOKUP(A261,Main!_xlnm.Print_Area,13,FALSE)</f>
        <v>-75186</v>
      </c>
      <c r="E261" s="1">
        <f>VLOOKUP(A261,'CAF BLS Adjustment'!B261:J916,5)</f>
        <v>1081124</v>
      </c>
      <c r="F261" s="1">
        <f>VLOOKUP(A261,'CAF BLS Adjustment'!$B$3:$J$658,6)</f>
        <v>26684</v>
      </c>
      <c r="G261" s="1">
        <f t="shared" si="12"/>
        <v>-75186</v>
      </c>
      <c r="H261" s="1">
        <f t="shared" si="13"/>
        <v>1081124</v>
      </c>
      <c r="I261" s="1">
        <f t="shared" si="14"/>
        <v>22628.158665673342</v>
      </c>
    </row>
    <row r="262" spans="1:9">
      <c r="A262" s="107">
        <v>351107</v>
      </c>
      <c r="B262" s="15" t="s">
        <v>286</v>
      </c>
      <c r="C262" s="1">
        <f>VLOOKUP(A262,Main!_xlnm.Print_Area,16,FALSE)</f>
        <v>124187.660736088</v>
      </c>
      <c r="D262" s="1">
        <f>VLOOKUP(A262,Main!_xlnm.Print_Area,13,FALSE)</f>
        <v>3618</v>
      </c>
      <c r="E262" s="1">
        <f>VLOOKUP(A262,'CAF BLS Adjustment'!B262:J917,5)</f>
        <v>63652</v>
      </c>
      <c r="F262" s="1">
        <f>VLOOKUP(A262,'CAF BLS Adjustment'!$B$3:$J$658,6)</f>
        <v>57374</v>
      </c>
      <c r="G262" s="1">
        <f t="shared" si="12"/>
        <v>3618</v>
      </c>
      <c r="H262" s="1">
        <f t="shared" si="13"/>
        <v>63652</v>
      </c>
      <c r="I262" s="1">
        <f t="shared" si="14"/>
        <v>56917.660736088001</v>
      </c>
    </row>
    <row r="263" spans="1:9">
      <c r="A263" s="107">
        <v>351110</v>
      </c>
      <c r="B263" s="15" t="s">
        <v>287</v>
      </c>
      <c r="C263" s="1">
        <f>VLOOKUP(A263,Main!_xlnm.Print_Area,16,FALSE)</f>
        <v>449434.51053238811</v>
      </c>
      <c r="D263" s="1">
        <f>VLOOKUP(A263,Main!_xlnm.Print_Area,13,FALSE)</f>
        <v>61716</v>
      </c>
      <c r="E263" s="1">
        <f>VLOOKUP(A263,'CAF BLS Adjustment'!B263:J918,5)</f>
        <v>330056</v>
      </c>
      <c r="F263" s="1">
        <f>VLOOKUP(A263,'CAF BLS Adjustment'!$B$3:$J$658,6)</f>
        <v>59314</v>
      </c>
      <c r="G263" s="1">
        <f t="shared" si="12"/>
        <v>61716</v>
      </c>
      <c r="H263" s="1">
        <f t="shared" si="13"/>
        <v>330056</v>
      </c>
      <c r="I263" s="1">
        <f t="shared" si="14"/>
        <v>57662.510532388114</v>
      </c>
    </row>
    <row r="264" spans="1:9">
      <c r="A264" s="107">
        <v>351113</v>
      </c>
      <c r="B264" s="15" t="s">
        <v>288</v>
      </c>
      <c r="C264" s="1">
        <f>VLOOKUP(A264,Main!_xlnm.Print_Area,16,FALSE)</f>
        <v>296938.8701355565</v>
      </c>
      <c r="D264" s="1">
        <f>VLOOKUP(A264,Main!_xlnm.Print_Area,13,FALSE)</f>
        <v>18132</v>
      </c>
      <c r="E264" s="1">
        <f>VLOOKUP(A264,'CAF BLS Adjustment'!B264:J919,5)</f>
        <v>279898</v>
      </c>
      <c r="F264" s="1">
        <f>VLOOKUP(A264,'CAF BLS Adjustment'!$B$3:$J$658,6)</f>
        <v>0</v>
      </c>
      <c r="G264" s="1">
        <f t="shared" si="12"/>
        <v>18132</v>
      </c>
      <c r="H264" s="1">
        <f t="shared" si="13"/>
        <v>278806.8701355565</v>
      </c>
      <c r="I264" s="1">
        <f t="shared" si="14"/>
        <v>0</v>
      </c>
    </row>
    <row r="265" spans="1:9">
      <c r="A265" s="107">
        <v>351118</v>
      </c>
      <c r="B265" s="15" t="s">
        <v>289</v>
      </c>
      <c r="C265" s="1">
        <f>VLOOKUP(A265,Main!_xlnm.Print_Area,16,FALSE)</f>
        <v>996111.69369917654</v>
      </c>
      <c r="D265" s="1">
        <f>VLOOKUP(A265,Main!_xlnm.Print_Area,13,FALSE)</f>
        <v>108576</v>
      </c>
      <c r="E265" s="1">
        <f>VLOOKUP(A265,'CAF BLS Adjustment'!B265:J920,5)</f>
        <v>457241</v>
      </c>
      <c r="F265" s="1">
        <f>VLOOKUP(A265,'CAF BLS Adjustment'!$B$3:$J$658,6)</f>
        <v>433955</v>
      </c>
      <c r="G265" s="1">
        <f t="shared" si="12"/>
        <v>108576</v>
      </c>
      <c r="H265" s="1">
        <f t="shared" si="13"/>
        <v>457241</v>
      </c>
      <c r="I265" s="1">
        <f t="shared" si="14"/>
        <v>430294.69369917654</v>
      </c>
    </row>
    <row r="266" spans="1:9">
      <c r="A266" s="107">
        <v>351129</v>
      </c>
      <c r="B266" s="15" t="s">
        <v>290</v>
      </c>
      <c r="C266" s="1">
        <f>VLOOKUP(A266,Main!_xlnm.Print_Area,16,FALSE)</f>
        <v>1167819.7363133151</v>
      </c>
      <c r="D266" s="1">
        <f>VLOOKUP(A266,Main!_xlnm.Print_Area,13,FALSE)</f>
        <v>90198</v>
      </c>
      <c r="E266" s="1">
        <f>VLOOKUP(A266,'CAF BLS Adjustment'!B266:J921,5)</f>
        <v>739164</v>
      </c>
      <c r="F266" s="1">
        <f>VLOOKUP(A266,'CAF BLS Adjustment'!$B$3:$J$658,6)</f>
        <v>342749</v>
      </c>
      <c r="G266" s="1">
        <f t="shared" si="12"/>
        <v>90198</v>
      </c>
      <c r="H266" s="1">
        <f t="shared" si="13"/>
        <v>739164</v>
      </c>
      <c r="I266" s="1">
        <f t="shared" si="14"/>
        <v>338457.73631331511</v>
      </c>
    </row>
    <row r="267" spans="1:9">
      <c r="A267" s="107">
        <v>351130</v>
      </c>
      <c r="B267" s="15" t="s">
        <v>291</v>
      </c>
      <c r="C267" s="1">
        <f>VLOOKUP(A267,Main!_xlnm.Print_Area,16,FALSE)</f>
        <v>196309.85335389836</v>
      </c>
      <c r="D267" s="1">
        <f>VLOOKUP(A267,Main!_xlnm.Print_Area,13,FALSE)</f>
        <v>-3480</v>
      </c>
      <c r="E267" s="1">
        <f>VLOOKUP(A267,'CAF BLS Adjustment'!B267:J922,5)</f>
        <v>128660</v>
      </c>
      <c r="F267" s="1">
        <f>VLOOKUP(A267,'CAF BLS Adjustment'!$B$3:$J$658,6)</f>
        <v>71864</v>
      </c>
      <c r="G267" s="1">
        <f t="shared" si="12"/>
        <v>-3480</v>
      </c>
      <c r="H267" s="1">
        <f t="shared" si="13"/>
        <v>128660</v>
      </c>
      <c r="I267" s="1">
        <f t="shared" si="14"/>
        <v>71129.853353898361</v>
      </c>
    </row>
    <row r="268" spans="1:9">
      <c r="A268" s="107">
        <v>351132</v>
      </c>
      <c r="B268" s="15" t="s">
        <v>292</v>
      </c>
      <c r="C268" s="1">
        <f>VLOOKUP(A268,Main!_xlnm.Print_Area,16,FALSE)</f>
        <v>2309167.7332799123</v>
      </c>
      <c r="D268" s="1">
        <f>VLOOKUP(A268,Main!_xlnm.Print_Area,13,FALSE)</f>
        <v>-52254</v>
      </c>
      <c r="E268" s="1">
        <f>VLOOKUP(A268,'CAF BLS Adjustment'!B268:J923,5)</f>
        <v>870140</v>
      </c>
      <c r="F268" s="1">
        <f>VLOOKUP(A268,'CAF BLS Adjustment'!$B$3:$J$658,6)</f>
        <v>1499959</v>
      </c>
      <c r="G268" s="1">
        <f t="shared" si="12"/>
        <v>-52254</v>
      </c>
      <c r="H268" s="1">
        <f t="shared" si="13"/>
        <v>870140</v>
      </c>
      <c r="I268" s="1">
        <f t="shared" si="14"/>
        <v>1491281.7332799123</v>
      </c>
    </row>
    <row r="269" spans="1:9">
      <c r="A269" s="107">
        <v>351133</v>
      </c>
      <c r="B269" s="15" t="s">
        <v>293</v>
      </c>
      <c r="C269" s="1">
        <f>VLOOKUP(A269,Main!_xlnm.Print_Area,16,FALSE)</f>
        <v>256673.82782844565</v>
      </c>
      <c r="D269" s="1">
        <f>VLOOKUP(A269,Main!_xlnm.Print_Area,13,FALSE)</f>
        <v>9576</v>
      </c>
      <c r="E269" s="1">
        <f>VLOOKUP(A269,'CAF BLS Adjustment'!B269:J924,5)</f>
        <v>248041</v>
      </c>
      <c r="F269" s="1">
        <f>VLOOKUP(A269,'CAF BLS Adjustment'!$B$3:$J$658,6)</f>
        <v>0</v>
      </c>
      <c r="G269" s="1">
        <f t="shared" si="12"/>
        <v>9576</v>
      </c>
      <c r="H269" s="1">
        <f t="shared" si="13"/>
        <v>247097.82782844565</v>
      </c>
      <c r="I269" s="1">
        <f t="shared" si="14"/>
        <v>0</v>
      </c>
    </row>
    <row r="270" spans="1:9">
      <c r="A270" s="107">
        <v>351134</v>
      </c>
      <c r="B270" s="15" t="s">
        <v>294</v>
      </c>
      <c r="C270" s="1">
        <f>VLOOKUP(A270,Main!_xlnm.Print_Area,16,FALSE)</f>
        <v>311850.07749873726</v>
      </c>
      <c r="D270" s="1">
        <f>VLOOKUP(A270,Main!_xlnm.Print_Area,13,FALSE)</f>
        <v>13374</v>
      </c>
      <c r="E270" s="1">
        <f>VLOOKUP(A270,'CAF BLS Adjustment'!B270:J925,5)</f>
        <v>203257</v>
      </c>
      <c r="F270" s="1">
        <f>VLOOKUP(A270,'CAF BLS Adjustment'!$B$3:$J$658,6)</f>
        <v>96365</v>
      </c>
      <c r="G270" s="1">
        <f t="shared" si="12"/>
        <v>13374</v>
      </c>
      <c r="H270" s="1">
        <f t="shared" si="13"/>
        <v>203257</v>
      </c>
      <c r="I270" s="1">
        <f t="shared" si="14"/>
        <v>95219.077498737257</v>
      </c>
    </row>
    <row r="271" spans="1:9">
      <c r="A271" s="107">
        <v>351141</v>
      </c>
      <c r="B271" s="15" t="s">
        <v>295</v>
      </c>
      <c r="C271" s="1">
        <f>VLOOKUP(A271,Main!_xlnm.Print_Area,16,FALSE)</f>
        <v>201288.34699777275</v>
      </c>
      <c r="D271" s="1">
        <f>VLOOKUP(A271,Main!_xlnm.Print_Area,13,FALSE)</f>
        <v>6462</v>
      </c>
      <c r="E271" s="1">
        <f>VLOOKUP(A271,'CAF BLS Adjustment'!B271:J926,5)</f>
        <v>147601</v>
      </c>
      <c r="F271" s="1">
        <f>VLOOKUP(A271,'CAF BLS Adjustment'!$B$3:$J$658,6)</f>
        <v>47965</v>
      </c>
      <c r="G271" s="1">
        <f t="shared" si="12"/>
        <v>6462</v>
      </c>
      <c r="H271" s="1">
        <f t="shared" si="13"/>
        <v>147601</v>
      </c>
      <c r="I271" s="1">
        <f t="shared" si="14"/>
        <v>47225.346997772751</v>
      </c>
    </row>
    <row r="272" spans="1:9">
      <c r="A272" s="107">
        <v>351152</v>
      </c>
      <c r="B272" s="15" t="s">
        <v>296</v>
      </c>
      <c r="C272" s="1">
        <f>VLOOKUP(A272,Main!_xlnm.Print_Area,16,FALSE)</f>
        <v>442436.22638706001</v>
      </c>
      <c r="D272" s="1">
        <f>VLOOKUP(A272,Main!_xlnm.Print_Area,13,FALSE)</f>
        <v>4650</v>
      </c>
      <c r="E272" s="1">
        <f>VLOOKUP(A272,'CAF BLS Adjustment'!B272:J927,5)</f>
        <v>353149</v>
      </c>
      <c r="F272" s="1">
        <f>VLOOKUP(A272,'CAF BLS Adjustment'!$B$3:$J$658,6)</f>
        <v>86263</v>
      </c>
      <c r="G272" s="1">
        <f t="shared" si="12"/>
        <v>4650</v>
      </c>
      <c r="H272" s="1">
        <f t="shared" si="13"/>
        <v>353149</v>
      </c>
      <c r="I272" s="1">
        <f t="shared" si="14"/>
        <v>84637.226387060015</v>
      </c>
    </row>
    <row r="273" spans="1:9">
      <c r="A273" s="107">
        <v>351153</v>
      </c>
      <c r="B273" s="15" t="s">
        <v>297</v>
      </c>
      <c r="C273" s="1">
        <f>VLOOKUP(A273,Main!_xlnm.Print_Area,16,FALSE)</f>
        <v>242835.47015514158</v>
      </c>
      <c r="D273" s="1">
        <f>VLOOKUP(A273,Main!_xlnm.Print_Area,13,FALSE)</f>
        <v>-2778</v>
      </c>
      <c r="E273" s="1">
        <f>VLOOKUP(A273,'CAF BLS Adjustment'!B273:J928,5)</f>
        <v>127889</v>
      </c>
      <c r="F273" s="1">
        <f>VLOOKUP(A273,'CAF BLS Adjustment'!$B$3:$J$658,6)</f>
        <v>118627</v>
      </c>
      <c r="G273" s="1">
        <f t="shared" si="12"/>
        <v>-2778</v>
      </c>
      <c r="H273" s="1">
        <f t="shared" si="13"/>
        <v>127889</v>
      </c>
      <c r="I273" s="1">
        <f t="shared" si="14"/>
        <v>117724.47015514158</v>
      </c>
    </row>
    <row r="274" spans="1:9">
      <c r="A274" s="107">
        <v>351157</v>
      </c>
      <c r="B274" s="15" t="s">
        <v>298</v>
      </c>
      <c r="C274" s="1">
        <f>VLOOKUP(A274,Main!_xlnm.Print_Area,16,FALSE)</f>
        <v>299818.28943794803</v>
      </c>
      <c r="D274" s="1">
        <f>VLOOKUP(A274,Main!_xlnm.Print_Area,13,FALSE)</f>
        <v>20292</v>
      </c>
      <c r="E274" s="1">
        <f>VLOOKUP(A274,'CAF BLS Adjustment'!B274:J929,5)</f>
        <v>196321</v>
      </c>
      <c r="F274" s="1">
        <f>VLOOKUP(A274,'CAF BLS Adjustment'!$B$3:$J$658,6)</f>
        <v>84307</v>
      </c>
      <c r="G274" s="1">
        <f t="shared" si="12"/>
        <v>20292</v>
      </c>
      <c r="H274" s="1">
        <f t="shared" si="13"/>
        <v>196321</v>
      </c>
      <c r="I274" s="1">
        <f t="shared" si="14"/>
        <v>83205.289437948028</v>
      </c>
    </row>
    <row r="275" spans="1:9">
      <c r="A275" s="107">
        <v>351158</v>
      </c>
      <c r="B275" s="15" t="s">
        <v>299</v>
      </c>
      <c r="C275" s="1">
        <f>VLOOKUP(A275,Main!_xlnm.Print_Area,16,FALSE)</f>
        <v>631969.76752683427</v>
      </c>
      <c r="D275" s="1">
        <f>VLOOKUP(A275,Main!_xlnm.Print_Area,13,FALSE)</f>
        <v>50016</v>
      </c>
      <c r="E275" s="1">
        <f>VLOOKUP(A275,'CAF BLS Adjustment'!B275:J930,5)</f>
        <v>228920</v>
      </c>
      <c r="F275" s="1">
        <f>VLOOKUP(A275,'CAF BLS Adjustment'!$B$3:$J$658,6)</f>
        <v>355356</v>
      </c>
      <c r="G275" s="1">
        <f t="shared" si="12"/>
        <v>50016</v>
      </c>
      <c r="H275" s="1">
        <f t="shared" si="13"/>
        <v>228920</v>
      </c>
      <c r="I275" s="1">
        <f t="shared" si="14"/>
        <v>353033.76752683427</v>
      </c>
    </row>
    <row r="276" spans="1:9">
      <c r="A276" s="107">
        <v>351160</v>
      </c>
      <c r="B276" s="15" t="s">
        <v>300</v>
      </c>
      <c r="C276" s="1">
        <f>VLOOKUP(A276,Main!_xlnm.Print_Area,16,FALSE)</f>
        <v>344289</v>
      </c>
      <c r="D276" s="1">
        <f>VLOOKUP(A276,Main!_xlnm.Print_Area,13,FALSE)</f>
        <v>-113808</v>
      </c>
      <c r="E276" s="1">
        <f>VLOOKUP(A276,'CAF BLS Adjustment'!B276:J931,5)</f>
        <v>357220</v>
      </c>
      <c r="F276" s="1">
        <f>VLOOKUP(A276,'CAF BLS Adjustment'!$B$3:$J$658,6)</f>
        <v>100877</v>
      </c>
      <c r="G276" s="1">
        <f t="shared" si="12"/>
        <v>-113808</v>
      </c>
      <c r="H276" s="1">
        <f t="shared" si="13"/>
        <v>357220</v>
      </c>
      <c r="I276" s="1">
        <f t="shared" si="14"/>
        <v>100877</v>
      </c>
    </row>
    <row r="277" spans="1:9">
      <c r="A277" s="107">
        <v>351162</v>
      </c>
      <c r="B277" s="15" t="s">
        <v>301</v>
      </c>
      <c r="C277" s="1">
        <f>VLOOKUP(A277,Main!_xlnm.Print_Area,16,FALSE)</f>
        <v>383802.6808761807</v>
      </c>
      <c r="D277" s="1">
        <f>VLOOKUP(A277,Main!_xlnm.Print_Area,13,FALSE)</f>
        <v>14226</v>
      </c>
      <c r="E277" s="1">
        <f>VLOOKUP(A277,'CAF BLS Adjustment'!B277:J932,5)</f>
        <v>227416</v>
      </c>
      <c r="F277" s="1">
        <f>VLOOKUP(A277,'CAF BLS Adjustment'!$B$3:$J$658,6)</f>
        <v>143571</v>
      </c>
      <c r="G277" s="1">
        <f t="shared" si="12"/>
        <v>14226</v>
      </c>
      <c r="H277" s="1">
        <f t="shared" si="13"/>
        <v>227416</v>
      </c>
      <c r="I277" s="1">
        <f t="shared" si="14"/>
        <v>142160.6808761807</v>
      </c>
    </row>
    <row r="278" spans="1:9">
      <c r="A278" s="107">
        <v>351166</v>
      </c>
      <c r="B278" s="15" t="s">
        <v>302</v>
      </c>
      <c r="C278" s="1">
        <f>VLOOKUP(A278,Main!_xlnm.Print_Area,16,FALSE)</f>
        <v>183122.10058237295</v>
      </c>
      <c r="D278" s="1">
        <f>VLOOKUP(A278,Main!_xlnm.Print_Area,13,FALSE)</f>
        <v>7758</v>
      </c>
      <c r="E278" s="1">
        <f>VLOOKUP(A278,'CAF BLS Adjustment'!B278:J933,5)</f>
        <v>118802</v>
      </c>
      <c r="F278" s="1">
        <f>VLOOKUP(A278,'CAF BLS Adjustment'!$B$3:$J$658,6)</f>
        <v>57235</v>
      </c>
      <c r="G278" s="1">
        <f t="shared" si="12"/>
        <v>7758</v>
      </c>
      <c r="H278" s="1">
        <f t="shared" si="13"/>
        <v>118802</v>
      </c>
      <c r="I278" s="1">
        <f t="shared" si="14"/>
        <v>56562.10058237295</v>
      </c>
    </row>
    <row r="279" spans="1:9">
      <c r="A279" s="107">
        <v>351169</v>
      </c>
      <c r="B279" s="15" t="s">
        <v>303</v>
      </c>
      <c r="C279" s="1">
        <f>VLOOKUP(A279,Main!_xlnm.Print_Area,16,FALSE)</f>
        <v>129279.94864422755</v>
      </c>
      <c r="D279" s="1">
        <f>VLOOKUP(A279,Main!_xlnm.Print_Area,13,FALSE)</f>
        <v>6798</v>
      </c>
      <c r="E279" s="1">
        <f>VLOOKUP(A279,'CAF BLS Adjustment'!B279:J934,5)</f>
        <v>122957</v>
      </c>
      <c r="F279" s="1">
        <f>VLOOKUP(A279,'CAF BLS Adjustment'!$B$3:$J$658,6)</f>
        <v>0</v>
      </c>
      <c r="G279" s="1">
        <f t="shared" si="12"/>
        <v>6798</v>
      </c>
      <c r="H279" s="1">
        <f t="shared" si="13"/>
        <v>122481.94864422755</v>
      </c>
      <c r="I279" s="1">
        <f t="shared" si="14"/>
        <v>0</v>
      </c>
    </row>
    <row r="280" spans="1:9">
      <c r="A280" s="107">
        <v>351172</v>
      </c>
      <c r="B280" s="15" t="s">
        <v>172</v>
      </c>
      <c r="C280" s="1">
        <f>VLOOKUP(A280,Main!_xlnm.Print_Area,16,FALSE)</f>
        <v>865092.28029597027</v>
      </c>
      <c r="D280" s="1">
        <f>VLOOKUP(A280,Main!_xlnm.Print_Area,13,FALSE)</f>
        <v>-174402</v>
      </c>
      <c r="E280" s="1">
        <f>VLOOKUP(A280,'CAF BLS Adjustment'!B280:J935,5)</f>
        <v>845898</v>
      </c>
      <c r="F280" s="1">
        <f>VLOOKUP(A280,'CAF BLS Adjustment'!$B$3:$J$658,6)</f>
        <v>197416</v>
      </c>
      <c r="G280" s="1">
        <f t="shared" si="12"/>
        <v>-174402</v>
      </c>
      <c r="H280" s="1">
        <f t="shared" si="13"/>
        <v>845898</v>
      </c>
      <c r="I280" s="1">
        <f t="shared" si="14"/>
        <v>193596.28029597027</v>
      </c>
    </row>
    <row r="281" spans="1:9">
      <c r="A281" s="107">
        <v>351173</v>
      </c>
      <c r="B281" s="15" t="s">
        <v>303</v>
      </c>
      <c r="C281" s="1">
        <f>VLOOKUP(A281,Main!_xlnm.Print_Area,16,FALSE)</f>
        <v>983007.84502614767</v>
      </c>
      <c r="D281" s="1">
        <f>VLOOKUP(A281,Main!_xlnm.Print_Area,13,FALSE)</f>
        <v>137784</v>
      </c>
      <c r="E281" s="1">
        <f>VLOOKUP(A281,'CAF BLS Adjustment'!B281:J936,5)</f>
        <v>708485</v>
      </c>
      <c r="F281" s="1">
        <f>VLOOKUP(A281,'CAF BLS Adjustment'!$B$3:$J$658,6)</f>
        <v>140351</v>
      </c>
      <c r="G281" s="1">
        <f t="shared" si="12"/>
        <v>137784</v>
      </c>
      <c r="H281" s="1">
        <f t="shared" si="13"/>
        <v>708485</v>
      </c>
      <c r="I281" s="1">
        <f t="shared" si="14"/>
        <v>136738.84502614767</v>
      </c>
    </row>
    <row r="282" spans="1:9">
      <c r="A282" s="107">
        <v>351174</v>
      </c>
      <c r="B282" s="15" t="s">
        <v>172</v>
      </c>
      <c r="C282" s="1">
        <f>VLOOKUP(A282,Main!_xlnm.Print_Area,16,FALSE)</f>
        <v>1560897.9416187655</v>
      </c>
      <c r="D282" s="1">
        <f>VLOOKUP(A282,Main!_xlnm.Print_Area,13,FALSE)</f>
        <v>67308</v>
      </c>
      <c r="E282" s="1">
        <f>VLOOKUP(A282,'CAF BLS Adjustment'!B282:J937,5)</f>
        <v>501527.0931461947</v>
      </c>
      <c r="F282" s="1">
        <f>VLOOKUP(A282,'CAF BLS Adjustment'!$B$3:$J$658,6)</f>
        <v>997798.51507179718</v>
      </c>
      <c r="G282" s="1">
        <f t="shared" si="12"/>
        <v>67308</v>
      </c>
      <c r="H282" s="1">
        <f t="shared" si="13"/>
        <v>501527.0931461947</v>
      </c>
      <c r="I282" s="1">
        <f t="shared" si="14"/>
        <v>992062.84847257077</v>
      </c>
    </row>
    <row r="283" spans="1:9">
      <c r="A283" s="107">
        <v>351175</v>
      </c>
      <c r="B283" s="15" t="s">
        <v>304</v>
      </c>
      <c r="C283" s="1">
        <f>VLOOKUP(A283,Main!_xlnm.Print_Area,16,FALSE)</f>
        <v>248355.39469499685</v>
      </c>
      <c r="D283" s="1">
        <f>VLOOKUP(A283,Main!_xlnm.Print_Area,13,FALSE)</f>
        <v>4530</v>
      </c>
      <c r="E283" s="1">
        <f>VLOOKUP(A283,'CAF BLS Adjustment'!B283:J938,5)</f>
        <v>167605</v>
      </c>
      <c r="F283" s="1">
        <f>VLOOKUP(A283,'CAF BLS Adjustment'!$B$3:$J$658,6)</f>
        <v>77133</v>
      </c>
      <c r="G283" s="1">
        <f t="shared" si="12"/>
        <v>4530</v>
      </c>
      <c r="H283" s="1">
        <f t="shared" si="13"/>
        <v>167605</v>
      </c>
      <c r="I283" s="1">
        <f t="shared" si="14"/>
        <v>76220.394694996852</v>
      </c>
    </row>
    <row r="284" spans="1:9">
      <c r="A284" s="107">
        <v>351177</v>
      </c>
      <c r="B284" s="15" t="s">
        <v>305</v>
      </c>
      <c r="C284" s="1">
        <f>VLOOKUP(A284,Main!_xlnm.Print_Area,16,FALSE)</f>
        <v>521938.08929883601</v>
      </c>
      <c r="D284" s="1">
        <f>VLOOKUP(A284,Main!_xlnm.Print_Area,13,FALSE)</f>
        <v>3150</v>
      </c>
      <c r="E284" s="1">
        <f>VLOOKUP(A284,'CAF BLS Adjustment'!B284:J939,5)</f>
        <v>342458</v>
      </c>
      <c r="F284" s="1">
        <f>VLOOKUP(A284,'CAF BLS Adjustment'!$B$3:$J$658,6)</f>
        <v>178248</v>
      </c>
      <c r="G284" s="1">
        <f t="shared" si="12"/>
        <v>3150</v>
      </c>
      <c r="H284" s="1">
        <f t="shared" si="13"/>
        <v>342458</v>
      </c>
      <c r="I284" s="1">
        <f t="shared" si="14"/>
        <v>176330.08929883601</v>
      </c>
    </row>
    <row r="285" spans="1:9">
      <c r="A285" s="107">
        <v>351188</v>
      </c>
      <c r="B285" s="15" t="s">
        <v>306</v>
      </c>
      <c r="C285" s="1">
        <f>VLOOKUP(A285,Main!_xlnm.Print_Area,16,FALSE)</f>
        <v>202089.40344037578</v>
      </c>
      <c r="D285" s="1">
        <f>VLOOKUP(A285,Main!_xlnm.Print_Area,13,FALSE)</f>
        <v>20310</v>
      </c>
      <c r="E285" s="1">
        <f>VLOOKUP(A285,'CAF BLS Adjustment'!B285:J940,5)</f>
        <v>112558</v>
      </c>
      <c r="F285" s="1">
        <f>VLOOKUP(A285,'CAF BLS Adjustment'!$B$3:$J$658,6)</f>
        <v>69964</v>
      </c>
      <c r="G285" s="1">
        <f t="shared" si="12"/>
        <v>20310</v>
      </c>
      <c r="H285" s="1">
        <f t="shared" si="13"/>
        <v>112558</v>
      </c>
      <c r="I285" s="1">
        <f t="shared" si="14"/>
        <v>69221.403440375783</v>
      </c>
    </row>
    <row r="286" spans="1:9">
      <c r="A286" s="107">
        <v>351189</v>
      </c>
      <c r="B286" s="15" t="s">
        <v>307</v>
      </c>
      <c r="C286" s="1">
        <f>VLOOKUP(A286,Main!_xlnm.Print_Area,16,FALSE)</f>
        <v>265384.8184723244</v>
      </c>
      <c r="D286" s="1">
        <f>VLOOKUP(A286,Main!_xlnm.Print_Area,13,FALSE)</f>
        <v>50154</v>
      </c>
      <c r="E286" s="1">
        <f>VLOOKUP(A286,'CAF BLS Adjustment'!B286:J941,5)</f>
        <v>216206</v>
      </c>
      <c r="F286" s="1">
        <f>VLOOKUP(A286,'CAF BLS Adjustment'!$B$3:$J$658,6)</f>
        <v>0</v>
      </c>
      <c r="G286" s="1">
        <f t="shared" si="12"/>
        <v>50154</v>
      </c>
      <c r="H286" s="1">
        <f t="shared" si="13"/>
        <v>215230.8184723244</v>
      </c>
      <c r="I286" s="1">
        <f t="shared" si="14"/>
        <v>0</v>
      </c>
    </row>
    <row r="287" spans="1:9">
      <c r="A287" s="107">
        <v>351191</v>
      </c>
      <c r="B287" s="15" t="s">
        <v>308</v>
      </c>
      <c r="C287" s="1">
        <f>VLOOKUP(A287,Main!_xlnm.Print_Area,16,FALSE)</f>
        <v>183725.88193090211</v>
      </c>
      <c r="D287" s="1">
        <f>VLOOKUP(A287,Main!_xlnm.Print_Area,13,FALSE)</f>
        <v>3144</v>
      </c>
      <c r="E287" s="1">
        <f>VLOOKUP(A287,'CAF BLS Adjustment'!B287:J942,5)</f>
        <v>105095</v>
      </c>
      <c r="F287" s="1">
        <f>VLOOKUP(A287,'CAF BLS Adjustment'!$B$3:$J$658,6)</f>
        <v>76162</v>
      </c>
      <c r="G287" s="1">
        <f t="shared" si="12"/>
        <v>3144</v>
      </c>
      <c r="H287" s="1">
        <f t="shared" si="13"/>
        <v>105095</v>
      </c>
      <c r="I287" s="1">
        <f t="shared" si="14"/>
        <v>75486.881930902106</v>
      </c>
    </row>
    <row r="288" spans="1:9">
      <c r="A288" s="107">
        <v>351195</v>
      </c>
      <c r="B288" s="15" t="s">
        <v>309</v>
      </c>
      <c r="C288" s="1">
        <f>VLOOKUP(A288,Main!_xlnm.Print_Area,16,FALSE)</f>
        <v>975123.81563520501</v>
      </c>
      <c r="D288" s="1">
        <f>VLOOKUP(A288,Main!_xlnm.Print_Area,13,FALSE)</f>
        <v>53964</v>
      </c>
      <c r="E288" s="1">
        <f>VLOOKUP(A288,'CAF BLS Adjustment'!B288:J943,5)</f>
        <v>403407</v>
      </c>
      <c r="F288" s="1">
        <f>VLOOKUP(A288,'CAF BLS Adjustment'!$B$3:$J$658,6)</f>
        <v>521336</v>
      </c>
      <c r="G288" s="1">
        <f t="shared" si="12"/>
        <v>53964</v>
      </c>
      <c r="H288" s="1">
        <f t="shared" si="13"/>
        <v>403407</v>
      </c>
      <c r="I288" s="1">
        <f t="shared" si="14"/>
        <v>517752.81563520501</v>
      </c>
    </row>
    <row r="289" spans="1:9">
      <c r="A289" s="107">
        <v>351199</v>
      </c>
      <c r="B289" s="15" t="s">
        <v>310</v>
      </c>
      <c r="C289" s="1">
        <f>VLOOKUP(A289,Main!_xlnm.Print_Area,16,FALSE)</f>
        <v>107683.67599067431</v>
      </c>
      <c r="D289" s="1">
        <f>VLOOKUP(A289,Main!_xlnm.Print_Area,13,FALSE)</f>
        <v>-5070</v>
      </c>
      <c r="E289" s="1">
        <f>VLOOKUP(A289,'CAF BLS Adjustment'!B289:J944,5)</f>
        <v>113168</v>
      </c>
      <c r="F289" s="1">
        <f>VLOOKUP(A289,'CAF BLS Adjustment'!$B$3:$J$658,6)</f>
        <v>0</v>
      </c>
      <c r="G289" s="1">
        <f t="shared" si="12"/>
        <v>-5070</v>
      </c>
      <c r="H289" s="1">
        <f t="shared" si="13"/>
        <v>112753.67599067431</v>
      </c>
      <c r="I289" s="1">
        <f t="shared" si="14"/>
        <v>0</v>
      </c>
    </row>
    <row r="290" spans="1:9">
      <c r="A290" s="107">
        <v>351202</v>
      </c>
      <c r="B290" s="15" t="s">
        <v>311</v>
      </c>
      <c r="C290" s="1">
        <f>VLOOKUP(A290,Main!_xlnm.Print_Area,16,FALSE)</f>
        <v>229513.63053322281</v>
      </c>
      <c r="D290" s="1">
        <f>VLOOKUP(A290,Main!_xlnm.Print_Area,13,FALSE)</f>
        <v>21456</v>
      </c>
      <c r="E290" s="1">
        <f>VLOOKUP(A290,'CAF BLS Adjustment'!B290:J945,5)</f>
        <v>120197</v>
      </c>
      <c r="F290" s="1">
        <f>VLOOKUP(A290,'CAF BLS Adjustment'!$B$3:$J$658,6)</f>
        <v>88704</v>
      </c>
      <c r="G290" s="1">
        <f t="shared" si="12"/>
        <v>21456</v>
      </c>
      <c r="H290" s="1">
        <f t="shared" si="13"/>
        <v>120197</v>
      </c>
      <c r="I290" s="1">
        <f t="shared" si="14"/>
        <v>87860.630533222808</v>
      </c>
    </row>
    <row r="291" spans="1:9">
      <c r="A291" s="107">
        <v>351203</v>
      </c>
      <c r="B291" s="15" t="s">
        <v>312</v>
      </c>
      <c r="C291" s="1">
        <f>VLOOKUP(A291,Main!_xlnm.Print_Area,16,FALSE)</f>
        <v>547116.56860358932</v>
      </c>
      <c r="D291" s="1">
        <f>VLOOKUP(A291,Main!_xlnm.Print_Area,13,FALSE)</f>
        <v>92994</v>
      </c>
      <c r="E291" s="1">
        <f>VLOOKUP(A291,'CAF BLS Adjustment'!B291:J946,5)</f>
        <v>456133</v>
      </c>
      <c r="F291" s="1">
        <f>VLOOKUP(A291,'CAF BLS Adjustment'!$B$3:$J$658,6)</f>
        <v>0</v>
      </c>
      <c r="G291" s="1">
        <f t="shared" si="12"/>
        <v>92994</v>
      </c>
      <c r="H291" s="1">
        <f t="shared" si="13"/>
        <v>454122.56860358932</v>
      </c>
      <c r="I291" s="1">
        <f t="shared" si="14"/>
        <v>0</v>
      </c>
    </row>
    <row r="292" spans="1:9">
      <c r="A292" s="107">
        <v>351205</v>
      </c>
      <c r="B292" s="15" t="s">
        <v>313</v>
      </c>
      <c r="C292" s="1">
        <f>VLOOKUP(A292,Main!_xlnm.Print_Area,16,FALSE)</f>
        <v>589198.38819227112</v>
      </c>
      <c r="D292" s="1">
        <f>VLOOKUP(A292,Main!_xlnm.Print_Area,13,FALSE)</f>
        <v>-65190</v>
      </c>
      <c r="E292" s="1">
        <f>VLOOKUP(A292,'CAF BLS Adjustment'!B292:J947,5)</f>
        <v>274246</v>
      </c>
      <c r="F292" s="1">
        <f>VLOOKUP(A292,'CAF BLS Adjustment'!$B$3:$J$658,6)</f>
        <v>382547</v>
      </c>
      <c r="G292" s="1">
        <f t="shared" si="12"/>
        <v>-65190</v>
      </c>
      <c r="H292" s="1">
        <f t="shared" si="13"/>
        <v>274246</v>
      </c>
      <c r="I292" s="1">
        <f t="shared" si="14"/>
        <v>380142.38819227112</v>
      </c>
    </row>
    <row r="293" spans="1:9">
      <c r="A293" s="107">
        <v>351206</v>
      </c>
      <c r="B293" s="15" t="s">
        <v>314</v>
      </c>
      <c r="C293" s="1">
        <f>VLOOKUP(A293,Main!_xlnm.Print_Area,16,FALSE)</f>
        <v>311280.17167141265</v>
      </c>
      <c r="D293" s="1">
        <f>VLOOKUP(A293,Main!_xlnm.Print_Area,13,FALSE)</f>
        <v>69978</v>
      </c>
      <c r="E293" s="1">
        <f>VLOOKUP(A293,'CAF BLS Adjustment'!B293:J948,5)</f>
        <v>224635</v>
      </c>
      <c r="F293" s="1">
        <f>VLOOKUP(A293,'CAF BLS Adjustment'!$B$3:$J$658,6)</f>
        <v>17811</v>
      </c>
      <c r="G293" s="1">
        <f t="shared" si="12"/>
        <v>69978</v>
      </c>
      <c r="H293" s="1">
        <f t="shared" si="13"/>
        <v>224635</v>
      </c>
      <c r="I293" s="1">
        <f t="shared" si="14"/>
        <v>16667.171671412652</v>
      </c>
    </row>
    <row r="294" spans="1:9">
      <c r="A294" s="107">
        <v>351209</v>
      </c>
      <c r="B294" s="15" t="s">
        <v>714</v>
      </c>
      <c r="C294" s="1">
        <f>VLOOKUP(A294,Main!_xlnm.Print_Area,16,FALSE)</f>
        <v>607168.90064962639</v>
      </c>
      <c r="D294" s="1">
        <f>VLOOKUP(A294,Main!_xlnm.Print_Area,13,FALSE)</f>
        <v>69330</v>
      </c>
      <c r="E294" s="1">
        <f>VLOOKUP(A294,'CAF BLS Adjustment'!B294:J949,5)</f>
        <v>420249</v>
      </c>
      <c r="F294" s="1">
        <f>VLOOKUP(A294,'CAF BLS Adjustment'!$B$3:$J$658,6)</f>
        <v>119821</v>
      </c>
      <c r="G294" s="1">
        <f t="shared" si="12"/>
        <v>69330</v>
      </c>
      <c r="H294" s="1">
        <f t="shared" si="13"/>
        <v>420249</v>
      </c>
      <c r="I294" s="1">
        <f t="shared" si="14"/>
        <v>117589.90064962639</v>
      </c>
    </row>
    <row r="295" spans="1:9">
      <c r="A295" s="107">
        <v>351214</v>
      </c>
      <c r="B295" s="15" t="s">
        <v>315</v>
      </c>
      <c r="C295" s="1">
        <f>VLOOKUP(A295,Main!_xlnm.Print_Area,16,FALSE)</f>
        <v>874419.8618047809</v>
      </c>
      <c r="D295" s="1">
        <f>VLOOKUP(A295,Main!_xlnm.Print_Area,13,FALSE)</f>
        <v>33462</v>
      </c>
      <c r="E295" s="1">
        <f>VLOOKUP(A295,'CAF BLS Adjustment'!B295:J950,5)</f>
        <v>416876</v>
      </c>
      <c r="F295" s="1">
        <f>VLOOKUP(A295,'CAF BLS Adjustment'!$B$3:$J$658,6)</f>
        <v>427295</v>
      </c>
      <c r="G295" s="1">
        <f t="shared" si="12"/>
        <v>33462</v>
      </c>
      <c r="H295" s="1">
        <f t="shared" si="13"/>
        <v>416876</v>
      </c>
      <c r="I295" s="1">
        <f t="shared" si="14"/>
        <v>424081.8618047809</v>
      </c>
    </row>
    <row r="296" spans="1:9">
      <c r="A296" s="107">
        <v>351217</v>
      </c>
      <c r="B296" s="15" t="s">
        <v>316</v>
      </c>
      <c r="C296" s="1">
        <f>VLOOKUP(A296,Main!_xlnm.Print_Area,16,FALSE)</f>
        <v>324779.16017978173</v>
      </c>
      <c r="D296" s="1">
        <f>VLOOKUP(A296,Main!_xlnm.Print_Area,13,FALSE)</f>
        <v>-5826</v>
      </c>
      <c r="E296" s="1">
        <f>VLOOKUP(A296,'CAF BLS Adjustment'!B296:J951,5)</f>
        <v>331820</v>
      </c>
      <c r="F296" s="1">
        <f>VLOOKUP(A296,'CAF BLS Adjustment'!$B$3:$J$658,6)</f>
        <v>0</v>
      </c>
      <c r="G296" s="1">
        <f t="shared" si="12"/>
        <v>-5826</v>
      </c>
      <c r="H296" s="1">
        <f t="shared" si="13"/>
        <v>330605.16017978173</v>
      </c>
      <c r="I296" s="1">
        <f t="shared" si="14"/>
        <v>0</v>
      </c>
    </row>
    <row r="297" spans="1:9">
      <c r="A297" s="107">
        <v>351220</v>
      </c>
      <c r="B297" s="15" t="s">
        <v>317</v>
      </c>
      <c r="C297" s="1">
        <f>VLOOKUP(A297,Main!_xlnm.Print_Area,16,FALSE)</f>
        <v>504983.39093593037</v>
      </c>
      <c r="D297" s="1">
        <f>VLOOKUP(A297,Main!_xlnm.Print_Area,13,FALSE)</f>
        <v>51744</v>
      </c>
      <c r="E297" s="1">
        <f>VLOOKUP(A297,'CAF BLS Adjustment'!B297:J952,5)</f>
        <v>455095</v>
      </c>
      <c r="F297" s="1">
        <f>VLOOKUP(A297,'CAF BLS Adjustment'!$B$3:$J$658,6)</f>
        <v>0</v>
      </c>
      <c r="G297" s="1">
        <f t="shared" si="12"/>
        <v>51744</v>
      </c>
      <c r="H297" s="1">
        <f t="shared" si="13"/>
        <v>453239.39093593037</v>
      </c>
      <c r="I297" s="1">
        <f t="shared" si="14"/>
        <v>0</v>
      </c>
    </row>
    <row r="298" spans="1:9">
      <c r="A298" s="107">
        <v>351225</v>
      </c>
      <c r="B298" s="15" t="s">
        <v>318</v>
      </c>
      <c r="C298" s="1">
        <f>VLOOKUP(A298,Main!_xlnm.Print_Area,16,FALSE)</f>
        <v>597251.34364754835</v>
      </c>
      <c r="D298" s="1">
        <f>VLOOKUP(A298,Main!_xlnm.Print_Area,13,FALSE)</f>
        <v>51426</v>
      </c>
      <c r="E298" s="1">
        <f>VLOOKUP(A298,'CAF BLS Adjustment'!B298:J953,5)</f>
        <v>451170</v>
      </c>
      <c r="F298" s="1">
        <f>VLOOKUP(A298,'CAF BLS Adjustment'!$B$3:$J$658,6)</f>
        <v>96850</v>
      </c>
      <c r="G298" s="1">
        <f t="shared" si="12"/>
        <v>51426</v>
      </c>
      <c r="H298" s="1">
        <f t="shared" si="13"/>
        <v>451170</v>
      </c>
      <c r="I298" s="1">
        <f t="shared" si="14"/>
        <v>94655.343647548347</v>
      </c>
    </row>
    <row r="299" spans="1:9">
      <c r="A299" s="107">
        <v>351229</v>
      </c>
      <c r="B299" s="15" t="s">
        <v>319</v>
      </c>
      <c r="C299" s="1">
        <f>VLOOKUP(A299,Main!_xlnm.Print_Area,16,FALSE)</f>
        <v>306858.41981535254</v>
      </c>
      <c r="D299" s="1">
        <f>VLOOKUP(A299,Main!_xlnm.Print_Area,13,FALSE)</f>
        <v>14274</v>
      </c>
      <c r="E299" s="1">
        <f>VLOOKUP(A299,'CAF BLS Adjustment'!B299:J954,5)</f>
        <v>282984</v>
      </c>
      <c r="F299" s="1">
        <f>VLOOKUP(A299,'CAF BLS Adjustment'!$B$3:$J$658,6)</f>
        <v>10728</v>
      </c>
      <c r="G299" s="1">
        <f t="shared" si="12"/>
        <v>14274</v>
      </c>
      <c r="H299" s="1">
        <f t="shared" si="13"/>
        <v>282984</v>
      </c>
      <c r="I299" s="1">
        <f t="shared" si="14"/>
        <v>9600.4198153525358</v>
      </c>
    </row>
    <row r="300" spans="1:9">
      <c r="A300" s="107">
        <v>351232</v>
      </c>
      <c r="B300" s="15" t="s">
        <v>320</v>
      </c>
      <c r="C300" s="1">
        <f>VLOOKUP(A300,Main!_xlnm.Print_Area,16,FALSE)</f>
        <v>195542.4607981561</v>
      </c>
      <c r="D300" s="1">
        <f>VLOOKUP(A300,Main!_xlnm.Print_Area,13,FALSE)</f>
        <v>7602</v>
      </c>
      <c r="E300" s="1">
        <f>VLOOKUP(A300,'CAF BLS Adjustment'!B300:J955,5)</f>
        <v>188659</v>
      </c>
      <c r="F300" s="1">
        <f>VLOOKUP(A300,'CAF BLS Adjustment'!$B$3:$J$658,6)</f>
        <v>0</v>
      </c>
      <c r="G300" s="1">
        <f t="shared" si="12"/>
        <v>7602</v>
      </c>
      <c r="H300" s="1">
        <f t="shared" si="13"/>
        <v>187940.4607981561</v>
      </c>
      <c r="I300" s="1">
        <f t="shared" si="14"/>
        <v>0</v>
      </c>
    </row>
    <row r="301" spans="1:9">
      <c r="A301" s="107">
        <v>351237</v>
      </c>
      <c r="B301" s="15" t="s">
        <v>321</v>
      </c>
      <c r="C301" s="1">
        <f>VLOOKUP(A301,Main!_xlnm.Print_Area,16,FALSE)</f>
        <v>691061.6289128348</v>
      </c>
      <c r="D301" s="1">
        <f>VLOOKUP(A301,Main!_xlnm.Print_Area,13,FALSE)</f>
        <v>36342</v>
      </c>
      <c r="E301" s="1">
        <f>VLOOKUP(A301,'CAF BLS Adjustment'!B301:J956,5)</f>
        <v>373297</v>
      </c>
      <c r="F301" s="1">
        <f>VLOOKUP(A301,'CAF BLS Adjustment'!$B$3:$J$658,6)</f>
        <v>283962</v>
      </c>
      <c r="G301" s="1">
        <f t="shared" si="12"/>
        <v>36342</v>
      </c>
      <c r="H301" s="1">
        <f t="shared" si="13"/>
        <v>373297</v>
      </c>
      <c r="I301" s="1">
        <f t="shared" si="14"/>
        <v>281422.6289128348</v>
      </c>
    </row>
    <row r="302" spans="1:9">
      <c r="A302" s="107">
        <v>351242</v>
      </c>
      <c r="B302" s="15" t="s">
        <v>322</v>
      </c>
      <c r="C302" s="1">
        <f>VLOOKUP(A302,Main!_xlnm.Print_Area,16,FALSE)</f>
        <v>228792.55009007832</v>
      </c>
      <c r="D302" s="1">
        <f>VLOOKUP(A302,Main!_xlnm.Print_Area,13,FALSE)</f>
        <v>-18432</v>
      </c>
      <c r="E302" s="1">
        <f>VLOOKUP(A302,'CAF BLS Adjustment'!B302:J957,5)</f>
        <v>90667</v>
      </c>
      <c r="F302" s="1">
        <f>VLOOKUP(A302,'CAF BLS Adjustment'!$B$3:$J$658,6)</f>
        <v>157466</v>
      </c>
      <c r="G302" s="1">
        <f t="shared" si="12"/>
        <v>-18432</v>
      </c>
      <c r="H302" s="1">
        <f t="shared" si="13"/>
        <v>90667</v>
      </c>
      <c r="I302" s="1">
        <f t="shared" si="14"/>
        <v>156557.55009007832</v>
      </c>
    </row>
    <row r="303" spans="1:9">
      <c r="A303" s="107">
        <v>351245</v>
      </c>
      <c r="B303" s="15" t="s">
        <v>323</v>
      </c>
      <c r="C303" s="1">
        <f>VLOOKUP(A303,Main!_xlnm.Print_Area,16,FALSE)</f>
        <v>317114.73202947673</v>
      </c>
      <c r="D303" s="1">
        <f>VLOOKUP(A303,Main!_xlnm.Print_Area,13,FALSE)</f>
        <v>8226</v>
      </c>
      <c r="E303" s="1">
        <f>VLOOKUP(A303,'CAF BLS Adjustment'!B303:J958,5)</f>
        <v>126586</v>
      </c>
      <c r="F303" s="1">
        <f>VLOOKUP(A303,'CAF BLS Adjustment'!$B$3:$J$658,6)</f>
        <v>183468</v>
      </c>
      <c r="G303" s="1">
        <f t="shared" si="12"/>
        <v>8226</v>
      </c>
      <c r="H303" s="1">
        <f t="shared" si="13"/>
        <v>126586</v>
      </c>
      <c r="I303" s="1">
        <f t="shared" si="14"/>
        <v>182302.73202947673</v>
      </c>
    </row>
    <row r="304" spans="1:9">
      <c r="A304" s="107">
        <v>351246</v>
      </c>
      <c r="B304" s="15" t="s">
        <v>324</v>
      </c>
      <c r="C304" s="1">
        <f>VLOOKUP(A304,Main!_xlnm.Print_Area,16,FALSE)</f>
        <v>273376.45246003469</v>
      </c>
      <c r="D304" s="1">
        <f>VLOOKUP(A304,Main!_xlnm.Print_Area,13,FALSE)</f>
        <v>8496</v>
      </c>
      <c r="E304" s="1">
        <f>VLOOKUP(A304,'CAF BLS Adjustment'!B304:J959,5)</f>
        <v>149294</v>
      </c>
      <c r="F304" s="1">
        <f>VLOOKUP(A304,'CAF BLS Adjustment'!$B$3:$J$658,6)</f>
        <v>116591</v>
      </c>
      <c r="G304" s="1">
        <f t="shared" si="12"/>
        <v>8496</v>
      </c>
      <c r="H304" s="1">
        <f t="shared" si="13"/>
        <v>149294</v>
      </c>
      <c r="I304" s="1">
        <f t="shared" si="14"/>
        <v>115586.45246003469</v>
      </c>
    </row>
    <row r="305" spans="1:9">
      <c r="A305" s="107">
        <v>351251</v>
      </c>
      <c r="B305" s="15" t="s">
        <v>326</v>
      </c>
      <c r="C305" s="1">
        <f>VLOOKUP(A305,Main!_xlnm.Print_Area,16,FALSE)</f>
        <v>794875.15632206982</v>
      </c>
      <c r="D305" s="1">
        <f>VLOOKUP(A305,Main!_xlnm.Print_Area,13,FALSE)</f>
        <v>48648</v>
      </c>
      <c r="E305" s="1">
        <f>VLOOKUP(A305,'CAF BLS Adjustment'!B305:J960,5)</f>
        <v>581224</v>
      </c>
      <c r="F305" s="1">
        <f>VLOOKUP(A305,'CAF BLS Adjustment'!$B$3:$J$658,6)</f>
        <v>167924</v>
      </c>
      <c r="G305" s="1">
        <f t="shared" si="12"/>
        <v>48648</v>
      </c>
      <c r="H305" s="1">
        <f t="shared" si="13"/>
        <v>581224</v>
      </c>
      <c r="I305" s="1">
        <f t="shared" si="14"/>
        <v>165003.15632206982</v>
      </c>
    </row>
    <row r="306" spans="1:9">
      <c r="A306" s="107">
        <v>351252</v>
      </c>
      <c r="B306" s="15" t="s">
        <v>325</v>
      </c>
      <c r="C306" s="1">
        <f>VLOOKUP(A306,Main!_xlnm.Print_Area,16,FALSE)</f>
        <v>1197140.9925936202</v>
      </c>
      <c r="D306" s="1">
        <f>VLOOKUP(A306,Main!_xlnm.Print_Area,13,FALSE)</f>
        <v>124770</v>
      </c>
      <c r="E306" s="1">
        <f>VLOOKUP(A306,'CAF BLS Adjustment'!B306:J961,5)</f>
        <v>639597</v>
      </c>
      <c r="F306" s="1">
        <f>VLOOKUP(A306,'CAF BLS Adjustment'!$B$3:$J$658,6)</f>
        <v>437173</v>
      </c>
      <c r="G306" s="1">
        <f t="shared" si="12"/>
        <v>124770</v>
      </c>
      <c r="H306" s="1">
        <f t="shared" si="13"/>
        <v>639597</v>
      </c>
      <c r="I306" s="1">
        <f t="shared" si="14"/>
        <v>432773.99259362021</v>
      </c>
    </row>
    <row r="307" spans="1:9">
      <c r="A307" s="107">
        <v>351259</v>
      </c>
      <c r="B307" s="15" t="s">
        <v>327</v>
      </c>
      <c r="C307" s="1">
        <f>VLOOKUP(A307,Main!_xlnm.Print_Area,16,FALSE)</f>
        <v>1279157.6147854086</v>
      </c>
      <c r="D307" s="1">
        <f>VLOOKUP(A307,Main!_xlnm.Print_Area,13,FALSE)</f>
        <v>14748</v>
      </c>
      <c r="E307" s="1">
        <f>VLOOKUP(A307,'CAF BLS Adjustment'!B307:J962,5)</f>
        <v>747653</v>
      </c>
      <c r="F307" s="1">
        <f>VLOOKUP(A307,'CAF BLS Adjustment'!$B$3:$J$658,6)</f>
        <v>521457</v>
      </c>
      <c r="G307" s="1">
        <f t="shared" si="12"/>
        <v>14748</v>
      </c>
      <c r="H307" s="1">
        <f t="shared" si="13"/>
        <v>747653</v>
      </c>
      <c r="I307" s="1">
        <f t="shared" si="14"/>
        <v>516756.6147854086</v>
      </c>
    </row>
    <row r="308" spans="1:9">
      <c r="A308" s="107">
        <v>351262</v>
      </c>
      <c r="B308" s="15" t="s">
        <v>328</v>
      </c>
      <c r="C308" s="1">
        <f>VLOOKUP(A308,Main!_xlnm.Print_Area,16,FALSE)</f>
        <v>363700.54805782356</v>
      </c>
      <c r="D308" s="1">
        <f>VLOOKUP(A308,Main!_xlnm.Print_Area,13,FALSE)</f>
        <v>36534</v>
      </c>
      <c r="E308" s="1">
        <f>VLOOKUP(A308,'CAF BLS Adjustment'!B308:J963,5)</f>
        <v>328503</v>
      </c>
      <c r="F308" s="1">
        <f>VLOOKUP(A308,'CAF BLS Adjustment'!$B$3:$J$658,6)</f>
        <v>0</v>
      </c>
      <c r="G308" s="1">
        <f t="shared" si="12"/>
        <v>36534</v>
      </c>
      <c r="H308" s="1">
        <f t="shared" si="13"/>
        <v>327166.54805782356</v>
      </c>
      <c r="I308" s="1">
        <f t="shared" si="14"/>
        <v>0</v>
      </c>
    </row>
    <row r="309" spans="1:9">
      <c r="A309" s="107">
        <v>351263</v>
      </c>
      <c r="B309" s="15" t="s">
        <v>329</v>
      </c>
      <c r="C309" s="1">
        <f>VLOOKUP(A309,Main!_xlnm.Print_Area,16,FALSE)</f>
        <v>451555.08146762598</v>
      </c>
      <c r="D309" s="1">
        <f>VLOOKUP(A309,Main!_xlnm.Print_Area,13,FALSE)</f>
        <v>-40722</v>
      </c>
      <c r="E309" s="1">
        <f>VLOOKUP(A309,'CAF BLS Adjustment'!B309:J964,5)</f>
        <v>476792</v>
      </c>
      <c r="F309" s="1">
        <f>VLOOKUP(A309,'CAF BLS Adjustment'!$B$3:$J$658,6)</f>
        <v>17294</v>
      </c>
      <c r="G309" s="1">
        <f t="shared" si="12"/>
        <v>-40722</v>
      </c>
      <c r="H309" s="1">
        <f t="shared" si="13"/>
        <v>476792</v>
      </c>
      <c r="I309" s="1">
        <f t="shared" si="14"/>
        <v>15485.081467625976</v>
      </c>
    </row>
    <row r="310" spans="1:9">
      <c r="A310" s="107">
        <v>351269</v>
      </c>
      <c r="B310" s="15" t="s">
        <v>330</v>
      </c>
      <c r="C310" s="1">
        <f>VLOOKUP(A310,Main!_xlnm.Print_Area,16,FALSE)</f>
        <v>128054.59381682921</v>
      </c>
      <c r="D310" s="1">
        <f>VLOOKUP(A310,Main!_xlnm.Print_Area,13,FALSE)</f>
        <v>6120</v>
      </c>
      <c r="E310" s="1">
        <f>VLOOKUP(A310,'CAF BLS Adjustment'!B310:J965,5)</f>
        <v>121957</v>
      </c>
      <c r="F310" s="1">
        <f>VLOOKUP(A310,'CAF BLS Adjustment'!$B$3:$J$658,6)</f>
        <v>0</v>
      </c>
      <c r="G310" s="1">
        <f t="shared" si="12"/>
        <v>6120</v>
      </c>
      <c r="H310" s="1">
        <f t="shared" si="13"/>
        <v>121934.59381682921</v>
      </c>
      <c r="I310" s="1">
        <f t="shared" si="14"/>
        <v>0</v>
      </c>
    </row>
    <row r="311" spans="1:9">
      <c r="A311" s="107">
        <v>351270</v>
      </c>
      <c r="B311" s="15" t="s">
        <v>331</v>
      </c>
      <c r="C311" s="1">
        <f>VLOOKUP(A311,Main!_xlnm.Print_Area,16,FALSE)</f>
        <v>84326.135666855538</v>
      </c>
      <c r="D311" s="1">
        <f>VLOOKUP(A311,Main!_xlnm.Print_Area,13,FALSE)</f>
        <v>2946</v>
      </c>
      <c r="E311" s="1">
        <f>VLOOKUP(A311,'CAF BLS Adjustment'!B311:J966,5)</f>
        <v>79989</v>
      </c>
      <c r="F311" s="1">
        <f>VLOOKUP(A311,'CAF BLS Adjustment'!$B$3:$J$658,6)</f>
        <v>1701</v>
      </c>
      <c r="G311" s="1">
        <f t="shared" si="12"/>
        <v>2946</v>
      </c>
      <c r="H311" s="1">
        <f t="shared" si="13"/>
        <v>79989</v>
      </c>
      <c r="I311" s="1">
        <f t="shared" si="14"/>
        <v>1391.1356668555381</v>
      </c>
    </row>
    <row r="312" spans="1:9">
      <c r="A312" s="107">
        <v>351271</v>
      </c>
      <c r="B312" s="15" t="s">
        <v>332</v>
      </c>
      <c r="C312" s="1">
        <f>VLOOKUP(A312,Main!_xlnm.Print_Area,16,FALSE)</f>
        <v>594206.53209456941</v>
      </c>
      <c r="D312" s="1">
        <f>VLOOKUP(A312,Main!_xlnm.Print_Area,13,FALSE)</f>
        <v>19008</v>
      </c>
      <c r="E312" s="1">
        <f>VLOOKUP(A312,'CAF BLS Adjustment'!B312:J967,5)</f>
        <v>408792</v>
      </c>
      <c r="F312" s="1">
        <f>VLOOKUP(A312,'CAF BLS Adjustment'!$B$3:$J$658,6)</f>
        <v>168590</v>
      </c>
      <c r="G312" s="1">
        <f t="shared" si="12"/>
        <v>19008</v>
      </c>
      <c r="H312" s="1">
        <f t="shared" si="13"/>
        <v>408792</v>
      </c>
      <c r="I312" s="1">
        <f t="shared" si="14"/>
        <v>166406.53209456941</v>
      </c>
    </row>
    <row r="313" spans="1:9">
      <c r="A313" s="107">
        <v>351275</v>
      </c>
      <c r="B313" s="15" t="s">
        <v>333</v>
      </c>
      <c r="C313" s="1">
        <f>VLOOKUP(A313,Main!_xlnm.Print_Area,16,FALSE)</f>
        <v>86168.366217070783</v>
      </c>
      <c r="D313" s="1">
        <f>VLOOKUP(A313,Main!_xlnm.Print_Area,13,FALSE)</f>
        <v>2886</v>
      </c>
      <c r="E313" s="1">
        <f>VLOOKUP(A313,'CAF BLS Adjustment'!B313:J968,5)</f>
        <v>46230</v>
      </c>
      <c r="F313" s="1">
        <f>VLOOKUP(A313,'CAF BLS Adjustment'!$B$3:$J$658,6)</f>
        <v>37369</v>
      </c>
      <c r="G313" s="1">
        <f t="shared" si="12"/>
        <v>2886</v>
      </c>
      <c r="H313" s="1">
        <f t="shared" si="13"/>
        <v>46230</v>
      </c>
      <c r="I313" s="1">
        <f t="shared" si="14"/>
        <v>37052.366217070783</v>
      </c>
    </row>
    <row r="314" spans="1:9">
      <c r="A314" s="107">
        <v>351276</v>
      </c>
      <c r="B314" s="15" t="s">
        <v>334</v>
      </c>
      <c r="C314" s="1">
        <f>VLOOKUP(A314,Main!_xlnm.Print_Area,16,FALSE)</f>
        <v>695907.82112281141</v>
      </c>
      <c r="D314" s="1">
        <f>VLOOKUP(A314,Main!_xlnm.Print_Area,13,FALSE)</f>
        <v>36600</v>
      </c>
      <c r="E314" s="1">
        <f>VLOOKUP(A314,'CAF BLS Adjustment'!B314:J969,5)</f>
        <v>661865</v>
      </c>
      <c r="F314" s="1">
        <f>VLOOKUP(A314,'CAF BLS Adjustment'!$B$3:$J$658,6)</f>
        <v>0</v>
      </c>
      <c r="G314" s="1">
        <f t="shared" si="12"/>
        <v>36600</v>
      </c>
      <c r="H314" s="1">
        <f t="shared" si="13"/>
        <v>659307.82112281141</v>
      </c>
      <c r="I314" s="1">
        <f t="shared" si="14"/>
        <v>0</v>
      </c>
    </row>
    <row r="315" spans="1:9">
      <c r="A315" s="107">
        <v>351277</v>
      </c>
      <c r="B315" s="15" t="s">
        <v>335</v>
      </c>
      <c r="C315" s="1">
        <f>VLOOKUP(A315,Main!_xlnm.Print_Area,16,FALSE)</f>
        <v>185011.15905895925</v>
      </c>
      <c r="D315" s="1">
        <f>VLOOKUP(A315,Main!_xlnm.Print_Area,13,FALSE)</f>
        <v>24558</v>
      </c>
      <c r="E315" s="1">
        <f>VLOOKUP(A315,'CAF BLS Adjustment'!B315:J970,5)</f>
        <v>127617</v>
      </c>
      <c r="F315" s="1">
        <f>VLOOKUP(A315,'CAF BLS Adjustment'!$B$3:$J$658,6)</f>
        <v>33516</v>
      </c>
      <c r="G315" s="1">
        <f t="shared" si="12"/>
        <v>24558</v>
      </c>
      <c r="H315" s="1">
        <f t="shared" si="13"/>
        <v>127617</v>
      </c>
      <c r="I315" s="1">
        <f t="shared" si="14"/>
        <v>32836.159058959252</v>
      </c>
    </row>
    <row r="316" spans="1:9">
      <c r="A316" s="107">
        <v>351278</v>
      </c>
      <c r="B316" s="15" t="s">
        <v>336</v>
      </c>
      <c r="C316" s="1">
        <f>VLOOKUP(A316,Main!_xlnm.Print_Area,16,FALSE)</f>
        <v>249315.86535503334</v>
      </c>
      <c r="D316" s="1">
        <f>VLOOKUP(A316,Main!_xlnm.Print_Area,13,FALSE)</f>
        <v>7692</v>
      </c>
      <c r="E316" s="1">
        <f>VLOOKUP(A316,'CAF BLS Adjustment'!B316:J971,5)</f>
        <v>183692</v>
      </c>
      <c r="F316" s="1">
        <f>VLOOKUP(A316,'CAF BLS Adjustment'!$B$3:$J$658,6)</f>
        <v>58848</v>
      </c>
      <c r="G316" s="1">
        <f t="shared" si="12"/>
        <v>7692</v>
      </c>
      <c r="H316" s="1">
        <f t="shared" si="13"/>
        <v>183692</v>
      </c>
      <c r="I316" s="1">
        <f t="shared" si="14"/>
        <v>57931.86535503334</v>
      </c>
    </row>
    <row r="317" spans="1:9">
      <c r="A317" s="107">
        <v>351280</v>
      </c>
      <c r="B317" s="15" t="s">
        <v>337</v>
      </c>
      <c r="C317" s="1">
        <f>VLOOKUP(A317,Main!_xlnm.Print_Area,16,FALSE)</f>
        <v>206883.7860296866</v>
      </c>
      <c r="D317" s="1">
        <f>VLOOKUP(A317,Main!_xlnm.Print_Area,13,FALSE)</f>
        <v>10524</v>
      </c>
      <c r="E317" s="1">
        <f>VLOOKUP(A317,'CAF BLS Adjustment'!B317:J972,5)</f>
        <v>173147</v>
      </c>
      <c r="F317" s="1">
        <f>VLOOKUP(A317,'CAF BLS Adjustment'!$B$3:$J$658,6)</f>
        <v>23973</v>
      </c>
      <c r="G317" s="1">
        <f t="shared" si="12"/>
        <v>10524</v>
      </c>
      <c r="H317" s="1">
        <f t="shared" si="13"/>
        <v>173147</v>
      </c>
      <c r="I317" s="1">
        <f t="shared" si="14"/>
        <v>23212.786029686598</v>
      </c>
    </row>
    <row r="318" spans="1:9">
      <c r="A318" s="107">
        <v>351283</v>
      </c>
      <c r="B318" s="15" t="s">
        <v>338</v>
      </c>
      <c r="C318" s="1">
        <f>VLOOKUP(A318,Main!_xlnm.Print_Area,16,FALSE)</f>
        <v>185230.35360793021</v>
      </c>
      <c r="D318" s="1">
        <f>VLOOKUP(A318,Main!_xlnm.Print_Area,13,FALSE)</f>
        <v>9324</v>
      </c>
      <c r="E318" s="1">
        <f>VLOOKUP(A318,'CAF BLS Adjustment'!B318:J973,5)</f>
        <v>103113</v>
      </c>
      <c r="F318" s="1">
        <f>VLOOKUP(A318,'CAF BLS Adjustment'!$B$3:$J$658,6)</f>
        <v>73474</v>
      </c>
      <c r="G318" s="1">
        <f t="shared" si="12"/>
        <v>9324</v>
      </c>
      <c r="H318" s="1">
        <f t="shared" si="13"/>
        <v>103113</v>
      </c>
      <c r="I318" s="1">
        <f t="shared" si="14"/>
        <v>72793.353607930214</v>
      </c>
    </row>
    <row r="319" spans="1:9">
      <c r="A319" s="107">
        <v>351284</v>
      </c>
      <c r="B319" s="15" t="s">
        <v>339</v>
      </c>
      <c r="C319" s="1">
        <f>VLOOKUP(A319,Main!_xlnm.Print_Area,16,FALSE)</f>
        <v>330938.9336975331</v>
      </c>
      <c r="D319" s="1">
        <f>VLOOKUP(A319,Main!_xlnm.Print_Area,13,FALSE)</f>
        <v>89784</v>
      </c>
      <c r="E319" s="1">
        <f>VLOOKUP(A319,'CAF BLS Adjustment'!B319:J974,5)</f>
        <v>144348</v>
      </c>
      <c r="F319" s="1">
        <f>VLOOKUP(A319,'CAF BLS Adjustment'!$B$3:$J$658,6)</f>
        <v>98023</v>
      </c>
      <c r="G319" s="1">
        <f t="shared" si="12"/>
        <v>89784</v>
      </c>
      <c r="H319" s="1">
        <f t="shared" si="13"/>
        <v>144348</v>
      </c>
      <c r="I319" s="1">
        <f t="shared" si="14"/>
        <v>96806.933697533095</v>
      </c>
    </row>
    <row r="320" spans="1:9">
      <c r="A320" s="107">
        <v>351292</v>
      </c>
      <c r="B320" s="15" t="s">
        <v>340</v>
      </c>
      <c r="C320" s="1">
        <f>VLOOKUP(A320,Main!_xlnm.Print_Area,16,FALSE)</f>
        <v>74000.079732604267</v>
      </c>
      <c r="D320" s="1">
        <f>VLOOKUP(A320,Main!_xlnm.Print_Area,13,FALSE)</f>
        <v>4188</v>
      </c>
      <c r="E320" s="1">
        <f>VLOOKUP(A320,'CAF BLS Adjustment'!B320:J975,5)</f>
        <v>70084</v>
      </c>
      <c r="F320" s="1">
        <f>VLOOKUP(A320,'CAF BLS Adjustment'!$B$3:$J$658,6)</f>
        <v>0</v>
      </c>
      <c r="G320" s="1">
        <f t="shared" si="12"/>
        <v>4188</v>
      </c>
      <c r="H320" s="1">
        <f t="shared" si="13"/>
        <v>69812.079732604267</v>
      </c>
      <c r="I320" s="1">
        <f t="shared" si="14"/>
        <v>0</v>
      </c>
    </row>
    <row r="321" spans="1:9">
      <c r="A321" s="107">
        <v>351293</v>
      </c>
      <c r="B321" s="15" t="s">
        <v>249</v>
      </c>
      <c r="C321" s="1">
        <f>VLOOKUP(A321,Main!_xlnm.Print_Area,16,FALSE)</f>
        <v>268954.14950064954</v>
      </c>
      <c r="D321" s="1">
        <f>VLOOKUP(A321,Main!_xlnm.Print_Area,13,FALSE)</f>
        <v>-6954</v>
      </c>
      <c r="E321" s="1">
        <f>VLOOKUP(A321,'CAF BLS Adjustment'!B321:J976,5)</f>
        <v>237100</v>
      </c>
      <c r="F321" s="1">
        <f>VLOOKUP(A321,'CAF BLS Adjustment'!$B$3:$J$658,6)</f>
        <v>39822</v>
      </c>
      <c r="G321" s="1">
        <f t="shared" si="12"/>
        <v>-6954</v>
      </c>
      <c r="H321" s="1">
        <f t="shared" si="13"/>
        <v>237100</v>
      </c>
      <c r="I321" s="1">
        <f t="shared" si="14"/>
        <v>38808.149500649539</v>
      </c>
    </row>
    <row r="322" spans="1:9">
      <c r="A322" s="107">
        <v>351297</v>
      </c>
      <c r="B322" s="15" t="s">
        <v>341</v>
      </c>
      <c r="C322" s="1">
        <f>VLOOKUP(A322,Main!_xlnm.Print_Area,16,FALSE)</f>
        <v>1555598.9870056396</v>
      </c>
      <c r="D322" s="1">
        <f>VLOOKUP(A322,Main!_xlnm.Print_Area,13,FALSE)</f>
        <v>-10836</v>
      </c>
      <c r="E322" s="1">
        <f>VLOOKUP(A322,'CAF BLS Adjustment'!B322:J977,5)</f>
        <v>1236555</v>
      </c>
      <c r="F322" s="1">
        <f>VLOOKUP(A322,'CAF BLS Adjustment'!$B$3:$J$658,6)</f>
        <v>335636</v>
      </c>
      <c r="G322" s="1">
        <f t="shared" si="12"/>
        <v>-10836</v>
      </c>
      <c r="H322" s="1">
        <f t="shared" si="13"/>
        <v>1236555</v>
      </c>
      <c r="I322" s="1">
        <f t="shared" si="14"/>
        <v>329879.98700563959</v>
      </c>
    </row>
    <row r="323" spans="1:9">
      <c r="A323" s="107">
        <v>351298</v>
      </c>
      <c r="B323" s="15" t="s">
        <v>342</v>
      </c>
      <c r="C323" s="1">
        <f>VLOOKUP(A323,Main!_xlnm.Print_Area,16,FALSE)</f>
        <v>6394618.3721066248</v>
      </c>
      <c r="D323" s="1">
        <f>VLOOKUP(A323,Main!_xlnm.Print_Area,13,FALSE)</f>
        <v>367452</v>
      </c>
      <c r="E323" s="1">
        <f>VLOOKUP(A323,'CAF BLS Adjustment'!B323:J978,5)</f>
        <v>1368164</v>
      </c>
      <c r="F323" s="1">
        <f>VLOOKUP(A323,'CAF BLS Adjustment'!$B$3:$J$658,6)</f>
        <v>4682500</v>
      </c>
      <c r="G323" s="1">
        <f t="shared" si="12"/>
        <v>367452</v>
      </c>
      <c r="H323" s="1">
        <f t="shared" si="13"/>
        <v>1368164</v>
      </c>
      <c r="I323" s="1">
        <f t="shared" si="14"/>
        <v>4659002.3721066248</v>
      </c>
    </row>
    <row r="324" spans="1:9">
      <c r="A324" s="107">
        <v>351301</v>
      </c>
      <c r="B324" s="15" t="s">
        <v>714</v>
      </c>
      <c r="C324" s="1">
        <f>VLOOKUP(A324,Main!_xlnm.Print_Area,16,FALSE)</f>
        <v>208709.07881929955</v>
      </c>
      <c r="D324" s="1">
        <f>VLOOKUP(A324,Main!_xlnm.Print_Area,13,FALSE)</f>
        <v>5436</v>
      </c>
      <c r="E324" s="1">
        <f>VLOOKUP(A324,'CAF BLS Adjustment'!B324:J979,5)</f>
        <v>194823</v>
      </c>
      <c r="F324" s="1">
        <f>VLOOKUP(A324,'CAF BLS Adjustment'!$B$3:$J$658,6)</f>
        <v>9217</v>
      </c>
      <c r="G324" s="1">
        <f t="shared" ref="G324:G387" si="15">MIN(D324,C324)</f>
        <v>5436</v>
      </c>
      <c r="H324" s="1">
        <f t="shared" ref="H324:H387" si="16">MAX(MIN(C324-G324,E324),0)</f>
        <v>194823</v>
      </c>
      <c r="I324" s="1">
        <f t="shared" ref="I324:I387" si="17">MIN(MAX(C324-G324-H324,0),F324)</f>
        <v>8450.0788192995533</v>
      </c>
    </row>
    <row r="325" spans="1:9">
      <c r="A325" s="107">
        <v>351302</v>
      </c>
      <c r="B325" s="15" t="s">
        <v>343</v>
      </c>
      <c r="C325" s="1">
        <f>VLOOKUP(A325,Main!_xlnm.Print_Area,16,FALSE)</f>
        <v>371717.0905170078</v>
      </c>
      <c r="D325" s="1">
        <f>VLOOKUP(A325,Main!_xlnm.Print_Area,13,FALSE)</f>
        <v>15780</v>
      </c>
      <c r="E325" s="1">
        <f>VLOOKUP(A325,'CAF BLS Adjustment'!B325:J980,5)</f>
        <v>237726</v>
      </c>
      <c r="F325" s="1">
        <f>VLOOKUP(A325,'CAF BLS Adjustment'!$B$3:$J$658,6)</f>
        <v>119577</v>
      </c>
      <c r="G325" s="1">
        <f t="shared" si="15"/>
        <v>15780</v>
      </c>
      <c r="H325" s="1">
        <f t="shared" si="16"/>
        <v>237726</v>
      </c>
      <c r="I325" s="1">
        <f t="shared" si="17"/>
        <v>118211.0905170078</v>
      </c>
    </row>
    <row r="326" spans="1:9">
      <c r="A326" s="107">
        <v>351303</v>
      </c>
      <c r="B326" s="15" t="s">
        <v>344</v>
      </c>
      <c r="C326" s="1">
        <f>VLOOKUP(A326,Main!_xlnm.Print_Area,16,FALSE)</f>
        <v>209154.90623731882</v>
      </c>
      <c r="D326" s="1">
        <f>VLOOKUP(A326,Main!_xlnm.Print_Area,13,FALSE)</f>
        <v>-9126</v>
      </c>
      <c r="E326" s="1">
        <f>VLOOKUP(A326,'CAF BLS Adjustment'!B326:J981,5)</f>
        <v>219083</v>
      </c>
      <c r="F326" s="1">
        <f>VLOOKUP(A326,'CAF BLS Adjustment'!$B$3:$J$658,6)</f>
        <v>0</v>
      </c>
      <c r="G326" s="1">
        <f t="shared" si="15"/>
        <v>-9126</v>
      </c>
      <c r="H326" s="1">
        <f t="shared" si="16"/>
        <v>218280.90623731882</v>
      </c>
      <c r="I326" s="1">
        <f t="shared" si="17"/>
        <v>0</v>
      </c>
    </row>
    <row r="327" spans="1:9">
      <c r="A327" s="107">
        <v>351304</v>
      </c>
      <c r="B327" s="15" t="s">
        <v>345</v>
      </c>
      <c r="C327" s="1">
        <f>VLOOKUP(A327,Main!_xlnm.Print_Area,16,FALSE)</f>
        <v>112466</v>
      </c>
      <c r="D327" s="1">
        <f>VLOOKUP(A327,Main!_xlnm.Print_Area,13,FALSE)</f>
        <v>-21426</v>
      </c>
      <c r="E327" s="1">
        <f>VLOOKUP(A327,'CAF BLS Adjustment'!B327:J982,5)</f>
        <v>53325</v>
      </c>
      <c r="F327" s="1">
        <f>VLOOKUP(A327,'CAF BLS Adjustment'!$B$3:$J$658,6)</f>
        <v>80567</v>
      </c>
      <c r="G327" s="1">
        <f t="shared" si="15"/>
        <v>-21426</v>
      </c>
      <c r="H327" s="1">
        <f t="shared" si="16"/>
        <v>53325</v>
      </c>
      <c r="I327" s="1">
        <f t="shared" si="17"/>
        <v>80567</v>
      </c>
    </row>
    <row r="328" spans="1:9">
      <c r="A328" s="107">
        <v>351305</v>
      </c>
      <c r="B328" s="15" t="s">
        <v>346</v>
      </c>
      <c r="C328" s="1">
        <f>VLOOKUP(A328,Main!_xlnm.Print_Area,16,FALSE)</f>
        <v>415989.40771485184</v>
      </c>
      <c r="D328" s="1">
        <f>VLOOKUP(A328,Main!_xlnm.Print_Area,13,FALSE)</f>
        <v>31686</v>
      </c>
      <c r="E328" s="1">
        <f>VLOOKUP(A328,'CAF BLS Adjustment'!B328:J983,5)</f>
        <v>261867</v>
      </c>
      <c r="F328" s="1">
        <f>VLOOKUP(A328,'CAF BLS Adjustment'!$B$3:$J$658,6)</f>
        <v>123965</v>
      </c>
      <c r="G328" s="1">
        <f t="shared" si="15"/>
        <v>31686</v>
      </c>
      <c r="H328" s="1">
        <f t="shared" si="16"/>
        <v>261867</v>
      </c>
      <c r="I328" s="1">
        <f t="shared" si="17"/>
        <v>122436.40771485184</v>
      </c>
    </row>
    <row r="329" spans="1:9">
      <c r="A329" s="107">
        <v>351306</v>
      </c>
      <c r="B329" s="15" t="s">
        <v>347</v>
      </c>
      <c r="C329" s="1">
        <f>VLOOKUP(A329,Main!_xlnm.Print_Area,16,FALSE)</f>
        <v>210546.32767521995</v>
      </c>
      <c r="D329" s="1">
        <f>VLOOKUP(A329,Main!_xlnm.Print_Area,13,FALSE)</f>
        <v>5262</v>
      </c>
      <c r="E329" s="1">
        <f>VLOOKUP(A329,'CAF BLS Adjustment'!B329:J984,5)</f>
        <v>206058</v>
      </c>
      <c r="F329" s="1">
        <f>VLOOKUP(A329,'CAF BLS Adjustment'!$B$3:$J$658,6)</f>
        <v>0</v>
      </c>
      <c r="G329" s="1">
        <f t="shared" si="15"/>
        <v>5262</v>
      </c>
      <c r="H329" s="1">
        <f t="shared" si="16"/>
        <v>205284.32767521995</v>
      </c>
      <c r="I329" s="1">
        <f t="shared" si="17"/>
        <v>0</v>
      </c>
    </row>
    <row r="330" spans="1:9">
      <c r="A330" s="107">
        <v>351316</v>
      </c>
      <c r="B330" s="15" t="s">
        <v>348</v>
      </c>
      <c r="C330" s="1">
        <f>VLOOKUP(A330,Main!_xlnm.Print_Area,16,FALSE)</f>
        <v>475154.99817641522</v>
      </c>
      <c r="D330" s="1">
        <f>VLOOKUP(A330,Main!_xlnm.Print_Area,13,FALSE)</f>
        <v>9480</v>
      </c>
      <c r="E330" s="1">
        <f>VLOOKUP(A330,'CAF BLS Adjustment'!B330:J985,5)</f>
        <v>225739</v>
      </c>
      <c r="F330" s="1">
        <f>VLOOKUP(A330,'CAF BLS Adjustment'!$B$3:$J$658,6)</f>
        <v>241682</v>
      </c>
      <c r="G330" s="1">
        <f t="shared" si="15"/>
        <v>9480</v>
      </c>
      <c r="H330" s="1">
        <f t="shared" si="16"/>
        <v>225739</v>
      </c>
      <c r="I330" s="1">
        <f t="shared" si="17"/>
        <v>239935.99817641522</v>
      </c>
    </row>
    <row r="331" spans="1:9">
      <c r="A331" s="107">
        <v>351320</v>
      </c>
      <c r="B331" s="15" t="s">
        <v>349</v>
      </c>
      <c r="C331" s="1">
        <f>VLOOKUP(A331,Main!_xlnm.Print_Area,16,FALSE)</f>
        <v>177183.22587467523</v>
      </c>
      <c r="D331" s="1">
        <f>VLOOKUP(A331,Main!_xlnm.Print_Area,13,FALSE)</f>
        <v>-462</v>
      </c>
      <c r="E331" s="1">
        <f>VLOOKUP(A331,'CAF BLS Adjustment'!B331:J986,5)</f>
        <v>177008</v>
      </c>
      <c r="F331" s="1">
        <f>VLOOKUP(A331,'CAF BLS Adjustment'!$B$3:$J$658,6)</f>
        <v>1290</v>
      </c>
      <c r="G331" s="1">
        <f t="shared" si="15"/>
        <v>-462</v>
      </c>
      <c r="H331" s="1">
        <f t="shared" si="16"/>
        <v>177008</v>
      </c>
      <c r="I331" s="1">
        <f t="shared" si="17"/>
        <v>637.22587467523408</v>
      </c>
    </row>
    <row r="332" spans="1:9">
      <c r="A332" s="107">
        <v>351322</v>
      </c>
      <c r="B332" s="15" t="s">
        <v>350</v>
      </c>
      <c r="C332" s="1">
        <f>VLOOKUP(A332,Main!_xlnm.Print_Area,16,FALSE)</f>
        <v>163866.49547451691</v>
      </c>
      <c r="D332" s="1">
        <f>VLOOKUP(A332,Main!_xlnm.Print_Area,13,FALSE)</f>
        <v>6420</v>
      </c>
      <c r="E332" s="1">
        <f>VLOOKUP(A332,'CAF BLS Adjustment'!B332:J987,5)</f>
        <v>71456</v>
      </c>
      <c r="F332" s="1">
        <f>VLOOKUP(A332,'CAF BLS Adjustment'!$B$3:$J$658,6)</f>
        <v>86014</v>
      </c>
      <c r="G332" s="1">
        <f t="shared" si="15"/>
        <v>6420</v>
      </c>
      <c r="H332" s="1">
        <f t="shared" si="16"/>
        <v>71456</v>
      </c>
      <c r="I332" s="1">
        <f t="shared" si="17"/>
        <v>85990.495474516909</v>
      </c>
    </row>
    <row r="333" spans="1:9">
      <c r="A333" s="107">
        <v>351324</v>
      </c>
      <c r="B333" s="15" t="s">
        <v>351</v>
      </c>
      <c r="C333" s="1">
        <f>VLOOKUP(A333,Main!_xlnm.Print_Area,16,FALSE)</f>
        <v>1027951.2514136673</v>
      </c>
      <c r="D333" s="1">
        <f>VLOOKUP(A333,Main!_xlnm.Print_Area,13,FALSE)</f>
        <v>-13728</v>
      </c>
      <c r="E333" s="1">
        <f>VLOOKUP(A333,'CAF BLS Adjustment'!B333:J988,5)</f>
        <v>332923</v>
      </c>
      <c r="F333" s="1">
        <f>VLOOKUP(A333,'CAF BLS Adjustment'!$B$3:$J$658,6)</f>
        <v>712584</v>
      </c>
      <c r="G333" s="1">
        <f t="shared" si="15"/>
        <v>-13728</v>
      </c>
      <c r="H333" s="1">
        <f t="shared" si="16"/>
        <v>332923</v>
      </c>
      <c r="I333" s="1">
        <f t="shared" si="17"/>
        <v>708756.25141366734</v>
      </c>
    </row>
    <row r="334" spans="1:9">
      <c r="A334" s="107">
        <v>351326</v>
      </c>
      <c r="B334" s="15" t="s">
        <v>352</v>
      </c>
      <c r="C334" s="1">
        <f>VLOOKUP(A334,Main!_xlnm.Print_Area,16,FALSE)</f>
        <v>424722.08838308271</v>
      </c>
      <c r="D334" s="1">
        <f>VLOOKUP(A334,Main!_xlnm.Print_Area,13,FALSE)</f>
        <v>-65376</v>
      </c>
      <c r="E334" s="1">
        <f>VLOOKUP(A334,'CAF BLS Adjustment'!B334:J989,5)</f>
        <v>210357</v>
      </c>
      <c r="F334" s="1">
        <f>VLOOKUP(A334,'CAF BLS Adjustment'!$B$3:$J$658,6)</f>
        <v>281542</v>
      </c>
      <c r="G334" s="1">
        <f t="shared" si="15"/>
        <v>-65376</v>
      </c>
      <c r="H334" s="1">
        <f t="shared" si="16"/>
        <v>210357</v>
      </c>
      <c r="I334" s="1">
        <f t="shared" si="17"/>
        <v>279741.08838308271</v>
      </c>
    </row>
    <row r="335" spans="1:9">
      <c r="A335" s="107">
        <v>351327</v>
      </c>
      <c r="B335" s="15" t="s">
        <v>353</v>
      </c>
      <c r="C335" s="1">
        <f>VLOOKUP(A335,Main!_xlnm.Print_Area,16,FALSE)</f>
        <v>167569.26197787788</v>
      </c>
      <c r="D335" s="1">
        <f>VLOOKUP(A335,Main!_xlnm.Print_Area,13,FALSE)</f>
        <v>-29388</v>
      </c>
      <c r="E335" s="1">
        <f>VLOOKUP(A335,'CAF BLS Adjustment'!B335:J990,5)</f>
        <v>131185</v>
      </c>
      <c r="F335" s="1">
        <f>VLOOKUP(A335,'CAF BLS Adjustment'!$B$3:$J$658,6)</f>
        <v>66496</v>
      </c>
      <c r="G335" s="1">
        <f t="shared" si="15"/>
        <v>-29388</v>
      </c>
      <c r="H335" s="1">
        <f t="shared" si="16"/>
        <v>131185</v>
      </c>
      <c r="I335" s="1">
        <f t="shared" si="17"/>
        <v>65772.261977877875</v>
      </c>
    </row>
    <row r="336" spans="1:9">
      <c r="A336" s="107">
        <v>351328</v>
      </c>
      <c r="B336" s="15" t="s">
        <v>354</v>
      </c>
      <c r="C336" s="1">
        <f>VLOOKUP(A336,Main!_xlnm.Print_Area,16,FALSE)</f>
        <v>1390424.7531985161</v>
      </c>
      <c r="D336" s="1">
        <f>VLOOKUP(A336,Main!_xlnm.Print_Area,13,FALSE)</f>
        <v>101658</v>
      </c>
      <c r="E336" s="1">
        <f>VLOOKUP(A336,'CAF BLS Adjustment'!B336:J991,5)</f>
        <v>900084</v>
      </c>
      <c r="F336" s="1">
        <f>VLOOKUP(A336,'CAF BLS Adjustment'!$B$3:$J$658,6)</f>
        <v>393792</v>
      </c>
      <c r="G336" s="1">
        <f t="shared" si="15"/>
        <v>101658</v>
      </c>
      <c r="H336" s="1">
        <f t="shared" si="16"/>
        <v>900084</v>
      </c>
      <c r="I336" s="1">
        <f t="shared" si="17"/>
        <v>388682.75319851609</v>
      </c>
    </row>
    <row r="337" spans="1:9">
      <c r="A337" s="107">
        <v>351329</v>
      </c>
      <c r="B337" s="15" t="s">
        <v>355</v>
      </c>
      <c r="C337" s="1">
        <f>VLOOKUP(A337,Main!_xlnm.Print_Area,16,FALSE)</f>
        <v>419595.15804542456</v>
      </c>
      <c r="D337" s="1">
        <f>VLOOKUP(A337,Main!_xlnm.Print_Area,13,FALSE)</f>
        <v>41424</v>
      </c>
      <c r="E337" s="1">
        <f>VLOOKUP(A337,'CAF BLS Adjustment'!B337:J992,5)</f>
        <v>331118</v>
      </c>
      <c r="F337" s="1">
        <f>VLOOKUP(A337,'CAF BLS Adjustment'!$B$3:$J$658,6)</f>
        <v>48595</v>
      </c>
      <c r="G337" s="1">
        <f t="shared" si="15"/>
        <v>41424</v>
      </c>
      <c r="H337" s="1">
        <f t="shared" si="16"/>
        <v>331118</v>
      </c>
      <c r="I337" s="1">
        <f t="shared" si="17"/>
        <v>47053.158045424556</v>
      </c>
    </row>
    <row r="338" spans="1:9">
      <c r="A338" s="107">
        <v>351331</v>
      </c>
      <c r="B338" s="15" t="s">
        <v>356</v>
      </c>
      <c r="C338" s="1">
        <f>VLOOKUP(A338,Main!_xlnm.Print_Area,16,FALSE)</f>
        <v>1501267.4512577069</v>
      </c>
      <c r="D338" s="1">
        <f>VLOOKUP(A338,Main!_xlnm.Print_Area,13,FALSE)</f>
        <v>134034</v>
      </c>
      <c r="E338" s="1">
        <f>VLOOKUP(A338,'CAF BLS Adjustment'!B338:J993,5)</f>
        <v>714810</v>
      </c>
      <c r="F338" s="1">
        <f>VLOOKUP(A338,'CAF BLS Adjustment'!$B$3:$J$658,6)</f>
        <v>657940</v>
      </c>
      <c r="G338" s="1">
        <f t="shared" si="15"/>
        <v>134034</v>
      </c>
      <c r="H338" s="1">
        <f t="shared" si="16"/>
        <v>714810</v>
      </c>
      <c r="I338" s="1">
        <f t="shared" si="17"/>
        <v>652423.45125770685</v>
      </c>
    </row>
    <row r="339" spans="1:9">
      <c r="A339" s="107">
        <v>351332</v>
      </c>
      <c r="B339" s="15" t="s">
        <v>357</v>
      </c>
      <c r="C339" s="1">
        <f>VLOOKUP(A339,Main!_xlnm.Print_Area,16,FALSE)</f>
        <v>848581</v>
      </c>
      <c r="D339" s="1">
        <f>VLOOKUP(A339,Main!_xlnm.Print_Area,13,FALSE)</f>
        <v>-40722</v>
      </c>
      <c r="E339" s="1">
        <f>VLOOKUP(A339,'CAF BLS Adjustment'!B339:J994,5)</f>
        <v>473967</v>
      </c>
      <c r="F339" s="1">
        <f>VLOOKUP(A339,'CAF BLS Adjustment'!$B$3:$J$658,6)</f>
        <v>415336</v>
      </c>
      <c r="G339" s="1">
        <f t="shared" si="15"/>
        <v>-40722</v>
      </c>
      <c r="H339" s="1">
        <f t="shared" si="16"/>
        <v>473967</v>
      </c>
      <c r="I339" s="1">
        <f t="shared" si="17"/>
        <v>415336</v>
      </c>
    </row>
    <row r="340" spans="1:9">
      <c r="A340" s="107">
        <v>351336</v>
      </c>
      <c r="B340" s="15" t="s">
        <v>358</v>
      </c>
      <c r="C340" s="1">
        <f>VLOOKUP(A340,Main!_xlnm.Print_Area,16,FALSE)</f>
        <v>458868.342724449</v>
      </c>
      <c r="D340" s="1">
        <f>VLOOKUP(A340,Main!_xlnm.Print_Area,13,FALSE)</f>
        <v>66006</v>
      </c>
      <c r="E340" s="1">
        <f>VLOOKUP(A340,'CAF BLS Adjustment'!B340:J995,5)</f>
        <v>181005</v>
      </c>
      <c r="F340" s="1">
        <f>VLOOKUP(A340,'CAF BLS Adjustment'!$B$3:$J$658,6)</f>
        <v>212099</v>
      </c>
      <c r="G340" s="1">
        <f t="shared" si="15"/>
        <v>66006</v>
      </c>
      <c r="H340" s="1">
        <f t="shared" si="16"/>
        <v>181005</v>
      </c>
      <c r="I340" s="1">
        <f t="shared" si="17"/>
        <v>211857.342724449</v>
      </c>
    </row>
    <row r="341" spans="1:9">
      <c r="A341" s="107">
        <v>351337</v>
      </c>
      <c r="B341" s="15" t="s">
        <v>359</v>
      </c>
      <c r="C341" s="1">
        <f>VLOOKUP(A341,Main!_xlnm.Print_Area,16,FALSE)</f>
        <v>2039252.5742189372</v>
      </c>
      <c r="D341" s="1">
        <f>VLOOKUP(A341,Main!_xlnm.Print_Area,13,FALSE)</f>
        <v>438000</v>
      </c>
      <c r="E341" s="1">
        <f>VLOOKUP(A341,'CAF BLS Adjustment'!B341:J996,5)</f>
        <v>1134431</v>
      </c>
      <c r="F341" s="1">
        <f>VLOOKUP(A341,'CAF BLS Adjustment'!$B$3:$J$658,6)</f>
        <v>474315</v>
      </c>
      <c r="G341" s="1">
        <f t="shared" si="15"/>
        <v>438000</v>
      </c>
      <c r="H341" s="1">
        <f t="shared" si="16"/>
        <v>1134431</v>
      </c>
      <c r="I341" s="1">
        <f t="shared" si="17"/>
        <v>466821.5742189372</v>
      </c>
    </row>
    <row r="342" spans="1:9">
      <c r="A342" s="107">
        <v>351346</v>
      </c>
      <c r="B342" s="15" t="s">
        <v>360</v>
      </c>
      <c r="C342" s="1">
        <f>VLOOKUP(A342,Main!_xlnm.Print_Area,16,FALSE)</f>
        <v>1142928.202599942</v>
      </c>
      <c r="D342" s="1">
        <f>VLOOKUP(A342,Main!_xlnm.Print_Area,13,FALSE)</f>
        <v>208728</v>
      </c>
      <c r="E342" s="1">
        <f>VLOOKUP(A342,'CAF BLS Adjustment'!B342:J997,5)</f>
        <v>538468</v>
      </c>
      <c r="F342" s="1">
        <f>VLOOKUP(A342,'CAF BLS Adjustment'!$B$3:$J$658,6)</f>
        <v>399932</v>
      </c>
      <c r="G342" s="1">
        <f t="shared" si="15"/>
        <v>208728</v>
      </c>
      <c r="H342" s="1">
        <f t="shared" si="16"/>
        <v>538468</v>
      </c>
      <c r="I342" s="1">
        <f t="shared" si="17"/>
        <v>395732.20259994199</v>
      </c>
    </row>
    <row r="343" spans="1:9">
      <c r="A343" s="107">
        <v>351405</v>
      </c>
      <c r="B343" s="15" t="s">
        <v>361</v>
      </c>
      <c r="C343" s="1">
        <f>VLOOKUP(A343,Main!_xlnm.Print_Area,16,FALSE)</f>
        <v>409046.04129602475</v>
      </c>
      <c r="D343" s="1">
        <f>VLOOKUP(A343,Main!_xlnm.Print_Area,13,FALSE)</f>
        <v>-32352</v>
      </c>
      <c r="E343" s="1">
        <f>VLOOKUP(A343,'CAF BLS Adjustment'!B343:J998,5)</f>
        <v>343153</v>
      </c>
      <c r="F343" s="1">
        <f>VLOOKUP(A343,'CAF BLS Adjustment'!$B$3:$J$658,6)</f>
        <v>99867</v>
      </c>
      <c r="G343" s="1">
        <f t="shared" si="15"/>
        <v>-32352</v>
      </c>
      <c r="H343" s="1">
        <f t="shared" si="16"/>
        <v>343153</v>
      </c>
      <c r="I343" s="1">
        <f t="shared" si="17"/>
        <v>98245.041296024749</v>
      </c>
    </row>
    <row r="344" spans="1:9">
      <c r="A344" s="107">
        <v>351407</v>
      </c>
      <c r="B344" s="15" t="s">
        <v>362</v>
      </c>
      <c r="C344" s="1">
        <f>VLOOKUP(A344,Main!_xlnm.Print_Area,16,FALSE)</f>
        <v>82498.850199524706</v>
      </c>
      <c r="D344" s="1">
        <f>VLOOKUP(A344,Main!_xlnm.Print_Area,13,FALSE)</f>
        <v>4080</v>
      </c>
      <c r="E344" s="1">
        <f>VLOOKUP(A344,'CAF BLS Adjustment'!B344:J999,5)</f>
        <v>78722</v>
      </c>
      <c r="F344" s="1">
        <f>VLOOKUP(A344,'CAF BLS Adjustment'!$B$3:$J$658,6)</f>
        <v>0</v>
      </c>
      <c r="G344" s="1">
        <f t="shared" si="15"/>
        <v>4080</v>
      </c>
      <c r="H344" s="1">
        <f t="shared" si="16"/>
        <v>78418.850199524706</v>
      </c>
      <c r="I344" s="1">
        <f t="shared" si="17"/>
        <v>0</v>
      </c>
    </row>
    <row r="345" spans="1:9">
      <c r="A345" s="107">
        <v>351888</v>
      </c>
      <c r="B345" s="15" t="s">
        <v>363</v>
      </c>
      <c r="C345" s="1">
        <f>VLOOKUP(A345,Main!_xlnm.Print_Area,16,FALSE)</f>
        <v>2033920.168645788</v>
      </c>
      <c r="D345" s="1">
        <f>VLOOKUP(A345,Main!_xlnm.Print_Area,13,FALSE)</f>
        <v>135216</v>
      </c>
      <c r="E345" s="1">
        <f>VLOOKUP(A345,'CAF BLS Adjustment'!B345:J1000,5)</f>
        <v>1906178</v>
      </c>
      <c r="F345" s="1">
        <f>VLOOKUP(A345,'CAF BLS Adjustment'!$B$3:$J$658,6)</f>
        <v>0</v>
      </c>
      <c r="G345" s="1">
        <f t="shared" si="15"/>
        <v>135216</v>
      </c>
      <c r="H345" s="1">
        <f t="shared" si="16"/>
        <v>1898704.168645788</v>
      </c>
      <c r="I345" s="1">
        <f t="shared" si="17"/>
        <v>0</v>
      </c>
    </row>
    <row r="346" spans="1:9">
      <c r="A346" s="107">
        <v>361337</v>
      </c>
      <c r="B346" s="15" t="s">
        <v>359</v>
      </c>
      <c r="C346" s="1">
        <f>VLOOKUP(A346,Main!_xlnm.Print_Area,16,FALSE)</f>
        <v>147726.16627899482</v>
      </c>
      <c r="D346" s="1">
        <f>VLOOKUP(A346,Main!_xlnm.Print_Area,13,FALSE)</f>
        <v>23202</v>
      </c>
      <c r="E346" s="1">
        <f>VLOOKUP(A346,'CAF BLS Adjustment'!B346:J1001,5)</f>
        <v>105508</v>
      </c>
      <c r="F346" s="1">
        <f>VLOOKUP(A346,'CAF BLS Adjustment'!$B$3:$J$658,6)</f>
        <v>19559</v>
      </c>
      <c r="G346" s="1">
        <f t="shared" si="15"/>
        <v>23202</v>
      </c>
      <c r="H346" s="1">
        <f t="shared" si="16"/>
        <v>105508</v>
      </c>
      <c r="I346" s="1">
        <f t="shared" si="17"/>
        <v>19016.166278994817</v>
      </c>
    </row>
    <row r="347" spans="1:9">
      <c r="A347" s="107">
        <v>361346</v>
      </c>
      <c r="B347" s="15" t="s">
        <v>365</v>
      </c>
      <c r="C347" s="1">
        <f>VLOOKUP(A347,Main!_xlnm.Print_Area,16,FALSE)</f>
        <v>3786872.7790651331</v>
      </c>
      <c r="D347" s="1">
        <f>VLOOKUP(A347,Main!_xlnm.Print_Area,13,FALSE)</f>
        <v>238068</v>
      </c>
      <c r="E347" s="1">
        <f>VLOOKUP(A347,'CAF BLS Adjustment'!B347:J1002,5)</f>
        <v>1740168</v>
      </c>
      <c r="F347" s="1">
        <f>VLOOKUP(A347,'CAF BLS Adjustment'!$B$3:$J$658,6)</f>
        <v>1822552</v>
      </c>
      <c r="G347" s="1">
        <f t="shared" si="15"/>
        <v>238068</v>
      </c>
      <c r="H347" s="1">
        <f t="shared" si="16"/>
        <v>1740168</v>
      </c>
      <c r="I347" s="1">
        <f t="shared" si="17"/>
        <v>1808636.7790651331</v>
      </c>
    </row>
    <row r="348" spans="1:9">
      <c r="A348" s="107">
        <v>361347</v>
      </c>
      <c r="B348" s="15" t="s">
        <v>366</v>
      </c>
      <c r="C348" s="1">
        <f>VLOOKUP(A348,Main!_xlnm.Print_Area,16,FALSE)</f>
        <v>915280.35107697407</v>
      </c>
      <c r="D348" s="1">
        <f>VLOOKUP(A348,Main!_xlnm.Print_Area,13,FALSE)</f>
        <v>-52350</v>
      </c>
      <c r="E348" s="1">
        <f>VLOOKUP(A348,'CAF BLS Adjustment'!B348:J1003,5)</f>
        <v>929089</v>
      </c>
      <c r="F348" s="1">
        <f>VLOOKUP(A348,'CAF BLS Adjustment'!$B$3:$J$658,6)</f>
        <v>42097</v>
      </c>
      <c r="G348" s="1">
        <f t="shared" si="15"/>
        <v>-52350</v>
      </c>
      <c r="H348" s="1">
        <f t="shared" si="16"/>
        <v>929089</v>
      </c>
      <c r="I348" s="1">
        <f t="shared" si="17"/>
        <v>38541.351076974068</v>
      </c>
    </row>
    <row r="349" spans="1:9">
      <c r="A349" s="107">
        <v>361353</v>
      </c>
      <c r="B349" s="15" t="s">
        <v>367</v>
      </c>
      <c r="C349" s="1">
        <f>VLOOKUP(A349,Main!_xlnm.Print_Area,16,FALSE)</f>
        <v>276852.96664319327</v>
      </c>
      <c r="D349" s="1">
        <f>VLOOKUP(A349,Main!_xlnm.Print_Area,13,FALSE)</f>
        <v>17490</v>
      </c>
      <c r="E349" s="1">
        <f>VLOOKUP(A349,'CAF BLS Adjustment'!B349:J1004,5)</f>
        <v>259427</v>
      </c>
      <c r="F349" s="1">
        <f>VLOOKUP(A349,'CAF BLS Adjustment'!$B$3:$J$658,6)</f>
        <v>0</v>
      </c>
      <c r="G349" s="1">
        <f t="shared" si="15"/>
        <v>17490</v>
      </c>
      <c r="H349" s="1">
        <f t="shared" si="16"/>
        <v>259362.96664319327</v>
      </c>
      <c r="I349" s="1">
        <f t="shared" si="17"/>
        <v>0</v>
      </c>
    </row>
    <row r="350" spans="1:9">
      <c r="A350" s="107">
        <v>361356</v>
      </c>
      <c r="B350" s="15" t="s">
        <v>368</v>
      </c>
      <c r="C350" s="1">
        <f>VLOOKUP(A350,Main!_xlnm.Print_Area,16,FALSE)</f>
        <v>1057297.8593667089</v>
      </c>
      <c r="D350" s="1">
        <f>VLOOKUP(A350,Main!_xlnm.Print_Area,13,FALSE)</f>
        <v>71478</v>
      </c>
      <c r="E350" s="1">
        <f>VLOOKUP(A350,'CAF BLS Adjustment'!B350:J1005,5)</f>
        <v>963217</v>
      </c>
      <c r="F350" s="1">
        <f>VLOOKUP(A350,'CAF BLS Adjustment'!$B$3:$J$658,6)</f>
        <v>26488</v>
      </c>
      <c r="G350" s="1">
        <f t="shared" si="15"/>
        <v>71478</v>
      </c>
      <c r="H350" s="1">
        <f t="shared" si="16"/>
        <v>963217</v>
      </c>
      <c r="I350" s="1">
        <f t="shared" si="17"/>
        <v>22602.859366708901</v>
      </c>
    </row>
    <row r="351" spans="1:9">
      <c r="A351" s="107">
        <v>361373</v>
      </c>
      <c r="B351" s="15" t="s">
        <v>369</v>
      </c>
      <c r="C351" s="1">
        <f>VLOOKUP(A351,Main!_xlnm.Print_Area,16,FALSE)</f>
        <v>2917009.1748623718</v>
      </c>
      <c r="D351" s="1">
        <f>VLOOKUP(A351,Main!_xlnm.Print_Area,13,FALSE)</f>
        <v>56094</v>
      </c>
      <c r="E351" s="1">
        <f>VLOOKUP(A351,'CAF BLS Adjustment'!B351:J1006,5)</f>
        <v>2739017</v>
      </c>
      <c r="F351" s="1">
        <f>VLOOKUP(A351,'CAF BLS Adjustment'!$B$3:$J$658,6)</f>
        <v>132617</v>
      </c>
      <c r="G351" s="1">
        <f t="shared" si="15"/>
        <v>56094</v>
      </c>
      <c r="H351" s="1">
        <f t="shared" si="16"/>
        <v>2739017</v>
      </c>
      <c r="I351" s="1">
        <f t="shared" si="17"/>
        <v>121898.17486237176</v>
      </c>
    </row>
    <row r="352" spans="1:9">
      <c r="A352" s="107">
        <v>361387</v>
      </c>
      <c r="B352" s="15" t="s">
        <v>370</v>
      </c>
      <c r="C352" s="1">
        <f>VLOOKUP(A352,Main!_xlnm.Print_Area,16,FALSE)</f>
        <v>494825.57470481895</v>
      </c>
      <c r="D352" s="1">
        <f>VLOOKUP(A352,Main!_xlnm.Print_Area,13,FALSE)</f>
        <v>-6570</v>
      </c>
      <c r="E352" s="1">
        <f>VLOOKUP(A352,'CAF BLS Adjustment'!B352:J1007,5)</f>
        <v>503238</v>
      </c>
      <c r="F352" s="1">
        <f>VLOOKUP(A352,'CAF BLS Adjustment'!$B$3:$J$658,6)</f>
        <v>0</v>
      </c>
      <c r="G352" s="1">
        <f t="shared" si="15"/>
        <v>-6570</v>
      </c>
      <c r="H352" s="1">
        <f t="shared" si="16"/>
        <v>501395.57470481895</v>
      </c>
      <c r="I352" s="1">
        <f t="shared" si="17"/>
        <v>0</v>
      </c>
    </row>
    <row r="353" spans="1:9">
      <c r="A353" s="107">
        <v>361389</v>
      </c>
      <c r="B353" s="15" t="s">
        <v>172</v>
      </c>
      <c r="C353" s="1">
        <f>VLOOKUP(A353,Main!_xlnm.Print_Area,16,FALSE)</f>
        <v>647126.07424931892</v>
      </c>
      <c r="D353" s="1">
        <f>VLOOKUP(A353,Main!_xlnm.Print_Area,13,FALSE)</f>
        <v>53046</v>
      </c>
      <c r="E353" s="1">
        <f>VLOOKUP(A353,'CAF BLS Adjustment'!B353:J1008,5)</f>
        <v>458235</v>
      </c>
      <c r="F353" s="1">
        <f>VLOOKUP(A353,'CAF BLS Adjustment'!$B$3:$J$658,6)</f>
        <v>138223</v>
      </c>
      <c r="G353" s="1">
        <f t="shared" si="15"/>
        <v>53046</v>
      </c>
      <c r="H353" s="1">
        <f t="shared" si="16"/>
        <v>458235</v>
      </c>
      <c r="I353" s="1">
        <f t="shared" si="17"/>
        <v>135845.07424931892</v>
      </c>
    </row>
    <row r="354" spans="1:9">
      <c r="A354" s="107">
        <v>361390</v>
      </c>
      <c r="B354" s="15" t="s">
        <v>371</v>
      </c>
      <c r="C354" s="1">
        <f>VLOOKUP(A354,Main!_xlnm.Print_Area,16,FALSE)</f>
        <v>678737.91356637061</v>
      </c>
      <c r="D354" s="1">
        <f>VLOOKUP(A354,Main!_xlnm.Print_Area,13,FALSE)</f>
        <v>12762</v>
      </c>
      <c r="E354" s="1">
        <f>VLOOKUP(A354,'CAF BLS Adjustment'!B354:J1009,5)</f>
        <v>568398</v>
      </c>
      <c r="F354" s="1">
        <f>VLOOKUP(A354,'CAF BLS Adjustment'!$B$3:$J$658,6)</f>
        <v>100072</v>
      </c>
      <c r="G354" s="1">
        <f t="shared" si="15"/>
        <v>12762</v>
      </c>
      <c r="H354" s="1">
        <f t="shared" si="16"/>
        <v>568398</v>
      </c>
      <c r="I354" s="1">
        <f t="shared" si="17"/>
        <v>97577.913566370611</v>
      </c>
    </row>
    <row r="355" spans="1:9">
      <c r="A355" s="107">
        <v>361395</v>
      </c>
      <c r="B355" s="15" t="s">
        <v>372</v>
      </c>
      <c r="C355" s="1">
        <f>VLOOKUP(A355,Main!_xlnm.Print_Area,16,FALSE)</f>
        <v>4830331.4916809015</v>
      </c>
      <c r="D355" s="1">
        <f>VLOOKUP(A355,Main!_xlnm.Print_Area,13,FALSE)</f>
        <v>427488</v>
      </c>
      <c r="E355" s="1">
        <f>VLOOKUP(A355,'CAF BLS Adjustment'!B355:J1010,5)</f>
        <v>3382927</v>
      </c>
      <c r="F355" s="1">
        <f>VLOOKUP(A355,'CAF BLS Adjustment'!$B$3:$J$658,6)</f>
        <v>1037666</v>
      </c>
      <c r="G355" s="1">
        <f t="shared" si="15"/>
        <v>427488</v>
      </c>
      <c r="H355" s="1">
        <f t="shared" si="16"/>
        <v>3382927</v>
      </c>
      <c r="I355" s="1">
        <f t="shared" si="17"/>
        <v>1019916.4916809015</v>
      </c>
    </row>
    <row r="356" spans="1:9">
      <c r="A356" s="107">
        <v>361396</v>
      </c>
      <c r="B356" s="15" t="s">
        <v>373</v>
      </c>
      <c r="C356" s="1">
        <f>VLOOKUP(A356,Main!_xlnm.Print_Area,16,FALSE)</f>
        <v>766452.59769254574</v>
      </c>
      <c r="D356" s="1">
        <f>VLOOKUP(A356,Main!_xlnm.Print_Area,13,FALSE)</f>
        <v>47544</v>
      </c>
      <c r="E356" s="1">
        <f>VLOOKUP(A356,'CAF BLS Adjustment'!B356:J1011,5)</f>
        <v>588334</v>
      </c>
      <c r="F356" s="1">
        <f>VLOOKUP(A356,'CAF BLS Adjustment'!$B$3:$J$658,6)</f>
        <v>133391</v>
      </c>
      <c r="G356" s="1">
        <f t="shared" si="15"/>
        <v>47544</v>
      </c>
      <c r="H356" s="1">
        <f t="shared" si="16"/>
        <v>588334</v>
      </c>
      <c r="I356" s="1">
        <f t="shared" si="17"/>
        <v>130574.59769254574</v>
      </c>
    </row>
    <row r="357" spans="1:9">
      <c r="A357" s="107">
        <v>361401</v>
      </c>
      <c r="B357" s="15" t="s">
        <v>374</v>
      </c>
      <c r="C357" s="1">
        <f>VLOOKUP(A357,Main!_xlnm.Print_Area,16,FALSE)</f>
        <v>959096.70874999021</v>
      </c>
      <c r="D357" s="1">
        <f>VLOOKUP(A357,Main!_xlnm.Print_Area,13,FALSE)</f>
        <v>135846</v>
      </c>
      <c r="E357" s="1">
        <f>VLOOKUP(A357,'CAF BLS Adjustment'!B357:J1012,5)</f>
        <v>533866</v>
      </c>
      <c r="F357" s="1">
        <f>VLOOKUP(A357,'CAF BLS Adjustment'!$B$3:$J$658,6)</f>
        <v>292909</v>
      </c>
      <c r="G357" s="1">
        <f t="shared" si="15"/>
        <v>135846</v>
      </c>
      <c r="H357" s="1">
        <f t="shared" si="16"/>
        <v>533866</v>
      </c>
      <c r="I357" s="1">
        <f t="shared" si="17"/>
        <v>289384.70874999021</v>
      </c>
    </row>
    <row r="358" spans="1:9">
      <c r="A358" s="107">
        <v>361403</v>
      </c>
      <c r="B358" s="15" t="s">
        <v>375</v>
      </c>
      <c r="C358" s="1">
        <f>VLOOKUP(A358,Main!_xlnm.Print_Area,16,FALSE)</f>
        <v>218330.72318026677</v>
      </c>
      <c r="D358" s="1">
        <f>VLOOKUP(A358,Main!_xlnm.Print_Area,13,FALSE)</f>
        <v>7434</v>
      </c>
      <c r="E358" s="1">
        <f>VLOOKUP(A358,'CAF BLS Adjustment'!B358:J1013,5)</f>
        <v>188284</v>
      </c>
      <c r="F358" s="1">
        <f>VLOOKUP(A358,'CAF BLS Adjustment'!$B$3:$J$658,6)</f>
        <v>23415</v>
      </c>
      <c r="G358" s="1">
        <f t="shared" si="15"/>
        <v>7434</v>
      </c>
      <c r="H358" s="1">
        <f t="shared" si="16"/>
        <v>188284</v>
      </c>
      <c r="I358" s="1">
        <f t="shared" si="17"/>
        <v>22612.723180266767</v>
      </c>
    </row>
    <row r="359" spans="1:9">
      <c r="A359" s="107">
        <v>361404</v>
      </c>
      <c r="B359" s="15" t="s">
        <v>376</v>
      </c>
      <c r="C359" s="1">
        <f>VLOOKUP(A359,Main!_xlnm.Print_Area,16,FALSE)</f>
        <v>240496.27377552807</v>
      </c>
      <c r="D359" s="1">
        <f>VLOOKUP(A359,Main!_xlnm.Print_Area,13,FALSE)</f>
        <v>11838</v>
      </c>
      <c r="E359" s="1">
        <f>VLOOKUP(A359,'CAF BLS Adjustment'!B359:J1014,5)</f>
        <v>229542</v>
      </c>
      <c r="F359" s="1">
        <f>VLOOKUP(A359,'CAF BLS Adjustment'!$B$3:$J$658,6)</f>
        <v>0</v>
      </c>
      <c r="G359" s="1">
        <f t="shared" si="15"/>
        <v>11838</v>
      </c>
      <c r="H359" s="1">
        <f t="shared" si="16"/>
        <v>228658.27377552807</v>
      </c>
      <c r="I359" s="1">
        <f t="shared" si="17"/>
        <v>0</v>
      </c>
    </row>
    <row r="360" spans="1:9">
      <c r="A360" s="107">
        <v>361405</v>
      </c>
      <c r="B360" s="15" t="s">
        <v>377</v>
      </c>
      <c r="C360" s="1">
        <f>VLOOKUP(A360,Main!_xlnm.Print_Area,16,FALSE)</f>
        <v>160127.95169577858</v>
      </c>
      <c r="D360" s="1">
        <f>VLOOKUP(A360,Main!_xlnm.Print_Area,13,FALSE)</f>
        <v>-9972</v>
      </c>
      <c r="E360" s="1">
        <f>VLOOKUP(A360,'CAF BLS Adjustment'!B360:J1015,5)</f>
        <v>145454</v>
      </c>
      <c r="F360" s="1">
        <f>VLOOKUP(A360,'CAF BLS Adjustment'!$B$3:$J$658,6)</f>
        <v>25271</v>
      </c>
      <c r="G360" s="1">
        <f t="shared" si="15"/>
        <v>-9972</v>
      </c>
      <c r="H360" s="1">
        <f t="shared" si="16"/>
        <v>145454</v>
      </c>
      <c r="I360" s="1">
        <f t="shared" si="17"/>
        <v>24645.951695778582</v>
      </c>
    </row>
    <row r="361" spans="1:9">
      <c r="A361" s="107">
        <v>361410</v>
      </c>
      <c r="B361" s="15" t="s">
        <v>378</v>
      </c>
      <c r="C361" s="1">
        <f>VLOOKUP(A361,Main!_xlnm.Print_Area,16,FALSE)</f>
        <v>749493.91397420433</v>
      </c>
      <c r="D361" s="1">
        <f>VLOOKUP(A361,Main!_xlnm.Print_Area,13,FALSE)</f>
        <v>108414</v>
      </c>
      <c r="E361" s="1">
        <f>VLOOKUP(A361,'CAF BLS Adjustment'!B361:J1016,5)</f>
        <v>643834</v>
      </c>
      <c r="F361" s="1">
        <f>VLOOKUP(A361,'CAF BLS Adjustment'!$B$3:$J$658,6)</f>
        <v>0</v>
      </c>
      <c r="G361" s="1">
        <f t="shared" si="15"/>
        <v>108414</v>
      </c>
      <c r="H361" s="1">
        <f t="shared" si="16"/>
        <v>641079.91397420433</v>
      </c>
      <c r="I361" s="1">
        <f t="shared" si="17"/>
        <v>0</v>
      </c>
    </row>
    <row r="362" spans="1:9">
      <c r="A362" s="107">
        <v>361412</v>
      </c>
      <c r="B362" s="15" t="s">
        <v>379</v>
      </c>
      <c r="C362" s="1">
        <f>VLOOKUP(A362,Main!_xlnm.Print_Area,16,FALSE)</f>
        <v>751468.99960469757</v>
      </c>
      <c r="D362" s="1">
        <f>VLOOKUP(A362,Main!_xlnm.Print_Area,13,FALSE)</f>
        <v>-30114</v>
      </c>
      <c r="E362" s="1">
        <f>VLOOKUP(A362,'CAF BLS Adjustment'!B362:J1017,5)</f>
        <v>775743</v>
      </c>
      <c r="F362" s="1">
        <f>VLOOKUP(A362,'CAF BLS Adjustment'!$B$3:$J$658,6)</f>
        <v>8712</v>
      </c>
      <c r="G362" s="1">
        <f t="shared" si="15"/>
        <v>-30114</v>
      </c>
      <c r="H362" s="1">
        <f t="shared" si="16"/>
        <v>775743</v>
      </c>
      <c r="I362" s="1">
        <f t="shared" si="17"/>
        <v>5839.9996046975721</v>
      </c>
    </row>
    <row r="363" spans="1:9">
      <c r="A363" s="107">
        <v>361419</v>
      </c>
      <c r="B363" s="15" t="s">
        <v>380</v>
      </c>
      <c r="C363" s="1">
        <f>VLOOKUP(A363,Main!_xlnm.Print_Area,16,FALSE)</f>
        <v>244841.30753944832</v>
      </c>
      <c r="D363" s="1">
        <f>VLOOKUP(A363,Main!_xlnm.Print_Area,13,FALSE)</f>
        <v>16626</v>
      </c>
      <c r="E363" s="1">
        <f>VLOOKUP(A363,'CAF BLS Adjustment'!B363:J1018,5)</f>
        <v>177588</v>
      </c>
      <c r="F363" s="1">
        <f>VLOOKUP(A363,'CAF BLS Adjustment'!$B$3:$J$658,6)</f>
        <v>51527</v>
      </c>
      <c r="G363" s="1">
        <f t="shared" si="15"/>
        <v>16626</v>
      </c>
      <c r="H363" s="1">
        <f t="shared" si="16"/>
        <v>177588</v>
      </c>
      <c r="I363" s="1">
        <f t="shared" si="17"/>
        <v>50627.307539448317</v>
      </c>
    </row>
    <row r="364" spans="1:9">
      <c r="A364" s="107">
        <v>361422</v>
      </c>
      <c r="B364" s="15" t="s">
        <v>381</v>
      </c>
      <c r="C364" s="1">
        <f>VLOOKUP(A364,Main!_xlnm.Print_Area,16,FALSE)</f>
        <v>518435.95820959506</v>
      </c>
      <c r="D364" s="1">
        <f>VLOOKUP(A364,Main!_xlnm.Print_Area,13,FALSE)</f>
        <v>98520</v>
      </c>
      <c r="E364" s="1">
        <f>VLOOKUP(A364,'CAF BLS Adjustment'!B364:J1019,5)</f>
        <v>311985</v>
      </c>
      <c r="F364" s="1">
        <f>VLOOKUP(A364,'CAF BLS Adjustment'!$B$3:$J$658,6)</f>
        <v>109836</v>
      </c>
      <c r="G364" s="1">
        <f t="shared" si="15"/>
        <v>98520</v>
      </c>
      <c r="H364" s="1">
        <f t="shared" si="16"/>
        <v>311985</v>
      </c>
      <c r="I364" s="1">
        <f t="shared" si="17"/>
        <v>107930.95820959506</v>
      </c>
    </row>
    <row r="365" spans="1:9">
      <c r="A365" s="107">
        <v>361423</v>
      </c>
      <c r="B365" s="15" t="s">
        <v>382</v>
      </c>
      <c r="C365" s="1">
        <f>VLOOKUP(A365,Main!_xlnm.Print_Area,16,FALSE)</f>
        <v>240667.64405926905</v>
      </c>
      <c r="D365" s="1">
        <f>VLOOKUP(A365,Main!_xlnm.Print_Area,13,FALSE)</f>
        <v>26190</v>
      </c>
      <c r="E365" s="1">
        <f>VLOOKUP(A365,'CAF BLS Adjustment'!B365:J1020,5)</f>
        <v>192775</v>
      </c>
      <c r="F365" s="1">
        <f>VLOOKUP(A365,'CAF BLS Adjustment'!$B$3:$J$658,6)</f>
        <v>22587</v>
      </c>
      <c r="G365" s="1">
        <f t="shared" si="15"/>
        <v>26190</v>
      </c>
      <c r="H365" s="1">
        <f t="shared" si="16"/>
        <v>192775</v>
      </c>
      <c r="I365" s="1">
        <f t="shared" si="17"/>
        <v>21702.644059269049</v>
      </c>
    </row>
    <row r="366" spans="1:9">
      <c r="A366" s="107">
        <v>361426</v>
      </c>
      <c r="B366" s="15" t="s">
        <v>383</v>
      </c>
      <c r="C366" s="1">
        <f>VLOOKUP(A366,Main!_xlnm.Print_Area,16,FALSE)</f>
        <v>208824.65412693878</v>
      </c>
      <c r="D366" s="1">
        <f>VLOOKUP(A366,Main!_xlnm.Print_Area,13,FALSE)</f>
        <v>17760</v>
      </c>
      <c r="E366" s="1">
        <f>VLOOKUP(A366,'CAF BLS Adjustment'!B366:J1021,5)</f>
        <v>191832</v>
      </c>
      <c r="F366" s="1">
        <f>VLOOKUP(A366,'CAF BLS Adjustment'!$B$3:$J$658,6)</f>
        <v>0</v>
      </c>
      <c r="G366" s="1">
        <f t="shared" si="15"/>
        <v>17760</v>
      </c>
      <c r="H366" s="1">
        <f t="shared" si="16"/>
        <v>191064.65412693878</v>
      </c>
      <c r="I366" s="1">
        <f t="shared" si="17"/>
        <v>0</v>
      </c>
    </row>
    <row r="367" spans="1:9">
      <c r="A367" s="107">
        <v>361451</v>
      </c>
      <c r="B367" s="15" t="s">
        <v>384</v>
      </c>
      <c r="C367" s="1">
        <f>VLOOKUP(A367,Main!_xlnm.Print_Area,16,FALSE)</f>
        <v>2391220.5437149499</v>
      </c>
      <c r="D367" s="1">
        <f>VLOOKUP(A367,Main!_xlnm.Print_Area,13,FALSE)</f>
        <v>-23592</v>
      </c>
      <c r="E367" s="1">
        <f>VLOOKUP(A367,'CAF BLS Adjustment'!B367:J1022,5)</f>
        <v>2423686</v>
      </c>
      <c r="F367" s="1">
        <f>VLOOKUP(A367,'CAF BLS Adjustment'!$B$3:$J$658,6)</f>
        <v>0</v>
      </c>
      <c r="G367" s="1">
        <f t="shared" si="15"/>
        <v>-23592</v>
      </c>
      <c r="H367" s="1">
        <f t="shared" si="16"/>
        <v>2414812.5437149499</v>
      </c>
      <c r="I367" s="1">
        <f t="shared" si="17"/>
        <v>0</v>
      </c>
    </row>
    <row r="368" spans="1:9">
      <c r="A368" s="107">
        <v>361475</v>
      </c>
      <c r="B368" s="15" t="s">
        <v>385</v>
      </c>
      <c r="C368" s="1">
        <f>VLOOKUP(A368,Main!_xlnm.Print_Area,16,FALSE)</f>
        <v>1111748.7743476783</v>
      </c>
      <c r="D368" s="1">
        <f>VLOOKUP(A368,Main!_xlnm.Print_Area,13,FALSE)</f>
        <v>139266</v>
      </c>
      <c r="E368" s="1">
        <f>VLOOKUP(A368,'CAF BLS Adjustment'!B368:J1023,5)</f>
        <v>894783</v>
      </c>
      <c r="F368" s="1">
        <f>VLOOKUP(A368,'CAF BLS Adjustment'!$B$3:$J$658,6)</f>
        <v>81785</v>
      </c>
      <c r="G368" s="1">
        <f t="shared" si="15"/>
        <v>139266</v>
      </c>
      <c r="H368" s="1">
        <f t="shared" si="16"/>
        <v>894783</v>
      </c>
      <c r="I368" s="1">
        <f t="shared" si="17"/>
        <v>77699.774347678293</v>
      </c>
    </row>
    <row r="369" spans="1:9">
      <c r="A369" s="107">
        <v>361479</v>
      </c>
      <c r="B369" s="15" t="s">
        <v>386</v>
      </c>
      <c r="C369" s="1">
        <f>VLOOKUP(A369,Main!_xlnm.Print_Area,16,FALSE)</f>
        <v>1406292.9040995047</v>
      </c>
      <c r="D369" s="1">
        <f>VLOOKUP(A369,Main!_xlnm.Print_Area,13,FALSE)</f>
        <v>72408</v>
      </c>
      <c r="E369" s="1">
        <f>VLOOKUP(A369,'CAF BLS Adjustment'!B369:J1024,5)</f>
        <v>1334150</v>
      </c>
      <c r="F369" s="1">
        <f>VLOOKUP(A369,'CAF BLS Adjustment'!$B$3:$J$658,6)</f>
        <v>0</v>
      </c>
      <c r="G369" s="1">
        <f t="shared" si="15"/>
        <v>72408</v>
      </c>
      <c r="H369" s="1">
        <f t="shared" si="16"/>
        <v>1333884.9040995047</v>
      </c>
      <c r="I369" s="1">
        <f t="shared" si="17"/>
        <v>0</v>
      </c>
    </row>
    <row r="370" spans="1:9">
      <c r="A370" s="107">
        <v>361485</v>
      </c>
      <c r="B370" s="15" t="s">
        <v>387</v>
      </c>
      <c r="C370" s="1">
        <f>VLOOKUP(A370,Main!_xlnm.Print_Area,16,FALSE)</f>
        <v>484892.21784502175</v>
      </c>
      <c r="D370" s="1">
        <f>VLOOKUP(A370,Main!_xlnm.Print_Area,13,FALSE)</f>
        <v>35244</v>
      </c>
      <c r="E370" s="1">
        <f>VLOOKUP(A370,'CAF BLS Adjustment'!B370:J1025,5)</f>
        <v>355427</v>
      </c>
      <c r="F370" s="1">
        <f>VLOOKUP(A370,'CAF BLS Adjustment'!$B$3:$J$658,6)</f>
        <v>96003</v>
      </c>
      <c r="G370" s="1">
        <f t="shared" si="15"/>
        <v>35244</v>
      </c>
      <c r="H370" s="1">
        <f t="shared" si="16"/>
        <v>355427</v>
      </c>
      <c r="I370" s="1">
        <f t="shared" si="17"/>
        <v>94221.217845021747</v>
      </c>
    </row>
    <row r="371" spans="1:9">
      <c r="A371" s="107">
        <v>361494</v>
      </c>
      <c r="B371" s="15" t="s">
        <v>388</v>
      </c>
      <c r="C371" s="1">
        <f>VLOOKUP(A371,Main!_xlnm.Print_Area,16,FALSE)</f>
        <v>436769.05095730117</v>
      </c>
      <c r="D371" s="1">
        <f>VLOOKUP(A371,Main!_xlnm.Print_Area,13,FALSE)</f>
        <v>41586</v>
      </c>
      <c r="E371" s="1">
        <f>VLOOKUP(A371,'CAF BLS Adjustment'!B371:J1026,5)</f>
        <v>396788</v>
      </c>
      <c r="F371" s="1">
        <f>VLOOKUP(A371,'CAF BLS Adjustment'!$B$3:$J$658,6)</f>
        <v>0</v>
      </c>
      <c r="G371" s="1">
        <f t="shared" si="15"/>
        <v>41586</v>
      </c>
      <c r="H371" s="1">
        <f t="shared" si="16"/>
        <v>395183.05095730117</v>
      </c>
      <c r="I371" s="1">
        <f t="shared" si="17"/>
        <v>0</v>
      </c>
    </row>
    <row r="372" spans="1:9">
      <c r="A372" s="107">
        <v>361499</v>
      </c>
      <c r="B372" s="15" t="s">
        <v>389</v>
      </c>
      <c r="C372" s="1">
        <f>VLOOKUP(A372,Main!_xlnm.Print_Area,16,FALSE)</f>
        <v>733032.7558235086</v>
      </c>
      <c r="D372" s="1">
        <f>VLOOKUP(A372,Main!_xlnm.Print_Area,13,FALSE)</f>
        <v>87198</v>
      </c>
      <c r="E372" s="1">
        <f>VLOOKUP(A372,'CAF BLS Adjustment'!B372:J1027,5)</f>
        <v>259304</v>
      </c>
      <c r="F372" s="1">
        <f>VLOOKUP(A372,'CAF BLS Adjustment'!$B$3:$J$658,6)</f>
        <v>386850</v>
      </c>
      <c r="G372" s="1">
        <f t="shared" si="15"/>
        <v>87198</v>
      </c>
      <c r="H372" s="1">
        <f t="shared" si="16"/>
        <v>259304</v>
      </c>
      <c r="I372" s="1">
        <f t="shared" si="17"/>
        <v>386530.7558235086</v>
      </c>
    </row>
    <row r="373" spans="1:9">
      <c r="A373" s="107">
        <v>361501</v>
      </c>
      <c r="B373" s="15" t="s">
        <v>390</v>
      </c>
      <c r="C373" s="1">
        <f>VLOOKUP(A373,Main!_xlnm.Print_Area,16,FALSE)</f>
        <v>1275811.9591385999</v>
      </c>
      <c r="D373" s="1">
        <f>VLOOKUP(A373,Main!_xlnm.Print_Area,13,FALSE)</f>
        <v>-175788</v>
      </c>
      <c r="E373" s="1">
        <f>VLOOKUP(A373,'CAF BLS Adjustment'!B373:J1028,5)</f>
        <v>1456934</v>
      </c>
      <c r="F373" s="1">
        <f>VLOOKUP(A373,'CAF BLS Adjustment'!$B$3:$J$658,6)</f>
        <v>0</v>
      </c>
      <c r="G373" s="1">
        <f t="shared" si="15"/>
        <v>-175788</v>
      </c>
      <c r="H373" s="1">
        <f t="shared" si="16"/>
        <v>1451599.9591385999</v>
      </c>
      <c r="I373" s="1">
        <f t="shared" si="17"/>
        <v>0</v>
      </c>
    </row>
    <row r="374" spans="1:9">
      <c r="A374" s="107">
        <v>361510</v>
      </c>
      <c r="B374" s="15" t="s">
        <v>391</v>
      </c>
      <c r="C374" s="1">
        <f>VLOOKUP(A374,Main!_xlnm.Print_Area,16,FALSE)</f>
        <v>858855.11859300546</v>
      </c>
      <c r="D374" s="1">
        <f>VLOOKUP(A374,Main!_xlnm.Print_Area,13,FALSE)</f>
        <v>-5970</v>
      </c>
      <c r="E374" s="1">
        <f>VLOOKUP(A374,'CAF BLS Adjustment'!B374:J1029,5)</f>
        <v>438776</v>
      </c>
      <c r="F374" s="1">
        <f>VLOOKUP(A374,'CAF BLS Adjustment'!$B$3:$J$658,6)</f>
        <v>429227</v>
      </c>
      <c r="G374" s="1">
        <f t="shared" si="15"/>
        <v>-5970</v>
      </c>
      <c r="H374" s="1">
        <f t="shared" si="16"/>
        <v>438776</v>
      </c>
      <c r="I374" s="1">
        <f t="shared" si="17"/>
        <v>426049.11859300546</v>
      </c>
    </row>
    <row r="375" spans="1:9">
      <c r="A375" s="107">
        <v>361512</v>
      </c>
      <c r="B375" s="15" t="s">
        <v>392</v>
      </c>
      <c r="C375" s="1">
        <f>VLOOKUP(A375,Main!_xlnm.Print_Area,16,FALSE)</f>
        <v>79932.281298846283</v>
      </c>
      <c r="D375" s="1">
        <f>VLOOKUP(A375,Main!_xlnm.Print_Area,13,FALSE)</f>
        <v>2454</v>
      </c>
      <c r="E375" s="1">
        <f>VLOOKUP(A375,'CAF BLS Adjustment'!B375:J1030,5)</f>
        <v>46533</v>
      </c>
      <c r="F375" s="1">
        <f>VLOOKUP(A375,'CAF BLS Adjustment'!$B$3:$J$658,6)</f>
        <v>31239</v>
      </c>
      <c r="G375" s="1">
        <f t="shared" si="15"/>
        <v>2454</v>
      </c>
      <c r="H375" s="1">
        <f t="shared" si="16"/>
        <v>46533</v>
      </c>
      <c r="I375" s="1">
        <f t="shared" si="17"/>
        <v>30945.281298846283</v>
      </c>
    </row>
    <row r="376" spans="1:9">
      <c r="A376" s="107">
        <v>371516</v>
      </c>
      <c r="B376" s="15" t="s">
        <v>395</v>
      </c>
      <c r="C376" s="1">
        <f>VLOOKUP(A376,Main!_xlnm.Print_Area,16,FALSE)</f>
        <v>562875.66033574415</v>
      </c>
      <c r="D376" s="1">
        <f>VLOOKUP(A376,Main!_xlnm.Print_Area,13,FALSE)</f>
        <v>6894</v>
      </c>
      <c r="E376" s="1">
        <f>VLOOKUP(A376,'CAF BLS Adjustment'!B376:J1031,5)</f>
        <v>558050</v>
      </c>
      <c r="F376" s="1">
        <f>VLOOKUP(A376,'CAF BLS Adjustment'!$B$3:$J$658,6)</f>
        <v>0</v>
      </c>
      <c r="G376" s="1">
        <f t="shared" si="15"/>
        <v>6894</v>
      </c>
      <c r="H376" s="1">
        <f t="shared" si="16"/>
        <v>555981.66033574415</v>
      </c>
      <c r="I376" s="1">
        <f t="shared" si="17"/>
        <v>0</v>
      </c>
    </row>
    <row r="377" spans="1:9">
      <c r="A377" s="107">
        <v>371525</v>
      </c>
      <c r="B377" s="15" t="s">
        <v>396</v>
      </c>
      <c r="C377" s="1">
        <f>VLOOKUP(A377,Main!_xlnm.Print_Area,16,FALSE)</f>
        <v>830472.35107495764</v>
      </c>
      <c r="D377" s="1">
        <f>VLOOKUP(A377,Main!_xlnm.Print_Area,13,FALSE)</f>
        <v>19158</v>
      </c>
      <c r="E377" s="1">
        <f>VLOOKUP(A377,'CAF BLS Adjustment'!B377:J1032,5)</f>
        <v>714892</v>
      </c>
      <c r="F377" s="1">
        <f>VLOOKUP(A377,'CAF BLS Adjustment'!$B$3:$J$658,6)</f>
        <v>99474</v>
      </c>
      <c r="G377" s="1">
        <f t="shared" si="15"/>
        <v>19158</v>
      </c>
      <c r="H377" s="1">
        <f t="shared" si="16"/>
        <v>714892</v>
      </c>
      <c r="I377" s="1">
        <f t="shared" si="17"/>
        <v>96422.351074957638</v>
      </c>
    </row>
    <row r="378" spans="1:9">
      <c r="A378" s="107">
        <v>371526</v>
      </c>
      <c r="B378" s="15" t="s">
        <v>397</v>
      </c>
      <c r="C378" s="1">
        <f>VLOOKUP(A378,Main!_xlnm.Print_Area,16,FALSE)</f>
        <v>589006.63958966243</v>
      </c>
      <c r="D378" s="1">
        <f>VLOOKUP(A378,Main!_xlnm.Print_Area,13,FALSE)</f>
        <v>67344</v>
      </c>
      <c r="E378" s="1">
        <f>VLOOKUP(A378,'CAF BLS Adjustment'!B378:J1033,5)</f>
        <v>523827</v>
      </c>
      <c r="F378" s="1">
        <f>VLOOKUP(A378,'CAF BLS Adjustment'!$B$3:$J$658,6)</f>
        <v>0</v>
      </c>
      <c r="G378" s="1">
        <f t="shared" si="15"/>
        <v>67344</v>
      </c>
      <c r="H378" s="1">
        <f t="shared" si="16"/>
        <v>521662.63958966243</v>
      </c>
      <c r="I378" s="1">
        <f t="shared" si="17"/>
        <v>0</v>
      </c>
    </row>
    <row r="379" spans="1:9">
      <c r="A379" s="107">
        <v>371531</v>
      </c>
      <c r="B379" s="15" t="s">
        <v>398</v>
      </c>
      <c r="C379" s="1">
        <f>VLOOKUP(A379,Main!_xlnm.Print_Area,16,FALSE)</f>
        <v>277190.43761212984</v>
      </c>
      <c r="D379" s="1">
        <f>VLOOKUP(A379,Main!_xlnm.Print_Area,13,FALSE)</f>
        <v>360</v>
      </c>
      <c r="E379" s="1">
        <f>VLOOKUP(A379,'CAF BLS Adjustment'!B379:J1034,5)</f>
        <v>277849</v>
      </c>
      <c r="F379" s="1">
        <f>VLOOKUP(A379,'CAF BLS Adjustment'!$B$3:$J$658,6)</f>
        <v>0</v>
      </c>
      <c r="G379" s="1">
        <f t="shared" si="15"/>
        <v>360</v>
      </c>
      <c r="H379" s="1">
        <f t="shared" si="16"/>
        <v>276830.43761212984</v>
      </c>
      <c r="I379" s="1">
        <f t="shared" si="17"/>
        <v>0</v>
      </c>
    </row>
    <row r="380" spans="1:9">
      <c r="A380" s="107">
        <v>371534</v>
      </c>
      <c r="B380" s="15" t="s">
        <v>399</v>
      </c>
      <c r="C380" s="1">
        <f>VLOOKUP(A380,Main!_xlnm.Print_Area,16,FALSE)</f>
        <v>1014400.4897942285</v>
      </c>
      <c r="D380" s="1">
        <f>VLOOKUP(A380,Main!_xlnm.Print_Area,13,FALSE)</f>
        <v>91374</v>
      </c>
      <c r="E380" s="1">
        <f>VLOOKUP(A380,'CAF BLS Adjustment'!B380:J1035,5)</f>
        <v>877138</v>
      </c>
      <c r="F380" s="1">
        <f>VLOOKUP(A380,'CAF BLS Adjustment'!$B$3:$J$658,6)</f>
        <v>49616</v>
      </c>
      <c r="G380" s="1">
        <f t="shared" si="15"/>
        <v>91374</v>
      </c>
      <c r="H380" s="1">
        <f t="shared" si="16"/>
        <v>877138</v>
      </c>
      <c r="I380" s="1">
        <f t="shared" si="17"/>
        <v>45888.489794228459</v>
      </c>
    </row>
    <row r="381" spans="1:9">
      <c r="A381" s="107">
        <v>371540</v>
      </c>
      <c r="B381" s="15" t="s">
        <v>400</v>
      </c>
      <c r="C381" s="1">
        <f>VLOOKUP(A381,Main!_xlnm.Print_Area,16,FALSE)</f>
        <v>712991.04719852272</v>
      </c>
      <c r="D381" s="1">
        <f>VLOOKUP(A381,Main!_xlnm.Print_Area,13,FALSE)</f>
        <v>58590</v>
      </c>
      <c r="E381" s="1">
        <f>VLOOKUP(A381,'CAF BLS Adjustment'!B381:J1036,5)</f>
        <v>611306</v>
      </c>
      <c r="F381" s="1">
        <f>VLOOKUP(A381,'CAF BLS Adjustment'!$B$3:$J$658,6)</f>
        <v>45715</v>
      </c>
      <c r="G381" s="1">
        <f t="shared" si="15"/>
        <v>58590</v>
      </c>
      <c r="H381" s="1">
        <f t="shared" si="16"/>
        <v>611306</v>
      </c>
      <c r="I381" s="1">
        <f t="shared" si="17"/>
        <v>43095.04719852272</v>
      </c>
    </row>
    <row r="382" spans="1:9">
      <c r="A382" s="107">
        <v>371553</v>
      </c>
      <c r="B382" s="15" t="s">
        <v>401</v>
      </c>
      <c r="C382" s="1">
        <f>VLOOKUP(A382,Main!_xlnm.Print_Area,16,FALSE)</f>
        <v>1492407.0097849846</v>
      </c>
      <c r="D382" s="1">
        <f>VLOOKUP(A382,Main!_xlnm.Print_Area,13,FALSE)</f>
        <v>137130</v>
      </c>
      <c r="E382" s="1">
        <f>VLOOKUP(A382,'CAF BLS Adjustment'!B382:J1037,5)</f>
        <v>1360761</v>
      </c>
      <c r="F382" s="1">
        <f>VLOOKUP(A382,'CAF BLS Adjustment'!$B$3:$J$658,6)</f>
        <v>0</v>
      </c>
      <c r="G382" s="1">
        <f t="shared" si="15"/>
        <v>137130</v>
      </c>
      <c r="H382" s="1">
        <f t="shared" si="16"/>
        <v>1355277.0097849846</v>
      </c>
      <c r="I382" s="1">
        <f t="shared" si="17"/>
        <v>0</v>
      </c>
    </row>
    <row r="383" spans="1:9">
      <c r="A383" s="107">
        <v>371555</v>
      </c>
      <c r="B383" s="15" t="s">
        <v>402</v>
      </c>
      <c r="C383" s="1">
        <f>VLOOKUP(A383,Main!_xlnm.Print_Area,16,FALSE)</f>
        <v>1245917.757772818</v>
      </c>
      <c r="D383" s="1">
        <f>VLOOKUP(A383,Main!_xlnm.Print_Area,13,FALSE)</f>
        <v>62646</v>
      </c>
      <c r="E383" s="1">
        <f>VLOOKUP(A383,'CAF BLS Adjustment'!B383:J1038,5)</f>
        <v>1187850</v>
      </c>
      <c r="F383" s="1">
        <f>VLOOKUP(A383,'CAF BLS Adjustment'!$B$3:$J$658,6)</f>
        <v>0</v>
      </c>
      <c r="G383" s="1">
        <f t="shared" si="15"/>
        <v>62646</v>
      </c>
      <c r="H383" s="1">
        <f t="shared" si="16"/>
        <v>1183271.757772818</v>
      </c>
      <c r="I383" s="1">
        <f t="shared" si="17"/>
        <v>0</v>
      </c>
    </row>
    <row r="384" spans="1:9">
      <c r="A384" s="107">
        <v>371556</v>
      </c>
      <c r="B384" s="15" t="s">
        <v>403</v>
      </c>
      <c r="C384" s="1">
        <f>VLOOKUP(A384,Main!_xlnm.Print_Area,16,FALSE)</f>
        <v>793176.39856754465</v>
      </c>
      <c r="D384" s="1">
        <f>VLOOKUP(A384,Main!_xlnm.Print_Area,13,FALSE)</f>
        <v>63798</v>
      </c>
      <c r="E384" s="1">
        <f>VLOOKUP(A384,'CAF BLS Adjustment'!B384:J1039,5)</f>
        <v>518857</v>
      </c>
      <c r="F384" s="1">
        <f>VLOOKUP(A384,'CAF BLS Adjustment'!$B$3:$J$658,6)</f>
        <v>213436</v>
      </c>
      <c r="G384" s="1">
        <f t="shared" si="15"/>
        <v>63798</v>
      </c>
      <c r="H384" s="1">
        <f t="shared" si="16"/>
        <v>518857</v>
      </c>
      <c r="I384" s="1">
        <f t="shared" si="17"/>
        <v>210521.39856754465</v>
      </c>
    </row>
    <row r="385" spans="1:9">
      <c r="A385" s="107">
        <v>371557</v>
      </c>
      <c r="B385" s="15" t="s">
        <v>404</v>
      </c>
      <c r="C385" s="1">
        <f>VLOOKUP(A385,Main!_xlnm.Print_Area,16,FALSE)</f>
        <v>300237.02342531871</v>
      </c>
      <c r="D385" s="1">
        <f>VLOOKUP(A385,Main!_xlnm.Print_Area,13,FALSE)</f>
        <v>22350</v>
      </c>
      <c r="E385" s="1">
        <f>VLOOKUP(A385,'CAF BLS Adjustment'!B385:J1040,5)</f>
        <v>266835.03783569811</v>
      </c>
      <c r="F385" s="1">
        <f>VLOOKUP(A385,'CAF BLS Adjustment'!$B$3:$J$658,6)</f>
        <v>12155.234829174315</v>
      </c>
      <c r="G385" s="1">
        <f t="shared" si="15"/>
        <v>22350</v>
      </c>
      <c r="H385" s="1">
        <f t="shared" si="16"/>
        <v>266835.03783569811</v>
      </c>
      <c r="I385" s="1">
        <f t="shared" si="17"/>
        <v>11051.985589620599</v>
      </c>
    </row>
    <row r="386" spans="1:9">
      <c r="A386" s="107">
        <v>371558</v>
      </c>
      <c r="B386" s="15" t="s">
        <v>405</v>
      </c>
      <c r="C386" s="1">
        <f>VLOOKUP(A386,Main!_xlnm.Print_Area,16,FALSE)</f>
        <v>625463.67477783188</v>
      </c>
      <c r="D386" s="1">
        <f>VLOOKUP(A386,Main!_xlnm.Print_Area,13,FALSE)</f>
        <v>53244</v>
      </c>
      <c r="E386" s="1">
        <f>VLOOKUP(A386,'CAF BLS Adjustment'!B386:J1041,5)</f>
        <v>574518</v>
      </c>
      <c r="F386" s="1">
        <f>VLOOKUP(A386,'CAF BLS Adjustment'!$B$3:$J$658,6)</f>
        <v>0</v>
      </c>
      <c r="G386" s="1">
        <f t="shared" si="15"/>
        <v>53244</v>
      </c>
      <c r="H386" s="1">
        <f t="shared" si="16"/>
        <v>572219.67477783188</v>
      </c>
      <c r="I386" s="1">
        <f t="shared" si="17"/>
        <v>0</v>
      </c>
    </row>
    <row r="387" spans="1:9">
      <c r="A387" s="107">
        <v>371559</v>
      </c>
      <c r="B387" s="15" t="s">
        <v>406</v>
      </c>
      <c r="C387" s="1">
        <f>VLOOKUP(A387,Main!_xlnm.Print_Area,16,FALSE)</f>
        <v>300411.11105902871</v>
      </c>
      <c r="D387" s="1">
        <f>VLOOKUP(A387,Main!_xlnm.Print_Area,13,FALSE)</f>
        <v>7698</v>
      </c>
      <c r="E387" s="1">
        <f>VLOOKUP(A387,'CAF BLS Adjustment'!B387:J1042,5)</f>
        <v>292859</v>
      </c>
      <c r="F387" s="1">
        <f>VLOOKUP(A387,'CAF BLS Adjustment'!$B$3:$J$658,6)</f>
        <v>958</v>
      </c>
      <c r="G387" s="1">
        <f t="shared" si="15"/>
        <v>7698</v>
      </c>
      <c r="H387" s="1">
        <f t="shared" si="16"/>
        <v>292713.11105902871</v>
      </c>
      <c r="I387" s="1">
        <f t="shared" si="17"/>
        <v>0</v>
      </c>
    </row>
    <row r="388" spans="1:9">
      <c r="A388" s="107">
        <v>371561</v>
      </c>
      <c r="B388" s="15" t="s">
        <v>407</v>
      </c>
      <c r="C388" s="1">
        <f>VLOOKUP(A388,Main!_xlnm.Print_Area,16,FALSE)</f>
        <v>212571.88457548362</v>
      </c>
      <c r="D388" s="1">
        <f>VLOOKUP(A388,Main!_xlnm.Print_Area,13,FALSE)</f>
        <v>7062</v>
      </c>
      <c r="E388" s="1">
        <f>VLOOKUP(A388,'CAF BLS Adjustment'!B388:J1043,5)</f>
        <v>156683</v>
      </c>
      <c r="F388" s="1">
        <f>VLOOKUP(A388,'CAF BLS Adjustment'!$B$3:$J$658,6)</f>
        <v>49608</v>
      </c>
      <c r="G388" s="1">
        <f t="shared" ref="G388:G451" si="18">MIN(D388,C388)</f>
        <v>7062</v>
      </c>
      <c r="H388" s="1">
        <f t="shared" ref="H388:H451" si="19">MAX(MIN(C388-G388,E388),0)</f>
        <v>156683</v>
      </c>
      <c r="I388" s="1">
        <f t="shared" ref="I388:I451" si="20">MIN(MAX(C388-G388-H388,0),F388)</f>
        <v>48826.884575483622</v>
      </c>
    </row>
    <row r="389" spans="1:9">
      <c r="A389" s="107">
        <v>371567</v>
      </c>
      <c r="B389" s="15" t="s">
        <v>408</v>
      </c>
      <c r="C389" s="1">
        <f>VLOOKUP(A389,Main!_xlnm.Print_Area,16,FALSE)</f>
        <v>524758.53614090465</v>
      </c>
      <c r="D389" s="1">
        <f>VLOOKUP(A389,Main!_xlnm.Print_Area,13,FALSE)</f>
        <v>16824</v>
      </c>
      <c r="E389" s="1">
        <f>VLOOKUP(A389,'CAF BLS Adjustment'!B389:J1044,5)</f>
        <v>509862.81083981349</v>
      </c>
      <c r="F389" s="1">
        <f>VLOOKUP(A389,'CAF BLS Adjustment'!$B$3:$J$658,6)</f>
        <v>0</v>
      </c>
      <c r="G389" s="1">
        <f t="shared" si="18"/>
        <v>16824</v>
      </c>
      <c r="H389" s="1">
        <f t="shared" si="19"/>
        <v>507934.53614090465</v>
      </c>
      <c r="I389" s="1">
        <f t="shared" si="20"/>
        <v>0</v>
      </c>
    </row>
    <row r="390" spans="1:9">
      <c r="A390" s="107">
        <v>371576</v>
      </c>
      <c r="B390" s="15" t="s">
        <v>409</v>
      </c>
      <c r="C390" s="1">
        <f>VLOOKUP(A390,Main!_xlnm.Print_Area,16,FALSE)</f>
        <v>2381374.4152694256</v>
      </c>
      <c r="D390" s="1">
        <f>VLOOKUP(A390,Main!_xlnm.Print_Area,13,FALSE)</f>
        <v>75714</v>
      </c>
      <c r="E390" s="1">
        <f>VLOOKUP(A390,'CAF BLS Adjustment'!B390:J1045,5)</f>
        <v>2314411</v>
      </c>
      <c r="F390" s="1">
        <f>VLOOKUP(A390,'CAF BLS Adjustment'!$B$3:$J$658,6)</f>
        <v>0</v>
      </c>
      <c r="G390" s="1">
        <f t="shared" si="18"/>
        <v>75714</v>
      </c>
      <c r="H390" s="1">
        <f t="shared" si="19"/>
        <v>2305660.4152694256</v>
      </c>
      <c r="I390" s="1">
        <f t="shared" si="20"/>
        <v>0</v>
      </c>
    </row>
    <row r="391" spans="1:9">
      <c r="A391" s="107">
        <v>371582</v>
      </c>
      <c r="B391" s="15" t="s">
        <v>410</v>
      </c>
      <c r="C391" s="1">
        <f>VLOOKUP(A391,Main!_xlnm.Print_Area,16,FALSE)</f>
        <v>472877.2888303746</v>
      </c>
      <c r="D391" s="1">
        <f>VLOOKUP(A391,Main!_xlnm.Print_Area,13,FALSE)</f>
        <v>-4920</v>
      </c>
      <c r="E391" s="1">
        <f>VLOOKUP(A391,'CAF BLS Adjustment'!B391:J1046,5)</f>
        <v>444740</v>
      </c>
      <c r="F391" s="1">
        <f>VLOOKUP(A391,'CAF BLS Adjustment'!$B$3:$J$658,6)</f>
        <v>34813</v>
      </c>
      <c r="G391" s="1">
        <f t="shared" si="18"/>
        <v>-4920</v>
      </c>
      <c r="H391" s="1">
        <f t="shared" si="19"/>
        <v>444740</v>
      </c>
      <c r="I391" s="1">
        <f t="shared" si="20"/>
        <v>33057.2888303746</v>
      </c>
    </row>
    <row r="392" spans="1:9">
      <c r="A392" s="107">
        <v>371590</v>
      </c>
      <c r="B392" s="15" t="s">
        <v>411</v>
      </c>
      <c r="C392" s="1">
        <f>VLOOKUP(A392,Main!_xlnm.Print_Area,16,FALSE)</f>
        <v>29271.439337357027</v>
      </c>
      <c r="D392" s="1">
        <f>VLOOKUP(A392,Main!_xlnm.Print_Area,13,FALSE)</f>
        <v>486</v>
      </c>
      <c r="E392" s="1">
        <f>VLOOKUP(A392,'CAF BLS Adjustment'!B392:J1047,5)</f>
        <v>28893</v>
      </c>
      <c r="F392" s="1">
        <f>VLOOKUP(A392,'CAF BLS Adjustment'!$B$3:$J$658,6)</f>
        <v>0</v>
      </c>
      <c r="G392" s="1">
        <f t="shared" si="18"/>
        <v>486</v>
      </c>
      <c r="H392" s="1">
        <f t="shared" si="19"/>
        <v>28785.439337357027</v>
      </c>
      <c r="I392" s="1">
        <f t="shared" si="20"/>
        <v>0</v>
      </c>
    </row>
    <row r="393" spans="1:9">
      <c r="A393" s="107">
        <v>371591</v>
      </c>
      <c r="B393" s="15" t="s">
        <v>412</v>
      </c>
      <c r="C393" s="1">
        <f>VLOOKUP(A393,Main!_xlnm.Print_Area,16,FALSE)</f>
        <v>931615.69034218253</v>
      </c>
      <c r="D393" s="1">
        <f>VLOOKUP(A393,Main!_xlnm.Print_Area,13,FALSE)</f>
        <v>28788</v>
      </c>
      <c r="E393" s="1">
        <f>VLOOKUP(A393,'CAF BLS Adjustment'!B393:J1048,5)</f>
        <v>856788</v>
      </c>
      <c r="F393" s="1">
        <f>VLOOKUP(A393,'CAF BLS Adjustment'!$B$3:$J$658,6)</f>
        <v>49463</v>
      </c>
      <c r="G393" s="1">
        <f t="shared" si="18"/>
        <v>28788</v>
      </c>
      <c r="H393" s="1">
        <f t="shared" si="19"/>
        <v>856788</v>
      </c>
      <c r="I393" s="1">
        <f t="shared" si="20"/>
        <v>46039.690342182526</v>
      </c>
    </row>
    <row r="394" spans="1:9">
      <c r="A394" s="107">
        <v>371592</v>
      </c>
      <c r="B394" s="15" t="s">
        <v>413</v>
      </c>
      <c r="C394" s="1">
        <f>VLOOKUP(A394,Main!_xlnm.Print_Area,16,FALSE)</f>
        <v>840836.3631773307</v>
      </c>
      <c r="D394" s="1">
        <f>VLOOKUP(A394,Main!_xlnm.Print_Area,13,FALSE)</f>
        <v>-7866</v>
      </c>
      <c r="E394" s="1">
        <f>VLOOKUP(A394,'CAF BLS Adjustment'!B394:J1049,5)</f>
        <v>441702</v>
      </c>
      <c r="F394" s="1">
        <f>VLOOKUP(A394,'CAF BLS Adjustment'!$B$3:$J$658,6)</f>
        <v>410119</v>
      </c>
      <c r="G394" s="1">
        <f t="shared" si="18"/>
        <v>-7866</v>
      </c>
      <c r="H394" s="1">
        <f t="shared" si="19"/>
        <v>441702</v>
      </c>
      <c r="I394" s="1">
        <f t="shared" si="20"/>
        <v>407000.3631773307</v>
      </c>
    </row>
    <row r="395" spans="1:9">
      <c r="A395" s="107">
        <v>371597</v>
      </c>
      <c r="B395" s="15" t="s">
        <v>414</v>
      </c>
      <c r="C395" s="1">
        <f>VLOOKUP(A395,Main!_xlnm.Print_Area,16,FALSE)</f>
        <v>318683.75653894601</v>
      </c>
      <c r="D395" s="1">
        <f>VLOOKUP(A395,Main!_xlnm.Print_Area,13,FALSE)</f>
        <v>-9582</v>
      </c>
      <c r="E395" s="1">
        <f>VLOOKUP(A395,'CAF BLS Adjustment'!B395:J1050,5)</f>
        <v>329210</v>
      </c>
      <c r="F395" s="1">
        <f>VLOOKUP(A395,'CAF BLS Adjustment'!$B$3:$J$658,6)</f>
        <v>262</v>
      </c>
      <c r="G395" s="1">
        <f t="shared" si="18"/>
        <v>-9582</v>
      </c>
      <c r="H395" s="1">
        <f t="shared" si="19"/>
        <v>328265.75653894601</v>
      </c>
      <c r="I395" s="1">
        <f t="shared" si="20"/>
        <v>0</v>
      </c>
    </row>
    <row r="396" spans="1:9">
      <c r="A396" s="107">
        <v>372455</v>
      </c>
      <c r="B396" s="15" t="s">
        <v>415</v>
      </c>
      <c r="C396" s="1">
        <f>VLOOKUP(A396,Main!_xlnm.Print_Area,16,FALSE)</f>
        <v>462303.80830629717</v>
      </c>
      <c r="D396" s="1">
        <f>VLOOKUP(A396,Main!_xlnm.Print_Area,13,FALSE)</f>
        <v>-62160</v>
      </c>
      <c r="E396" s="1">
        <f>VLOOKUP(A396,'CAF BLS Adjustment'!B396:J1051,5)</f>
        <v>526391</v>
      </c>
      <c r="F396" s="1">
        <f>VLOOKUP(A396,'CAF BLS Adjustment'!$B$3:$J$658,6)</f>
        <v>0</v>
      </c>
      <c r="G396" s="1">
        <f t="shared" si="18"/>
        <v>-62160</v>
      </c>
      <c r="H396" s="1">
        <f t="shared" si="19"/>
        <v>524463.80830629717</v>
      </c>
      <c r="I396" s="1">
        <f t="shared" si="20"/>
        <v>0</v>
      </c>
    </row>
    <row r="397" spans="1:9">
      <c r="A397" s="107">
        <v>381447</v>
      </c>
      <c r="B397" s="15" t="s">
        <v>417</v>
      </c>
      <c r="C397" s="1">
        <f>VLOOKUP(A397,Main!_xlnm.Print_Area,16,FALSE)</f>
        <v>3720911.1612466099</v>
      </c>
      <c r="D397" s="1">
        <f>VLOOKUP(A397,Main!_xlnm.Print_Area,13,FALSE)</f>
        <v>117972</v>
      </c>
      <c r="E397" s="1">
        <f>VLOOKUP(A397,'CAF BLS Adjustment'!B397:J1052,5)</f>
        <v>2764030</v>
      </c>
      <c r="F397" s="1">
        <f>VLOOKUP(A397,'CAF BLS Adjustment'!$B$3:$J$658,6)</f>
        <v>852582</v>
      </c>
      <c r="G397" s="1">
        <f t="shared" si="18"/>
        <v>117972</v>
      </c>
      <c r="H397" s="1">
        <f t="shared" si="19"/>
        <v>2764030</v>
      </c>
      <c r="I397" s="1">
        <f t="shared" si="20"/>
        <v>838909.16124660987</v>
      </c>
    </row>
    <row r="398" spans="1:9">
      <c r="A398" s="107">
        <v>381509</v>
      </c>
      <c r="B398" s="15" t="s">
        <v>392</v>
      </c>
      <c r="C398" s="1">
        <f>VLOOKUP(A398,Main!_xlnm.Print_Area,16,FALSE)</f>
        <v>131916.2612650331</v>
      </c>
      <c r="D398" s="1">
        <f>VLOOKUP(A398,Main!_xlnm.Print_Area,13,FALSE)</f>
        <v>5898</v>
      </c>
      <c r="E398" s="1">
        <f>VLOOKUP(A398,'CAF BLS Adjustment'!B398:J1053,5)</f>
        <v>95228</v>
      </c>
      <c r="F398" s="1">
        <f>VLOOKUP(A398,'CAF BLS Adjustment'!$B$3:$J$658,6)</f>
        <v>31275</v>
      </c>
      <c r="G398" s="1">
        <f t="shared" si="18"/>
        <v>5898</v>
      </c>
      <c r="H398" s="1">
        <f t="shared" si="19"/>
        <v>95228</v>
      </c>
      <c r="I398" s="1">
        <f t="shared" si="20"/>
        <v>30790.261265033099</v>
      </c>
    </row>
    <row r="399" spans="1:9">
      <c r="A399" s="107">
        <v>381604</v>
      </c>
      <c r="B399" s="15" t="s">
        <v>418</v>
      </c>
      <c r="C399" s="1">
        <f>VLOOKUP(A399,Main!_xlnm.Print_Area,16,FALSE)</f>
        <v>3205868.7331906296</v>
      </c>
      <c r="D399" s="1">
        <f>VLOOKUP(A399,Main!_xlnm.Print_Area,13,FALSE)</f>
        <v>340728</v>
      </c>
      <c r="E399" s="1">
        <f>VLOOKUP(A399,'CAF BLS Adjustment'!B399:J1054,5)</f>
        <v>1969798</v>
      </c>
      <c r="F399" s="1">
        <f>VLOOKUP(A399,'CAF BLS Adjustment'!$B$3:$J$658,6)</f>
        <v>907123</v>
      </c>
      <c r="G399" s="1">
        <f t="shared" si="18"/>
        <v>340728</v>
      </c>
      <c r="H399" s="1">
        <f t="shared" si="19"/>
        <v>1969798</v>
      </c>
      <c r="I399" s="1">
        <f t="shared" si="20"/>
        <v>895342.73319062963</v>
      </c>
    </row>
    <row r="400" spans="1:9">
      <c r="A400" s="107">
        <v>381607</v>
      </c>
      <c r="B400" s="15" t="s">
        <v>419</v>
      </c>
      <c r="C400" s="1">
        <f>VLOOKUP(A400,Main!_xlnm.Print_Area,16,FALSE)</f>
        <v>8554882.2787792888</v>
      </c>
      <c r="D400" s="1">
        <f>VLOOKUP(A400,Main!_xlnm.Print_Area,13,FALSE)</f>
        <v>860016</v>
      </c>
      <c r="E400" s="1">
        <f>VLOOKUP(A400,'CAF BLS Adjustment'!B400:J1055,5)</f>
        <v>3732733</v>
      </c>
      <c r="F400" s="1">
        <f>VLOOKUP(A400,'CAF BLS Adjustment'!$B$3:$J$658,6)</f>
        <v>3993569</v>
      </c>
      <c r="G400" s="1">
        <f t="shared" si="18"/>
        <v>860016</v>
      </c>
      <c r="H400" s="1">
        <f t="shared" si="19"/>
        <v>3732733</v>
      </c>
      <c r="I400" s="1">
        <f t="shared" si="20"/>
        <v>3962133.2787792888</v>
      </c>
    </row>
    <row r="401" spans="1:9">
      <c r="A401" s="107">
        <v>381610</v>
      </c>
      <c r="B401" s="15" t="s">
        <v>420</v>
      </c>
      <c r="C401" s="1">
        <f>VLOOKUP(A401,Main!_xlnm.Print_Area,16,FALSE)</f>
        <v>2336988.5154416608</v>
      </c>
      <c r="D401" s="1">
        <f>VLOOKUP(A401,Main!_xlnm.Print_Area,13,FALSE)</f>
        <v>83346</v>
      </c>
      <c r="E401" s="1">
        <f>VLOOKUP(A401,'CAF BLS Adjustment'!B401:J1056,5)</f>
        <v>1344192</v>
      </c>
      <c r="F401" s="1">
        <f>VLOOKUP(A401,'CAF BLS Adjustment'!$B$3:$J$658,6)</f>
        <v>918038</v>
      </c>
      <c r="G401" s="1">
        <f t="shared" si="18"/>
        <v>83346</v>
      </c>
      <c r="H401" s="1">
        <f t="shared" si="19"/>
        <v>1344192</v>
      </c>
      <c r="I401" s="1">
        <f t="shared" si="20"/>
        <v>909450.51544166077</v>
      </c>
    </row>
    <row r="402" spans="1:9">
      <c r="A402" s="107">
        <v>381611</v>
      </c>
      <c r="B402" s="15" t="s">
        <v>421</v>
      </c>
      <c r="C402" s="1">
        <f>VLOOKUP(A402,Main!_xlnm.Print_Area,16,FALSE)</f>
        <v>3749639.5959058348</v>
      </c>
      <c r="D402" s="1">
        <f>VLOOKUP(A402,Main!_xlnm.Print_Area,13,FALSE)</f>
        <v>255834</v>
      </c>
      <c r="E402" s="1">
        <f>VLOOKUP(A402,'CAF BLS Adjustment'!B402:J1057,5)</f>
        <v>2253453</v>
      </c>
      <c r="F402" s="1">
        <f>VLOOKUP(A402,'CAF BLS Adjustment'!$B$3:$J$658,6)</f>
        <v>1254131</v>
      </c>
      <c r="G402" s="1">
        <f t="shared" si="18"/>
        <v>255834</v>
      </c>
      <c r="H402" s="1">
        <f t="shared" si="19"/>
        <v>2253453</v>
      </c>
      <c r="I402" s="1">
        <f t="shared" si="20"/>
        <v>1240352.5959058348</v>
      </c>
    </row>
    <row r="403" spans="1:9">
      <c r="A403" s="107">
        <v>381614</v>
      </c>
      <c r="B403" s="15" t="s">
        <v>422</v>
      </c>
      <c r="C403" s="1">
        <f>VLOOKUP(A403,Main!_xlnm.Print_Area,16,FALSE)</f>
        <v>582870.1885573339</v>
      </c>
      <c r="D403" s="1">
        <f>VLOOKUP(A403,Main!_xlnm.Print_Area,13,FALSE)</f>
        <v>18612</v>
      </c>
      <c r="E403" s="1">
        <f>VLOOKUP(A403,'CAF BLS Adjustment'!B403:J1058,5)</f>
        <v>513764</v>
      </c>
      <c r="F403" s="1">
        <f>VLOOKUP(A403,'CAF BLS Adjustment'!$B$3:$J$658,6)</f>
        <v>52636</v>
      </c>
      <c r="G403" s="1">
        <f t="shared" si="18"/>
        <v>18612</v>
      </c>
      <c r="H403" s="1">
        <f t="shared" si="19"/>
        <v>513764</v>
      </c>
      <c r="I403" s="1">
        <f t="shared" si="20"/>
        <v>50494.188557333895</v>
      </c>
    </row>
    <row r="404" spans="1:9">
      <c r="A404" s="107">
        <v>381615</v>
      </c>
      <c r="B404" s="15" t="s">
        <v>423</v>
      </c>
      <c r="C404" s="1">
        <f>VLOOKUP(A404,Main!_xlnm.Print_Area,16,FALSE)</f>
        <v>494926.34649359802</v>
      </c>
      <c r="D404" s="1">
        <f>VLOOKUP(A404,Main!_xlnm.Print_Area,13,FALSE)</f>
        <v>22920</v>
      </c>
      <c r="E404" s="1">
        <f>VLOOKUP(A404,'CAF BLS Adjustment'!B404:J1059,5)</f>
        <v>414632</v>
      </c>
      <c r="F404" s="1">
        <f>VLOOKUP(A404,'CAF BLS Adjustment'!$B$3:$J$658,6)</f>
        <v>59193</v>
      </c>
      <c r="G404" s="1">
        <f t="shared" si="18"/>
        <v>22920</v>
      </c>
      <c r="H404" s="1">
        <f t="shared" si="19"/>
        <v>414632</v>
      </c>
      <c r="I404" s="1">
        <f t="shared" si="20"/>
        <v>57374.346493598016</v>
      </c>
    </row>
    <row r="405" spans="1:9">
      <c r="A405" s="107">
        <v>381617</v>
      </c>
      <c r="B405" s="15" t="s">
        <v>424</v>
      </c>
      <c r="C405" s="1">
        <f>VLOOKUP(A405,Main!_xlnm.Print_Area,16,FALSE)</f>
        <v>1523245.6901474837</v>
      </c>
      <c r="D405" s="1">
        <f>VLOOKUP(A405,Main!_xlnm.Print_Area,13,FALSE)</f>
        <v>376992</v>
      </c>
      <c r="E405" s="1">
        <f>VLOOKUP(A405,'CAF BLS Adjustment'!B405:J1060,5)</f>
        <v>1151851</v>
      </c>
      <c r="F405" s="1">
        <f>VLOOKUP(A405,'CAF BLS Adjustment'!$B$3:$J$658,6)</f>
        <v>0</v>
      </c>
      <c r="G405" s="1">
        <f t="shared" si="18"/>
        <v>376992</v>
      </c>
      <c r="H405" s="1">
        <f t="shared" si="19"/>
        <v>1146253.6901474837</v>
      </c>
      <c r="I405" s="1">
        <f t="shared" si="20"/>
        <v>0</v>
      </c>
    </row>
    <row r="406" spans="1:9">
      <c r="A406" s="107">
        <v>381622</v>
      </c>
      <c r="B406" s="15" t="s">
        <v>425</v>
      </c>
      <c r="C406" s="1">
        <f>VLOOKUP(A406,Main!_xlnm.Print_Area,16,FALSE)</f>
        <v>274313.01098745619</v>
      </c>
      <c r="D406" s="1">
        <f>VLOOKUP(A406,Main!_xlnm.Print_Area,13,FALSE)</f>
        <v>12174</v>
      </c>
      <c r="E406" s="1">
        <f>VLOOKUP(A406,'CAF BLS Adjustment'!B406:J1061,5)</f>
        <v>223536</v>
      </c>
      <c r="F406" s="1">
        <f>VLOOKUP(A406,'CAF BLS Adjustment'!$B$3:$J$658,6)</f>
        <v>39611</v>
      </c>
      <c r="G406" s="1">
        <f t="shared" si="18"/>
        <v>12174</v>
      </c>
      <c r="H406" s="1">
        <f t="shared" si="19"/>
        <v>223536</v>
      </c>
      <c r="I406" s="1">
        <f t="shared" si="20"/>
        <v>38603.010987456189</v>
      </c>
    </row>
    <row r="407" spans="1:9">
      <c r="A407" s="107">
        <v>381625</v>
      </c>
      <c r="B407" s="15" t="s">
        <v>426</v>
      </c>
      <c r="C407" s="1">
        <f>VLOOKUP(A407,Main!_xlnm.Print_Area,16,FALSE)</f>
        <v>4491775.5474066269</v>
      </c>
      <c r="D407" s="1">
        <f>VLOOKUP(A407,Main!_xlnm.Print_Area,13,FALSE)</f>
        <v>79230</v>
      </c>
      <c r="E407" s="1">
        <f>VLOOKUP(A407,'CAF BLS Adjustment'!B407:J1062,5)</f>
        <v>2090163</v>
      </c>
      <c r="F407" s="1">
        <f>VLOOKUP(A407,'CAF BLS Adjustment'!$B$3:$J$658,6)</f>
        <v>2338888</v>
      </c>
      <c r="G407" s="1">
        <f t="shared" si="18"/>
        <v>79230</v>
      </c>
      <c r="H407" s="1">
        <f t="shared" si="19"/>
        <v>2090163</v>
      </c>
      <c r="I407" s="1">
        <f t="shared" si="20"/>
        <v>2322382.5474066269</v>
      </c>
    </row>
    <row r="408" spans="1:9">
      <c r="A408" s="107">
        <v>381630</v>
      </c>
      <c r="B408" s="15" t="s">
        <v>427</v>
      </c>
      <c r="C408" s="1">
        <f>VLOOKUP(A408,Main!_xlnm.Print_Area,16,FALSE)</f>
        <v>3241905.3133803187</v>
      </c>
      <c r="D408" s="1">
        <f>VLOOKUP(A408,Main!_xlnm.Print_Area,13,FALSE)</f>
        <v>150468</v>
      </c>
      <c r="E408" s="1">
        <f>VLOOKUP(A408,'CAF BLS Adjustment'!B408:J1063,5)</f>
        <v>2511878</v>
      </c>
      <c r="F408" s="1">
        <f>VLOOKUP(A408,'CAF BLS Adjustment'!$B$3:$J$658,6)</f>
        <v>591472</v>
      </c>
      <c r="G408" s="1">
        <f t="shared" si="18"/>
        <v>150468</v>
      </c>
      <c r="H408" s="1">
        <f t="shared" si="19"/>
        <v>2511878</v>
      </c>
      <c r="I408" s="1">
        <f t="shared" si="20"/>
        <v>579559.31338031869</v>
      </c>
    </row>
    <row r="409" spans="1:9">
      <c r="A409" s="107">
        <v>381631</v>
      </c>
      <c r="B409" s="15" t="s">
        <v>428</v>
      </c>
      <c r="C409" s="1">
        <f>VLOOKUP(A409,Main!_xlnm.Print_Area,16,FALSE)</f>
        <v>1790119.0388750932</v>
      </c>
      <c r="D409" s="1">
        <f>VLOOKUP(A409,Main!_xlnm.Print_Area,13,FALSE)</f>
        <v>146274</v>
      </c>
      <c r="E409" s="1">
        <f>VLOOKUP(A409,'CAF BLS Adjustment'!B409:J1064,5)</f>
        <v>1215263</v>
      </c>
      <c r="F409" s="1">
        <f>VLOOKUP(A409,'CAF BLS Adjustment'!$B$3:$J$658,6)</f>
        <v>435160</v>
      </c>
      <c r="G409" s="1">
        <f t="shared" si="18"/>
        <v>146274</v>
      </c>
      <c r="H409" s="1">
        <f t="shared" si="19"/>
        <v>1215263</v>
      </c>
      <c r="I409" s="1">
        <f t="shared" si="20"/>
        <v>428582.03887509322</v>
      </c>
    </row>
    <row r="410" spans="1:9">
      <c r="A410" s="107">
        <v>381632</v>
      </c>
      <c r="B410" s="15" t="s">
        <v>429</v>
      </c>
      <c r="C410" s="1">
        <f>VLOOKUP(A410,Main!_xlnm.Print_Area,16,FALSE)</f>
        <v>11573952.420997987</v>
      </c>
      <c r="D410" s="1">
        <f>VLOOKUP(A410,Main!_xlnm.Print_Area,13,FALSE)</f>
        <v>555828</v>
      </c>
      <c r="E410" s="1">
        <f>VLOOKUP(A410,'CAF BLS Adjustment'!B410:J1065,5)</f>
        <v>4168061</v>
      </c>
      <c r="F410" s="1">
        <f>VLOOKUP(A410,'CAF BLS Adjustment'!$B$3:$J$658,6)</f>
        <v>6892593</v>
      </c>
      <c r="G410" s="1">
        <f t="shared" si="18"/>
        <v>555828</v>
      </c>
      <c r="H410" s="1">
        <f t="shared" si="19"/>
        <v>4168061</v>
      </c>
      <c r="I410" s="1">
        <f t="shared" si="20"/>
        <v>6850063.4209979866</v>
      </c>
    </row>
    <row r="411" spans="1:9">
      <c r="A411" s="107">
        <v>381636</v>
      </c>
      <c r="B411" s="15" t="s">
        <v>430</v>
      </c>
      <c r="C411" s="1">
        <f>VLOOKUP(A411,Main!_xlnm.Print_Area,16,FALSE)</f>
        <v>3859224.9143250189</v>
      </c>
      <c r="D411" s="1">
        <f>VLOOKUP(A411,Main!_xlnm.Print_Area,13,FALSE)</f>
        <v>528864</v>
      </c>
      <c r="E411" s="1">
        <f>VLOOKUP(A411,'CAF BLS Adjustment'!B411:J1066,5)</f>
        <v>2301100</v>
      </c>
      <c r="F411" s="1">
        <f>VLOOKUP(A411,'CAF BLS Adjustment'!$B$3:$J$658,6)</f>
        <v>1043442</v>
      </c>
      <c r="G411" s="1">
        <f t="shared" si="18"/>
        <v>528864</v>
      </c>
      <c r="H411" s="1">
        <f t="shared" si="19"/>
        <v>2301100</v>
      </c>
      <c r="I411" s="1">
        <f t="shared" si="20"/>
        <v>1029260.9143250189</v>
      </c>
    </row>
    <row r="412" spans="1:9">
      <c r="A412" s="107">
        <v>381637</v>
      </c>
      <c r="B412" s="15" t="s">
        <v>431</v>
      </c>
      <c r="C412" s="1">
        <f>VLOOKUP(A412,Main!_xlnm.Print_Area,16,FALSE)</f>
        <v>6781145.0434232</v>
      </c>
      <c r="D412" s="1">
        <f>VLOOKUP(A412,Main!_xlnm.Print_Area,13,FALSE)</f>
        <v>266610</v>
      </c>
      <c r="E412" s="1">
        <f>VLOOKUP(A412,'CAF BLS Adjustment'!B412:J1067,5)</f>
        <v>3572340</v>
      </c>
      <c r="F412" s="1">
        <f>VLOOKUP(A412,'CAF BLS Adjustment'!$B$3:$J$658,6)</f>
        <v>2967113</v>
      </c>
      <c r="G412" s="1">
        <f t="shared" si="18"/>
        <v>266610</v>
      </c>
      <c r="H412" s="1">
        <f t="shared" si="19"/>
        <v>3572340</v>
      </c>
      <c r="I412" s="1">
        <f t="shared" si="20"/>
        <v>2942195.0434232</v>
      </c>
    </row>
    <row r="413" spans="1:9">
      <c r="A413" s="107">
        <v>381638</v>
      </c>
      <c r="B413" s="15" t="s">
        <v>432</v>
      </c>
      <c r="C413" s="1">
        <f>VLOOKUP(A413,Main!_xlnm.Print_Area,16,FALSE)</f>
        <v>250111.38015253516</v>
      </c>
      <c r="D413" s="1">
        <f>VLOOKUP(A413,Main!_xlnm.Print_Area,13,FALSE)</f>
        <v>-25734</v>
      </c>
      <c r="E413" s="1">
        <f>VLOOKUP(A413,'CAF BLS Adjustment'!B413:J1068,5)</f>
        <v>276859</v>
      </c>
      <c r="F413" s="1">
        <f>VLOOKUP(A413,'CAF BLS Adjustment'!$B$3:$J$658,6)</f>
        <v>0</v>
      </c>
      <c r="G413" s="1">
        <f t="shared" si="18"/>
        <v>-25734</v>
      </c>
      <c r="H413" s="1">
        <f t="shared" si="19"/>
        <v>275845.38015253516</v>
      </c>
      <c r="I413" s="1">
        <f t="shared" si="20"/>
        <v>0</v>
      </c>
    </row>
    <row r="414" spans="1:9">
      <c r="A414" s="107">
        <v>382247</v>
      </c>
      <c r="B414" s="15" t="s">
        <v>433</v>
      </c>
      <c r="C414" s="1">
        <f>VLOOKUP(A414,Main!_xlnm.Print_Area,16,FALSE)</f>
        <v>1757340</v>
      </c>
      <c r="D414" s="1">
        <f>VLOOKUP(A414,Main!_xlnm.Print_Area,13,FALSE)</f>
        <v>-60204</v>
      </c>
      <c r="E414" s="1">
        <f>VLOOKUP(A414,'CAF BLS Adjustment'!B414:J1069,5)</f>
        <v>1771403</v>
      </c>
      <c r="F414" s="1">
        <f>VLOOKUP(A414,'CAF BLS Adjustment'!$B$3:$J$658,6)</f>
        <v>46141</v>
      </c>
      <c r="G414" s="1">
        <f t="shared" si="18"/>
        <v>-60204</v>
      </c>
      <c r="H414" s="1">
        <f t="shared" si="19"/>
        <v>1771403</v>
      </c>
      <c r="I414" s="1">
        <f t="shared" si="20"/>
        <v>46141</v>
      </c>
    </row>
    <row r="415" spans="1:9">
      <c r="A415" s="107">
        <v>383303</v>
      </c>
      <c r="B415" s="15" t="s">
        <v>434</v>
      </c>
      <c r="C415" s="1">
        <f>VLOOKUP(A415,Main!_xlnm.Print_Area,16,FALSE)</f>
        <v>14922249.786754526</v>
      </c>
      <c r="D415" s="1">
        <f>VLOOKUP(A415,Main!_xlnm.Print_Area,13,FALSE)</f>
        <v>433596</v>
      </c>
      <c r="E415" s="1">
        <f>VLOOKUP(A415,'CAF BLS Adjustment'!B415:J1070,5)</f>
        <v>5678299</v>
      </c>
      <c r="F415" s="1">
        <f>VLOOKUP(A415,'CAF BLS Adjustment'!$B$3:$J$658,6)</f>
        <v>8865188</v>
      </c>
      <c r="G415" s="1">
        <f t="shared" si="18"/>
        <v>433596</v>
      </c>
      <c r="H415" s="1">
        <f t="shared" si="19"/>
        <v>5678299</v>
      </c>
      <c r="I415" s="1">
        <f t="shared" si="20"/>
        <v>8810354.7867545262</v>
      </c>
    </row>
    <row r="416" spans="1:9">
      <c r="A416" s="107">
        <v>391405</v>
      </c>
      <c r="B416" s="15" t="s">
        <v>436</v>
      </c>
      <c r="C416" s="1">
        <f>VLOOKUP(A416,Main!_xlnm.Print_Area,16,FALSE)</f>
        <v>143147.43771207173</v>
      </c>
      <c r="D416" s="1">
        <f>VLOOKUP(A416,Main!_xlnm.Print_Area,13,FALSE)</f>
        <v>-14574</v>
      </c>
      <c r="E416" s="1">
        <f>VLOOKUP(A416,'CAF BLS Adjustment'!B416:J1071,5)</f>
        <v>107577</v>
      </c>
      <c r="F416" s="1">
        <f>VLOOKUP(A416,'CAF BLS Adjustment'!$B$3:$J$658,6)</f>
        <v>50724</v>
      </c>
      <c r="G416" s="1">
        <f t="shared" si="18"/>
        <v>-14574</v>
      </c>
      <c r="H416" s="1">
        <f t="shared" si="19"/>
        <v>107577</v>
      </c>
      <c r="I416" s="1">
        <f t="shared" si="20"/>
        <v>50144.437712071725</v>
      </c>
    </row>
    <row r="417" spans="1:9">
      <c r="A417" s="107">
        <v>391640</v>
      </c>
      <c r="B417" s="15" t="s">
        <v>437</v>
      </c>
      <c r="C417" s="1">
        <f>VLOOKUP(A417,Main!_xlnm.Print_Area,16,FALSE)</f>
        <v>410445.77830360382</v>
      </c>
      <c r="D417" s="1">
        <f>VLOOKUP(A417,Main!_xlnm.Print_Area,13,FALSE)</f>
        <v>16434</v>
      </c>
      <c r="E417" s="1">
        <f>VLOOKUP(A417,'CAF BLS Adjustment'!B417:J1072,5)</f>
        <v>354770</v>
      </c>
      <c r="F417" s="1">
        <f>VLOOKUP(A417,'CAF BLS Adjustment'!$B$3:$J$658,6)</f>
        <v>40750</v>
      </c>
      <c r="G417" s="1">
        <f t="shared" si="18"/>
        <v>16434</v>
      </c>
      <c r="H417" s="1">
        <f t="shared" si="19"/>
        <v>354770</v>
      </c>
      <c r="I417" s="1">
        <f t="shared" si="20"/>
        <v>39241.778303603816</v>
      </c>
    </row>
    <row r="418" spans="1:9">
      <c r="A418" s="107">
        <v>391642</v>
      </c>
      <c r="B418" s="15" t="s">
        <v>438</v>
      </c>
      <c r="C418" s="1">
        <f>VLOOKUP(A418,Main!_xlnm.Print_Area,16,FALSE)</f>
        <v>792950.7824795784</v>
      </c>
      <c r="D418" s="1">
        <f>VLOOKUP(A418,Main!_xlnm.Print_Area,13,FALSE)</f>
        <v>-48834</v>
      </c>
      <c r="E418" s="1">
        <f>VLOOKUP(A418,'CAF BLS Adjustment'!B418:J1073,5)</f>
        <v>663777</v>
      </c>
      <c r="F418" s="1">
        <f>VLOOKUP(A418,'CAF BLS Adjustment'!$B$3:$J$658,6)</f>
        <v>181101</v>
      </c>
      <c r="G418" s="1">
        <f t="shared" si="18"/>
        <v>-48834</v>
      </c>
      <c r="H418" s="1">
        <f t="shared" si="19"/>
        <v>663777</v>
      </c>
      <c r="I418" s="1">
        <f t="shared" si="20"/>
        <v>178007.7824795784</v>
      </c>
    </row>
    <row r="419" spans="1:9">
      <c r="A419" s="107">
        <v>391647</v>
      </c>
      <c r="B419" s="15" t="s">
        <v>439</v>
      </c>
      <c r="C419" s="1">
        <f>VLOOKUP(A419,Main!_xlnm.Print_Area,16,FALSE)</f>
        <v>1873128.014570405</v>
      </c>
      <c r="D419" s="1">
        <f>VLOOKUP(A419,Main!_xlnm.Print_Area,13,FALSE)</f>
        <v>27990</v>
      </c>
      <c r="E419" s="1">
        <f>VLOOKUP(A419,'CAF BLS Adjustment'!B419:J1074,5)</f>
        <v>1520898</v>
      </c>
      <c r="F419" s="1">
        <f>VLOOKUP(A419,'CAF BLS Adjustment'!$B$3:$J$658,6)</f>
        <v>331123</v>
      </c>
      <c r="G419" s="1">
        <f t="shared" si="18"/>
        <v>27990</v>
      </c>
      <c r="H419" s="1">
        <f t="shared" si="19"/>
        <v>1520898</v>
      </c>
      <c r="I419" s="1">
        <f t="shared" si="20"/>
        <v>324240.01457040501</v>
      </c>
    </row>
    <row r="420" spans="1:9">
      <c r="A420" s="107">
        <v>391649</v>
      </c>
      <c r="B420" s="15" t="s">
        <v>440</v>
      </c>
      <c r="C420" s="1">
        <f>VLOOKUP(A420,Main!_xlnm.Print_Area,16,FALSE)</f>
        <v>366529.1540784082</v>
      </c>
      <c r="D420" s="1">
        <f>VLOOKUP(A420,Main!_xlnm.Print_Area,13,FALSE)</f>
        <v>9408</v>
      </c>
      <c r="E420" s="1">
        <f>VLOOKUP(A420,'CAF BLS Adjustment'!B420:J1075,5)</f>
        <v>189318</v>
      </c>
      <c r="F420" s="1">
        <f>VLOOKUP(A420,'CAF BLS Adjustment'!$B$3:$J$658,6)</f>
        <v>169150</v>
      </c>
      <c r="G420" s="1">
        <f t="shared" si="18"/>
        <v>9408</v>
      </c>
      <c r="H420" s="1">
        <f t="shared" si="19"/>
        <v>189318</v>
      </c>
      <c r="I420" s="1">
        <f t="shared" si="20"/>
        <v>167803.1540784082</v>
      </c>
    </row>
    <row r="421" spans="1:9">
      <c r="A421" s="107">
        <v>391650</v>
      </c>
      <c r="B421" s="15" t="s">
        <v>441</v>
      </c>
      <c r="C421" s="1">
        <f>VLOOKUP(A421,Main!_xlnm.Print_Area,16,FALSE)</f>
        <v>1642633.9865999662</v>
      </c>
      <c r="D421" s="1">
        <f>VLOOKUP(A421,Main!_xlnm.Print_Area,13,FALSE)</f>
        <v>89394</v>
      </c>
      <c r="E421" s="1">
        <f>VLOOKUP(A421,'CAF BLS Adjustment'!B421:J1076,5)</f>
        <v>1559276</v>
      </c>
      <c r="F421" s="1">
        <f>VLOOKUP(A421,'CAF BLS Adjustment'!$B$3:$J$658,6)</f>
        <v>0</v>
      </c>
      <c r="G421" s="1">
        <f t="shared" si="18"/>
        <v>89394</v>
      </c>
      <c r="H421" s="1">
        <f t="shared" si="19"/>
        <v>1553239.9865999662</v>
      </c>
      <c r="I421" s="1">
        <f t="shared" si="20"/>
        <v>0</v>
      </c>
    </row>
    <row r="422" spans="1:9">
      <c r="A422" s="107">
        <v>391653</v>
      </c>
      <c r="B422" s="15" t="s">
        <v>442</v>
      </c>
      <c r="C422" s="1">
        <f>VLOOKUP(A422,Main!_xlnm.Print_Area,16,FALSE)</f>
        <v>98309.751552345391</v>
      </c>
      <c r="D422" s="1">
        <f>VLOOKUP(A422,Main!_xlnm.Print_Area,13,FALSE)</f>
        <v>5394</v>
      </c>
      <c r="E422" s="1">
        <f>VLOOKUP(A422,'CAF BLS Adjustment'!B422:J1077,5)</f>
        <v>84522</v>
      </c>
      <c r="F422" s="1">
        <f>VLOOKUP(A422,'CAF BLS Adjustment'!$B$3:$J$658,6)</f>
        <v>8755</v>
      </c>
      <c r="G422" s="1">
        <f t="shared" si="18"/>
        <v>5394</v>
      </c>
      <c r="H422" s="1">
        <f t="shared" si="19"/>
        <v>84522</v>
      </c>
      <c r="I422" s="1">
        <f t="shared" si="20"/>
        <v>8393.7515523453912</v>
      </c>
    </row>
    <row r="423" spans="1:9">
      <c r="A423" s="107">
        <v>391654</v>
      </c>
      <c r="B423" s="15" t="s">
        <v>393</v>
      </c>
      <c r="C423" s="1">
        <f>VLOOKUP(A423,Main!_xlnm.Print_Area,16,FALSE)</f>
        <v>5167092.0333313318</v>
      </c>
      <c r="D423" s="1">
        <f>VLOOKUP(A423,Main!_xlnm.Print_Area,13,FALSE)</f>
        <v>225006</v>
      </c>
      <c r="E423" s="1">
        <f>VLOOKUP(A423,'CAF BLS Adjustment'!B423:J1078,5)</f>
        <v>2972944</v>
      </c>
      <c r="F423" s="1">
        <f>VLOOKUP(A423,'CAF BLS Adjustment'!$B$3:$J$658,6)</f>
        <v>1988129</v>
      </c>
      <c r="G423" s="1">
        <f t="shared" si="18"/>
        <v>225006</v>
      </c>
      <c r="H423" s="1">
        <f t="shared" si="19"/>
        <v>2972944</v>
      </c>
      <c r="I423" s="1">
        <f t="shared" si="20"/>
        <v>1969142.0333313318</v>
      </c>
    </row>
    <row r="424" spans="1:9">
      <c r="A424" s="107">
        <v>391657</v>
      </c>
      <c r="B424" s="15" t="s">
        <v>443</v>
      </c>
      <c r="C424" s="1">
        <f>VLOOKUP(A424,Main!_xlnm.Print_Area,16,FALSE)</f>
        <v>1195664.441999079</v>
      </c>
      <c r="D424" s="1">
        <f>VLOOKUP(A424,Main!_xlnm.Print_Area,13,FALSE)</f>
        <v>-28296</v>
      </c>
      <c r="E424" s="1">
        <f>VLOOKUP(A424,'CAF BLS Adjustment'!B424:J1079,5)</f>
        <v>811049</v>
      </c>
      <c r="F424" s="1">
        <f>VLOOKUP(A424,'CAF BLS Adjustment'!$B$3:$J$658,6)</f>
        <v>417409</v>
      </c>
      <c r="G424" s="1">
        <f t="shared" si="18"/>
        <v>-28296</v>
      </c>
      <c r="H424" s="1">
        <f t="shared" si="19"/>
        <v>811049</v>
      </c>
      <c r="I424" s="1">
        <f t="shared" si="20"/>
        <v>412911.44199907896</v>
      </c>
    </row>
    <row r="425" spans="1:9">
      <c r="A425" s="107">
        <v>391659</v>
      </c>
      <c r="B425" s="15" t="s">
        <v>444</v>
      </c>
      <c r="C425" s="1">
        <f>VLOOKUP(A425,Main!_xlnm.Print_Area,16,FALSE)</f>
        <v>7636665.353412387</v>
      </c>
      <c r="D425" s="1">
        <f>VLOOKUP(A425,Main!_xlnm.Print_Area,13,FALSE)</f>
        <v>358428</v>
      </c>
      <c r="E425" s="1">
        <f>VLOOKUP(A425,'CAF BLS Adjustment'!B425:J1080,5)</f>
        <v>6578073</v>
      </c>
      <c r="F425" s="1">
        <f>VLOOKUP(A425,'CAF BLS Adjustment'!$B$3:$J$658,6)</f>
        <v>728226</v>
      </c>
      <c r="G425" s="1">
        <f t="shared" si="18"/>
        <v>358428</v>
      </c>
      <c r="H425" s="1">
        <f t="shared" si="19"/>
        <v>6578073</v>
      </c>
      <c r="I425" s="1">
        <f t="shared" si="20"/>
        <v>700164.35341238696</v>
      </c>
    </row>
    <row r="426" spans="1:9">
      <c r="A426" s="107">
        <v>391666</v>
      </c>
      <c r="B426" s="15" t="s">
        <v>445</v>
      </c>
      <c r="C426" s="1">
        <f>VLOOKUP(A426,Main!_xlnm.Print_Area,16,FALSE)</f>
        <v>166575.90115164052</v>
      </c>
      <c r="D426" s="1">
        <f>VLOOKUP(A426,Main!_xlnm.Print_Area,13,FALSE)</f>
        <v>5418</v>
      </c>
      <c r="E426" s="1">
        <f>VLOOKUP(A426,'CAF BLS Adjustment'!B426:J1081,5)</f>
        <v>161770</v>
      </c>
      <c r="F426" s="1">
        <f>VLOOKUP(A426,'CAF BLS Adjustment'!$B$3:$J$658,6)</f>
        <v>0</v>
      </c>
      <c r="G426" s="1">
        <f t="shared" si="18"/>
        <v>5418</v>
      </c>
      <c r="H426" s="1">
        <f t="shared" si="19"/>
        <v>161157.90115164052</v>
      </c>
      <c r="I426" s="1">
        <f t="shared" si="20"/>
        <v>0</v>
      </c>
    </row>
    <row r="427" spans="1:9">
      <c r="A427" s="107">
        <v>391667</v>
      </c>
      <c r="B427" s="15" t="s">
        <v>446</v>
      </c>
      <c r="C427" s="1">
        <f>VLOOKUP(A427,Main!_xlnm.Print_Area,16,FALSE)</f>
        <v>164643.00376526001</v>
      </c>
      <c r="D427" s="1">
        <f>VLOOKUP(A427,Main!_xlnm.Print_Area,13,FALSE)</f>
        <v>10986</v>
      </c>
      <c r="E427" s="1">
        <f>VLOOKUP(A427,'CAF BLS Adjustment'!B427:J1082,5)</f>
        <v>140823</v>
      </c>
      <c r="F427" s="1">
        <f>VLOOKUP(A427,'CAF BLS Adjustment'!$B$3:$J$658,6)</f>
        <v>13439</v>
      </c>
      <c r="G427" s="1">
        <f t="shared" si="18"/>
        <v>10986</v>
      </c>
      <c r="H427" s="1">
        <f t="shared" si="19"/>
        <v>140823</v>
      </c>
      <c r="I427" s="1">
        <f t="shared" si="20"/>
        <v>12834.003765260015</v>
      </c>
    </row>
    <row r="428" spans="1:9">
      <c r="A428" s="107">
        <v>391668</v>
      </c>
      <c r="B428" s="15" t="s">
        <v>447</v>
      </c>
      <c r="C428" s="1">
        <f>VLOOKUP(A428,Main!_xlnm.Print_Area,16,FALSE)</f>
        <v>1017239.4839104732</v>
      </c>
      <c r="D428" s="1">
        <f>VLOOKUP(A428,Main!_xlnm.Print_Area,13,FALSE)</f>
        <v>-31332</v>
      </c>
      <c r="E428" s="1">
        <f>VLOOKUP(A428,'CAF BLS Adjustment'!B428:J1083,5)</f>
        <v>477528.17111086106</v>
      </c>
      <c r="F428" s="1">
        <f>VLOOKUP(A428,'CAF BLS Adjustment'!$B$3:$J$658,6)</f>
        <v>574896.38754383894</v>
      </c>
      <c r="G428" s="1">
        <f t="shared" si="18"/>
        <v>-31332</v>
      </c>
      <c r="H428" s="1">
        <f t="shared" si="19"/>
        <v>477528.17111086106</v>
      </c>
      <c r="I428" s="1">
        <f t="shared" si="20"/>
        <v>571043.31279961206</v>
      </c>
    </row>
    <row r="429" spans="1:9">
      <c r="A429" s="107">
        <v>391669</v>
      </c>
      <c r="B429" s="15" t="s">
        <v>448</v>
      </c>
      <c r="C429" s="1">
        <f>VLOOKUP(A429,Main!_xlnm.Print_Area,16,FALSE)</f>
        <v>636522.85824199743</v>
      </c>
      <c r="D429" s="1">
        <f>VLOOKUP(A429,Main!_xlnm.Print_Area,13,FALSE)</f>
        <v>-10662</v>
      </c>
      <c r="E429" s="1">
        <f>VLOOKUP(A429,'CAF BLS Adjustment'!B429:J1084,5)</f>
        <v>489606</v>
      </c>
      <c r="F429" s="1">
        <f>VLOOKUP(A429,'CAF BLS Adjustment'!$B$3:$J$658,6)</f>
        <v>159957</v>
      </c>
      <c r="G429" s="1">
        <f t="shared" si="18"/>
        <v>-10662</v>
      </c>
      <c r="H429" s="1">
        <f t="shared" si="19"/>
        <v>489606</v>
      </c>
      <c r="I429" s="1">
        <f t="shared" si="20"/>
        <v>157578.85824199743</v>
      </c>
    </row>
    <row r="430" spans="1:9">
      <c r="A430" s="107">
        <v>391670</v>
      </c>
      <c r="B430" s="15" t="s">
        <v>449</v>
      </c>
      <c r="C430" s="1">
        <f>VLOOKUP(A430,Main!_xlnm.Print_Area,16,FALSE)</f>
        <v>2346887.1420054184</v>
      </c>
      <c r="D430" s="1">
        <f>VLOOKUP(A430,Main!_xlnm.Print_Area,13,FALSE)</f>
        <v>52992</v>
      </c>
      <c r="E430" s="1">
        <f>VLOOKUP(A430,'CAF BLS Adjustment'!B430:J1085,5)</f>
        <v>1111846</v>
      </c>
      <c r="F430" s="1">
        <f>VLOOKUP(A430,'CAF BLS Adjustment'!$B$3:$J$658,6)</f>
        <v>1190673</v>
      </c>
      <c r="G430" s="1">
        <f t="shared" si="18"/>
        <v>52992</v>
      </c>
      <c r="H430" s="1">
        <f t="shared" si="19"/>
        <v>1111846</v>
      </c>
      <c r="I430" s="1">
        <f t="shared" si="20"/>
        <v>1182049.1420054184</v>
      </c>
    </row>
    <row r="431" spans="1:9">
      <c r="A431" s="107">
        <v>391671</v>
      </c>
      <c r="B431" s="15" t="s">
        <v>450</v>
      </c>
      <c r="C431" s="1">
        <f>VLOOKUP(A431,Main!_xlnm.Print_Area,16,FALSE)</f>
        <v>653344.22506808222</v>
      </c>
      <c r="D431" s="1">
        <f>VLOOKUP(A431,Main!_xlnm.Print_Area,13,FALSE)</f>
        <v>20826</v>
      </c>
      <c r="E431" s="1">
        <f>VLOOKUP(A431,'CAF BLS Adjustment'!B431:J1086,5)</f>
        <v>425719</v>
      </c>
      <c r="F431" s="1">
        <f>VLOOKUP(A431,'CAF BLS Adjustment'!$B$3:$J$658,6)</f>
        <v>209200</v>
      </c>
      <c r="G431" s="1">
        <f t="shared" si="18"/>
        <v>20826</v>
      </c>
      <c r="H431" s="1">
        <f t="shared" si="19"/>
        <v>425719</v>
      </c>
      <c r="I431" s="1">
        <f t="shared" si="20"/>
        <v>206799.22506808222</v>
      </c>
    </row>
    <row r="432" spans="1:9">
      <c r="A432" s="107">
        <v>391674</v>
      </c>
      <c r="B432" s="15" t="s">
        <v>451</v>
      </c>
      <c r="C432" s="1">
        <f>VLOOKUP(A432,Main!_xlnm.Print_Area,16,FALSE)</f>
        <v>1122780.2381940726</v>
      </c>
      <c r="D432" s="1">
        <f>VLOOKUP(A432,Main!_xlnm.Print_Area,13,FALSE)</f>
        <v>87960</v>
      </c>
      <c r="E432" s="1">
        <f>VLOOKUP(A432,'CAF BLS Adjustment'!B432:J1087,5)</f>
        <v>758266</v>
      </c>
      <c r="F432" s="1">
        <f>VLOOKUP(A432,'CAF BLS Adjustment'!$B$3:$J$658,6)</f>
        <v>280680</v>
      </c>
      <c r="G432" s="1">
        <f t="shared" si="18"/>
        <v>87960</v>
      </c>
      <c r="H432" s="1">
        <f t="shared" si="19"/>
        <v>758266</v>
      </c>
      <c r="I432" s="1">
        <f t="shared" si="20"/>
        <v>276554.23819407262</v>
      </c>
    </row>
    <row r="433" spans="1:9">
      <c r="A433" s="107">
        <v>391676</v>
      </c>
      <c r="B433" s="15" t="s">
        <v>452</v>
      </c>
      <c r="C433" s="1">
        <f>VLOOKUP(A433,Main!_xlnm.Print_Area,16,FALSE)</f>
        <v>2969817.1270649177</v>
      </c>
      <c r="D433" s="1">
        <f>VLOOKUP(A433,Main!_xlnm.Print_Area,13,FALSE)</f>
        <v>195522</v>
      </c>
      <c r="E433" s="1">
        <f>VLOOKUP(A433,'CAF BLS Adjustment'!B433:J1088,5)</f>
        <v>1043750</v>
      </c>
      <c r="F433" s="1">
        <f>VLOOKUP(A433,'CAF BLS Adjustment'!$B$3:$J$658,6)</f>
        <v>1741458</v>
      </c>
      <c r="G433" s="1">
        <f t="shared" si="18"/>
        <v>195522</v>
      </c>
      <c r="H433" s="1">
        <f t="shared" si="19"/>
        <v>1043750</v>
      </c>
      <c r="I433" s="1">
        <f t="shared" si="20"/>
        <v>1730545.1270649177</v>
      </c>
    </row>
    <row r="434" spans="1:9">
      <c r="A434" s="107">
        <v>391677</v>
      </c>
      <c r="B434" s="15" t="s">
        <v>453</v>
      </c>
      <c r="C434" s="1">
        <f>VLOOKUP(A434,Main!_xlnm.Print_Area,16,FALSE)</f>
        <v>1197160.9193707991</v>
      </c>
      <c r="D434" s="1">
        <f>VLOOKUP(A434,Main!_xlnm.Print_Area,13,FALSE)</f>
        <v>62886</v>
      </c>
      <c r="E434" s="1">
        <f>VLOOKUP(A434,'CAF BLS Adjustment'!B434:J1089,5)</f>
        <v>1054072</v>
      </c>
      <c r="F434" s="1">
        <f>VLOOKUP(A434,'CAF BLS Adjustment'!$B$3:$J$658,6)</f>
        <v>84602</v>
      </c>
      <c r="G434" s="1">
        <f t="shared" si="18"/>
        <v>62886</v>
      </c>
      <c r="H434" s="1">
        <f t="shared" si="19"/>
        <v>1054072</v>
      </c>
      <c r="I434" s="1">
        <f t="shared" si="20"/>
        <v>80202.919370799093</v>
      </c>
    </row>
    <row r="435" spans="1:9">
      <c r="A435" s="107">
        <v>391679</v>
      </c>
      <c r="B435" s="15" t="s">
        <v>454</v>
      </c>
      <c r="C435" s="1">
        <f>VLOOKUP(A435,Main!_xlnm.Print_Area,16,FALSE)</f>
        <v>274502.55893900013</v>
      </c>
      <c r="D435" s="1">
        <f>VLOOKUP(A435,Main!_xlnm.Print_Area,13,FALSE)</f>
        <v>-51912</v>
      </c>
      <c r="E435" s="1">
        <f>VLOOKUP(A435,'CAF BLS Adjustment'!B435:J1090,5)</f>
        <v>202216</v>
      </c>
      <c r="F435" s="1">
        <f>VLOOKUP(A435,'CAF BLS Adjustment'!$B$3:$J$658,6)</f>
        <v>125398</v>
      </c>
      <c r="G435" s="1">
        <f t="shared" si="18"/>
        <v>-51912</v>
      </c>
      <c r="H435" s="1">
        <f t="shared" si="19"/>
        <v>202216</v>
      </c>
      <c r="I435" s="1">
        <f t="shared" si="20"/>
        <v>124198.55893900013</v>
      </c>
    </row>
    <row r="436" spans="1:9">
      <c r="A436" s="107">
        <v>391680</v>
      </c>
      <c r="B436" s="15" t="s">
        <v>455</v>
      </c>
      <c r="C436" s="1">
        <f>VLOOKUP(A436,Main!_xlnm.Print_Area,16,FALSE)</f>
        <v>5035005.3981214166</v>
      </c>
      <c r="D436" s="1">
        <f>VLOOKUP(A436,Main!_xlnm.Print_Area,13,FALSE)</f>
        <v>162792</v>
      </c>
      <c r="E436" s="1">
        <f>VLOOKUP(A436,'CAF BLS Adjustment'!B436:J1091,5)</f>
        <v>3064676</v>
      </c>
      <c r="F436" s="1">
        <f>VLOOKUP(A436,'CAF BLS Adjustment'!$B$3:$J$658,6)</f>
        <v>1826039</v>
      </c>
      <c r="G436" s="1">
        <f t="shared" si="18"/>
        <v>162792</v>
      </c>
      <c r="H436" s="1">
        <f t="shared" si="19"/>
        <v>3064676</v>
      </c>
      <c r="I436" s="1">
        <f t="shared" si="20"/>
        <v>1807537.3981214166</v>
      </c>
    </row>
    <row r="437" spans="1:9">
      <c r="A437" s="107">
        <v>391682</v>
      </c>
      <c r="B437" s="15" t="s">
        <v>456</v>
      </c>
      <c r="C437" s="1">
        <f>VLOOKUP(A437,Main!_xlnm.Print_Area,16,FALSE)</f>
        <v>186494.70761994921</v>
      </c>
      <c r="D437" s="1">
        <f>VLOOKUP(A437,Main!_xlnm.Print_Area,13,FALSE)</f>
        <v>13782</v>
      </c>
      <c r="E437" s="1">
        <f>VLOOKUP(A437,'CAF BLS Adjustment'!B437:J1092,5)</f>
        <v>138782</v>
      </c>
      <c r="F437" s="1">
        <f>VLOOKUP(A437,'CAF BLS Adjustment'!$B$3:$J$658,6)</f>
        <v>34616</v>
      </c>
      <c r="G437" s="1">
        <f t="shared" si="18"/>
        <v>13782</v>
      </c>
      <c r="H437" s="1">
        <f t="shared" si="19"/>
        <v>138782</v>
      </c>
      <c r="I437" s="1">
        <f t="shared" si="20"/>
        <v>33930.707619949215</v>
      </c>
    </row>
    <row r="438" spans="1:9">
      <c r="A438" s="107">
        <v>391684</v>
      </c>
      <c r="B438" s="15" t="s">
        <v>457</v>
      </c>
      <c r="C438" s="1">
        <f>VLOOKUP(A438,Main!_xlnm.Print_Area,16,FALSE)</f>
        <v>686331.01201049739</v>
      </c>
      <c r="D438" s="1">
        <f>VLOOKUP(A438,Main!_xlnm.Print_Area,13,FALSE)</f>
        <v>23862</v>
      </c>
      <c r="E438" s="1">
        <f>VLOOKUP(A438,'CAF BLS Adjustment'!B438:J1093,5)</f>
        <v>633709</v>
      </c>
      <c r="F438" s="1">
        <f>VLOOKUP(A438,'CAF BLS Adjustment'!$B$3:$J$658,6)</f>
        <v>31282</v>
      </c>
      <c r="G438" s="1">
        <f t="shared" si="18"/>
        <v>23862</v>
      </c>
      <c r="H438" s="1">
        <f t="shared" si="19"/>
        <v>633709</v>
      </c>
      <c r="I438" s="1">
        <f t="shared" si="20"/>
        <v>28760.01201049739</v>
      </c>
    </row>
    <row r="439" spans="1:9">
      <c r="A439" s="107">
        <v>391685</v>
      </c>
      <c r="B439" s="15" t="s">
        <v>458</v>
      </c>
      <c r="C439" s="1">
        <f>VLOOKUP(A439,Main!_xlnm.Print_Area,16,FALSE)</f>
        <v>3789534.0001574121</v>
      </c>
      <c r="D439" s="1">
        <f>VLOOKUP(A439,Main!_xlnm.Print_Area,13,FALSE)</f>
        <v>175722</v>
      </c>
      <c r="E439" s="1">
        <f>VLOOKUP(A439,'CAF BLS Adjustment'!B439:J1094,5)</f>
        <v>622859</v>
      </c>
      <c r="F439" s="1">
        <f>VLOOKUP(A439,'CAF BLS Adjustment'!$B$3:$J$658,6)</f>
        <v>3004878</v>
      </c>
      <c r="G439" s="1">
        <f t="shared" si="18"/>
        <v>175722</v>
      </c>
      <c r="H439" s="1">
        <f t="shared" si="19"/>
        <v>622859</v>
      </c>
      <c r="I439" s="1">
        <f t="shared" si="20"/>
        <v>2990953.0001574121</v>
      </c>
    </row>
    <row r="440" spans="1:9">
      <c r="A440" s="107">
        <v>391686</v>
      </c>
      <c r="B440" s="15" t="s">
        <v>459</v>
      </c>
      <c r="C440" s="1">
        <f>VLOOKUP(A440,Main!_xlnm.Print_Area,16,FALSE)</f>
        <v>5712987.1480556792</v>
      </c>
      <c r="D440" s="1">
        <f>VLOOKUP(A440,Main!_xlnm.Print_Area,13,FALSE)</f>
        <v>-38628</v>
      </c>
      <c r="E440" s="1">
        <f>VLOOKUP(A440,'CAF BLS Adjustment'!B440:J1095,5)</f>
        <v>5300443</v>
      </c>
      <c r="F440" s="1">
        <f>VLOOKUP(A440,'CAF BLS Adjustment'!$B$3:$J$658,6)</f>
        <v>472307</v>
      </c>
      <c r="G440" s="1">
        <f t="shared" si="18"/>
        <v>-38628</v>
      </c>
      <c r="H440" s="1">
        <f t="shared" si="19"/>
        <v>5300443</v>
      </c>
      <c r="I440" s="1">
        <f t="shared" si="20"/>
        <v>451172.14805567916</v>
      </c>
    </row>
    <row r="441" spans="1:9">
      <c r="A441" s="107">
        <v>391688</v>
      </c>
      <c r="B441" s="15" t="s">
        <v>460</v>
      </c>
      <c r="C441" s="1">
        <f>VLOOKUP(A441,Main!_xlnm.Print_Area,16,FALSE)</f>
        <v>277657.74575468653</v>
      </c>
      <c r="D441" s="1">
        <f>VLOOKUP(A441,Main!_xlnm.Print_Area,13,FALSE)</f>
        <v>40494</v>
      </c>
      <c r="E441" s="1">
        <f>VLOOKUP(A441,'CAF BLS Adjustment'!B441:J1096,5)</f>
        <v>226857</v>
      </c>
      <c r="F441" s="1">
        <f>VLOOKUP(A441,'CAF BLS Adjustment'!$B$3:$J$658,6)</f>
        <v>10455</v>
      </c>
      <c r="G441" s="1">
        <f t="shared" si="18"/>
        <v>40494</v>
      </c>
      <c r="H441" s="1">
        <f t="shared" si="19"/>
        <v>226857</v>
      </c>
      <c r="I441" s="1">
        <f t="shared" si="20"/>
        <v>10306.745754686533</v>
      </c>
    </row>
    <row r="442" spans="1:9">
      <c r="A442" s="107">
        <v>391689</v>
      </c>
      <c r="B442" s="15" t="s">
        <v>461</v>
      </c>
      <c r="C442" s="1">
        <f>VLOOKUP(A442,Main!_xlnm.Print_Area,16,FALSE)</f>
        <v>1826223.3701071911</v>
      </c>
      <c r="D442" s="1">
        <f>VLOOKUP(A442,Main!_xlnm.Print_Area,13,FALSE)</f>
        <v>52644</v>
      </c>
      <c r="E442" s="1">
        <f>VLOOKUP(A442,'CAF BLS Adjustment'!B442:J1097,5)</f>
        <v>1504839</v>
      </c>
      <c r="F442" s="1">
        <f>VLOOKUP(A442,'CAF BLS Adjustment'!$B$3:$J$658,6)</f>
        <v>275451</v>
      </c>
      <c r="G442" s="1">
        <f t="shared" si="18"/>
        <v>52644</v>
      </c>
      <c r="H442" s="1">
        <f t="shared" si="19"/>
        <v>1504839</v>
      </c>
      <c r="I442" s="1">
        <f t="shared" si="20"/>
        <v>268740.37010719115</v>
      </c>
    </row>
    <row r="443" spans="1:9">
      <c r="A443" s="107">
        <v>401697</v>
      </c>
      <c r="B443" s="15" t="s">
        <v>463</v>
      </c>
      <c r="C443" s="1">
        <f>VLOOKUP(A443,Main!_xlnm.Print_Area,16,FALSE)</f>
        <v>1465585.5677018075</v>
      </c>
      <c r="D443" s="1">
        <f>VLOOKUP(A443,Main!_xlnm.Print_Area,13,FALSE)</f>
        <v>185964</v>
      </c>
      <c r="E443" s="1">
        <f>VLOOKUP(A443,'CAF BLS Adjustment'!B443:J1098,5)</f>
        <v>1285007</v>
      </c>
      <c r="F443" s="1">
        <f>VLOOKUP(A443,'CAF BLS Adjustment'!$B$3:$J$658,6)</f>
        <v>0</v>
      </c>
      <c r="G443" s="1">
        <f t="shared" si="18"/>
        <v>185964</v>
      </c>
      <c r="H443" s="1">
        <f t="shared" si="19"/>
        <v>1279621.5677018075</v>
      </c>
      <c r="I443" s="1">
        <f t="shared" si="20"/>
        <v>0</v>
      </c>
    </row>
    <row r="444" spans="1:9">
      <c r="A444" s="107">
        <v>401698</v>
      </c>
      <c r="B444" s="15" t="s">
        <v>464</v>
      </c>
      <c r="C444" s="1">
        <f>VLOOKUP(A444,Main!_xlnm.Print_Area,16,FALSE)</f>
        <v>213413.69571904431</v>
      </c>
      <c r="D444" s="1">
        <f>VLOOKUP(A444,Main!_xlnm.Print_Area,13,FALSE)</f>
        <v>37230</v>
      </c>
      <c r="E444" s="1">
        <f>VLOOKUP(A444,'CAF BLS Adjustment'!B444:J1099,5)</f>
        <v>176320</v>
      </c>
      <c r="F444" s="1">
        <f>VLOOKUP(A444,'CAF BLS Adjustment'!$B$3:$J$658,6)</f>
        <v>0</v>
      </c>
      <c r="G444" s="1">
        <f t="shared" si="18"/>
        <v>37230</v>
      </c>
      <c r="H444" s="1">
        <f t="shared" si="19"/>
        <v>176183.69571904431</v>
      </c>
      <c r="I444" s="1">
        <f t="shared" si="20"/>
        <v>0</v>
      </c>
    </row>
    <row r="445" spans="1:9">
      <c r="A445" s="107">
        <v>401699</v>
      </c>
      <c r="B445" s="15" t="s">
        <v>465</v>
      </c>
      <c r="C445" s="1">
        <f>VLOOKUP(A445,Main!_xlnm.Print_Area,16,FALSE)</f>
        <v>164967.81023328067</v>
      </c>
      <c r="D445" s="1">
        <f>VLOOKUP(A445,Main!_xlnm.Print_Area,13,FALSE)</f>
        <v>22326</v>
      </c>
      <c r="E445" s="1">
        <f>VLOOKUP(A445,'CAF BLS Adjustment'!B445:J1100,5)</f>
        <v>143248</v>
      </c>
      <c r="F445" s="1">
        <f>VLOOKUP(A445,'CAF BLS Adjustment'!$B$3:$J$658,6)</f>
        <v>0</v>
      </c>
      <c r="G445" s="1">
        <f t="shared" si="18"/>
        <v>22326</v>
      </c>
      <c r="H445" s="1">
        <f t="shared" si="19"/>
        <v>142641.81023328067</v>
      </c>
      <c r="I445" s="1">
        <f t="shared" si="20"/>
        <v>0</v>
      </c>
    </row>
    <row r="446" spans="1:9">
      <c r="A446" s="107">
        <v>401702</v>
      </c>
      <c r="B446" s="15" t="s">
        <v>466</v>
      </c>
      <c r="C446" s="1">
        <f>VLOOKUP(A446,Main!_xlnm.Print_Area,16,FALSE)</f>
        <v>1034918.0959167714</v>
      </c>
      <c r="D446" s="1">
        <f>VLOOKUP(A446,Main!_xlnm.Print_Area,13,FALSE)</f>
        <v>98958</v>
      </c>
      <c r="E446" s="1">
        <f>VLOOKUP(A446,'CAF BLS Adjustment'!B446:J1101,5)</f>
        <v>939763</v>
      </c>
      <c r="F446" s="1">
        <f>VLOOKUP(A446,'CAF BLS Adjustment'!$B$3:$J$658,6)</f>
        <v>0</v>
      </c>
      <c r="G446" s="1">
        <f t="shared" si="18"/>
        <v>98958</v>
      </c>
      <c r="H446" s="1">
        <f t="shared" si="19"/>
        <v>935960.09591677145</v>
      </c>
      <c r="I446" s="1">
        <f t="shared" si="20"/>
        <v>0</v>
      </c>
    </row>
    <row r="447" spans="1:9">
      <c r="A447" s="107">
        <v>401704</v>
      </c>
      <c r="B447" s="15" t="s">
        <v>467</v>
      </c>
      <c r="C447" s="1">
        <f>VLOOKUP(A447,Main!_xlnm.Print_Area,16,FALSE)</f>
        <v>475816.38605416898</v>
      </c>
      <c r="D447" s="1">
        <f>VLOOKUP(A447,Main!_xlnm.Print_Area,13,FALSE)</f>
        <v>-12840</v>
      </c>
      <c r="E447" s="1">
        <f>VLOOKUP(A447,'CAF BLS Adjustment'!B447:J1102,5)</f>
        <v>472306</v>
      </c>
      <c r="F447" s="1">
        <f>VLOOKUP(A447,'CAF BLS Adjustment'!$B$3:$J$658,6)</f>
        <v>18146</v>
      </c>
      <c r="G447" s="1">
        <f t="shared" si="18"/>
        <v>-12840</v>
      </c>
      <c r="H447" s="1">
        <f t="shared" si="19"/>
        <v>472306</v>
      </c>
      <c r="I447" s="1">
        <f t="shared" si="20"/>
        <v>16350.386054168979</v>
      </c>
    </row>
    <row r="448" spans="1:9">
      <c r="A448" s="107">
        <v>401709</v>
      </c>
      <c r="B448" s="15" t="s">
        <v>468</v>
      </c>
      <c r="C448" s="1">
        <f>VLOOKUP(A448,Main!_xlnm.Print_Area,16,FALSE)</f>
        <v>1331942.6511941985</v>
      </c>
      <c r="D448" s="1">
        <f>VLOOKUP(A448,Main!_xlnm.Print_Area,13,FALSE)</f>
        <v>110538</v>
      </c>
      <c r="E448" s="1">
        <f>VLOOKUP(A448,'CAF BLS Adjustment'!B448:J1103,5)</f>
        <v>1226299</v>
      </c>
      <c r="F448" s="1">
        <f>VLOOKUP(A448,'CAF BLS Adjustment'!$B$3:$J$658,6)</f>
        <v>0</v>
      </c>
      <c r="G448" s="1">
        <f t="shared" si="18"/>
        <v>110538</v>
      </c>
      <c r="H448" s="1">
        <f t="shared" si="19"/>
        <v>1221404.6511941985</v>
      </c>
      <c r="I448" s="1">
        <f t="shared" si="20"/>
        <v>0</v>
      </c>
    </row>
    <row r="449" spans="1:9">
      <c r="A449" s="107">
        <v>401710</v>
      </c>
      <c r="B449" s="15" t="s">
        <v>469</v>
      </c>
      <c r="C449" s="1">
        <f>VLOOKUP(A449,Main!_xlnm.Print_Area,16,FALSE)</f>
        <v>198307.3011317674</v>
      </c>
      <c r="D449" s="1">
        <f>VLOOKUP(A449,Main!_xlnm.Print_Area,13,FALSE)</f>
        <v>5010</v>
      </c>
      <c r="E449" s="1">
        <f>VLOOKUP(A449,'CAF BLS Adjustment'!B449:J1104,5)</f>
        <v>194026</v>
      </c>
      <c r="F449" s="1">
        <f>VLOOKUP(A449,'CAF BLS Adjustment'!$B$3:$J$658,6)</f>
        <v>0</v>
      </c>
      <c r="G449" s="1">
        <f t="shared" si="18"/>
        <v>5010</v>
      </c>
      <c r="H449" s="1">
        <f t="shared" si="19"/>
        <v>193297.3011317674</v>
      </c>
      <c r="I449" s="1">
        <f t="shared" si="20"/>
        <v>0</v>
      </c>
    </row>
    <row r="450" spans="1:9">
      <c r="A450" s="107">
        <v>401713</v>
      </c>
      <c r="B450" s="15" t="s">
        <v>470</v>
      </c>
      <c r="C450" s="1">
        <f>VLOOKUP(A450,Main!_xlnm.Print_Area,16,FALSE)</f>
        <v>1559981.7757801376</v>
      </c>
      <c r="D450" s="1">
        <f>VLOOKUP(A450,Main!_xlnm.Print_Area,13,FALSE)</f>
        <v>-142308</v>
      </c>
      <c r="E450" s="1">
        <f>VLOOKUP(A450,'CAF BLS Adjustment'!B450:J1105,5)</f>
        <v>1708545</v>
      </c>
      <c r="F450" s="1">
        <f>VLOOKUP(A450,'CAF BLS Adjustment'!$B$3:$J$658,6)</f>
        <v>0</v>
      </c>
      <c r="G450" s="1">
        <f t="shared" si="18"/>
        <v>-142308</v>
      </c>
      <c r="H450" s="1">
        <f t="shared" si="19"/>
        <v>1702289.7757801376</v>
      </c>
      <c r="I450" s="1">
        <f t="shared" si="20"/>
        <v>0</v>
      </c>
    </row>
    <row r="451" spans="1:9">
      <c r="A451" s="107">
        <v>401718</v>
      </c>
      <c r="B451" s="15" t="s">
        <v>471</v>
      </c>
      <c r="C451" s="1">
        <f>VLOOKUP(A451,Main!_xlnm.Print_Area,16,FALSE)</f>
        <v>1919616.1893905739</v>
      </c>
      <c r="D451" s="1">
        <f>VLOOKUP(A451,Main!_xlnm.Print_Area,13,FALSE)</f>
        <v>131718</v>
      </c>
      <c r="E451" s="1">
        <f>VLOOKUP(A451,'CAF BLS Adjustment'!B451:J1106,5)</f>
        <v>1412730</v>
      </c>
      <c r="F451" s="1">
        <f>VLOOKUP(A451,'CAF BLS Adjustment'!$B$3:$J$658,6)</f>
        <v>382222</v>
      </c>
      <c r="G451" s="1">
        <f t="shared" si="18"/>
        <v>131718</v>
      </c>
      <c r="H451" s="1">
        <f t="shared" si="19"/>
        <v>1412730</v>
      </c>
      <c r="I451" s="1">
        <f t="shared" si="20"/>
        <v>375168.18939057388</v>
      </c>
    </row>
    <row r="452" spans="1:9">
      <c r="A452" s="107">
        <v>401721</v>
      </c>
      <c r="B452" s="15" t="s">
        <v>472</v>
      </c>
      <c r="C452" s="1">
        <f>VLOOKUP(A452,Main!_xlnm.Print_Area,16,FALSE)</f>
        <v>451087.76612498576</v>
      </c>
      <c r="D452" s="1">
        <f>VLOOKUP(A452,Main!_xlnm.Print_Area,13,FALSE)</f>
        <v>-62791</v>
      </c>
      <c r="E452" s="1">
        <f>VLOOKUP(A452,'CAF BLS Adjustment'!B452:J1107,5)</f>
        <v>515767.06208356598</v>
      </c>
      <c r="F452" s="1">
        <f>VLOOKUP(A452,'CAF BLS Adjustment'!$B$3:$J$658,6)</f>
        <v>0</v>
      </c>
      <c r="G452" s="1">
        <f t="shared" ref="G452:G515" si="21">MIN(D452,C452)</f>
        <v>-62791</v>
      </c>
      <c r="H452" s="1">
        <f t="shared" ref="H452:H515" si="22">MAX(MIN(C452-G452,E452),0)</f>
        <v>513878.76612498576</v>
      </c>
      <c r="I452" s="1">
        <f t="shared" ref="I452:I515" si="23">MIN(MAX(C452-G452-H452,0),F452)</f>
        <v>0</v>
      </c>
    </row>
    <row r="453" spans="1:9">
      <c r="A453" s="107">
        <v>401724</v>
      </c>
      <c r="B453" s="15" t="s">
        <v>473</v>
      </c>
      <c r="C453" s="1">
        <f>VLOOKUP(A453,Main!_xlnm.Print_Area,16,FALSE)</f>
        <v>3767603.585532865</v>
      </c>
      <c r="D453" s="1">
        <f>VLOOKUP(A453,Main!_xlnm.Print_Area,13,FALSE)</f>
        <v>122670</v>
      </c>
      <c r="E453" s="1">
        <f>VLOOKUP(A453,'CAF BLS Adjustment'!B453:J1108,5)</f>
        <v>2964352</v>
      </c>
      <c r="F453" s="1">
        <f>VLOOKUP(A453,'CAF BLS Adjustment'!$B$3:$J$658,6)</f>
        <v>694426</v>
      </c>
      <c r="G453" s="1">
        <f t="shared" si="21"/>
        <v>122670</v>
      </c>
      <c r="H453" s="1">
        <f t="shared" si="22"/>
        <v>2964352</v>
      </c>
      <c r="I453" s="1">
        <f t="shared" si="23"/>
        <v>680581.58553286502</v>
      </c>
    </row>
    <row r="454" spans="1:9">
      <c r="A454" s="107">
        <v>401734</v>
      </c>
      <c r="B454" s="15" t="s">
        <v>474</v>
      </c>
      <c r="C454" s="1">
        <f>VLOOKUP(A454,Main!_xlnm.Print_Area,16,FALSE)</f>
        <v>2782509.4069360583</v>
      </c>
      <c r="D454" s="1">
        <f>VLOOKUP(A454,Main!_xlnm.Print_Area,13,FALSE)</f>
        <v>24366</v>
      </c>
      <c r="E454" s="1">
        <f>VLOOKUP(A454,'CAF BLS Adjustment'!B454:J1109,5)</f>
        <v>2540600</v>
      </c>
      <c r="F454" s="1">
        <f>VLOOKUP(A454,'CAF BLS Adjustment'!$B$3:$J$658,6)</f>
        <v>227768</v>
      </c>
      <c r="G454" s="1">
        <f t="shared" si="21"/>
        <v>24366</v>
      </c>
      <c r="H454" s="1">
        <f t="shared" si="22"/>
        <v>2540600</v>
      </c>
      <c r="I454" s="1">
        <f t="shared" si="23"/>
        <v>217543.40693605831</v>
      </c>
    </row>
    <row r="455" spans="1:9">
      <c r="A455" s="107">
        <v>411746</v>
      </c>
      <c r="B455" s="15" t="s">
        <v>476</v>
      </c>
      <c r="C455" s="1">
        <f>VLOOKUP(A455,Main!_xlnm.Print_Area,16,FALSE)</f>
        <v>2361988.6500906604</v>
      </c>
      <c r="D455" s="1">
        <f>VLOOKUP(A455,Main!_xlnm.Print_Area,13,FALSE)</f>
        <v>60834</v>
      </c>
      <c r="E455" s="1">
        <f>VLOOKUP(A455,'CAF BLS Adjustment'!B455:J1110,5)</f>
        <v>2309834</v>
      </c>
      <c r="F455" s="1">
        <f>VLOOKUP(A455,'CAF BLS Adjustment'!$B$3:$J$658,6)</f>
        <v>0</v>
      </c>
      <c r="G455" s="1">
        <f t="shared" si="21"/>
        <v>60834</v>
      </c>
      <c r="H455" s="1">
        <f t="shared" si="22"/>
        <v>2301154.6500906604</v>
      </c>
      <c r="I455" s="1">
        <f t="shared" si="23"/>
        <v>0</v>
      </c>
    </row>
    <row r="456" spans="1:9">
      <c r="A456" s="107">
        <v>411756</v>
      </c>
      <c r="B456" s="15" t="s">
        <v>477</v>
      </c>
      <c r="C456" s="1">
        <f>VLOOKUP(A456,Main!_xlnm.Print_Area,16,FALSE)</f>
        <v>324387</v>
      </c>
      <c r="D456" s="1">
        <f>VLOOKUP(A456,Main!_xlnm.Print_Area,13,FALSE)</f>
        <v>-68292</v>
      </c>
      <c r="E456" s="1">
        <f>VLOOKUP(A456,'CAF BLS Adjustment'!B456:J1111,5)</f>
        <v>266972</v>
      </c>
      <c r="F456" s="1">
        <f>VLOOKUP(A456,'CAF BLS Adjustment'!$B$3:$J$658,6)</f>
        <v>125707</v>
      </c>
      <c r="G456" s="1">
        <f t="shared" si="21"/>
        <v>-68292</v>
      </c>
      <c r="H456" s="1">
        <f t="shared" si="22"/>
        <v>266972</v>
      </c>
      <c r="I456" s="1">
        <f t="shared" si="23"/>
        <v>125707</v>
      </c>
    </row>
    <row r="457" spans="1:9">
      <c r="A457" s="107">
        <v>411758</v>
      </c>
      <c r="B457" s="15" t="s">
        <v>478</v>
      </c>
      <c r="C457" s="1">
        <f>VLOOKUP(A457,Main!_xlnm.Print_Area,16,FALSE)</f>
        <v>1236293.1243952736</v>
      </c>
      <c r="D457" s="1">
        <f>VLOOKUP(A457,Main!_xlnm.Print_Area,13,FALSE)</f>
        <v>130380</v>
      </c>
      <c r="E457" s="1">
        <f>VLOOKUP(A457,'CAF BLS Adjustment'!B457:J1112,5)</f>
        <v>1110456</v>
      </c>
      <c r="F457" s="1">
        <f>VLOOKUP(A457,'CAF BLS Adjustment'!$B$3:$J$658,6)</f>
        <v>0</v>
      </c>
      <c r="G457" s="1">
        <f t="shared" si="21"/>
        <v>130380</v>
      </c>
      <c r="H457" s="1">
        <f t="shared" si="22"/>
        <v>1105913.1243952736</v>
      </c>
      <c r="I457" s="1">
        <f t="shared" si="23"/>
        <v>0</v>
      </c>
    </row>
    <row r="458" spans="1:9">
      <c r="A458" s="107">
        <v>411761</v>
      </c>
      <c r="B458" s="15" t="s">
        <v>479</v>
      </c>
      <c r="C458" s="1">
        <f>VLOOKUP(A458,Main!_xlnm.Print_Area,16,FALSE)</f>
        <v>901773.22160332324</v>
      </c>
      <c r="D458" s="1">
        <f>VLOOKUP(A458,Main!_xlnm.Print_Area,13,FALSE)</f>
        <v>106119</v>
      </c>
      <c r="E458" s="1">
        <f>VLOOKUP(A458,'CAF BLS Adjustment'!B458:J1113,5)</f>
        <v>798967.87229714321</v>
      </c>
      <c r="F458" s="1">
        <f>VLOOKUP(A458,'CAF BLS Adjustment'!$B$3:$J$658,6)</f>
        <v>0</v>
      </c>
      <c r="G458" s="1">
        <f t="shared" si="21"/>
        <v>106119</v>
      </c>
      <c r="H458" s="1">
        <f t="shared" si="22"/>
        <v>795654.22160332324</v>
      </c>
      <c r="I458" s="1">
        <f t="shared" si="23"/>
        <v>0</v>
      </c>
    </row>
    <row r="459" spans="1:9">
      <c r="A459" s="107">
        <v>411764</v>
      </c>
      <c r="B459" s="15" t="s">
        <v>480</v>
      </c>
      <c r="C459" s="1">
        <f>VLOOKUP(A459,Main!_xlnm.Print_Area,16,FALSE)</f>
        <v>742430.86780304392</v>
      </c>
      <c r="D459" s="1">
        <f>VLOOKUP(A459,Main!_xlnm.Print_Area,13,FALSE)</f>
        <v>105198</v>
      </c>
      <c r="E459" s="1">
        <f>VLOOKUP(A459,'CAF BLS Adjustment'!B459:J1114,5)</f>
        <v>639961</v>
      </c>
      <c r="F459" s="1">
        <f>VLOOKUP(A459,'CAF BLS Adjustment'!$B$3:$J$658,6)</f>
        <v>0</v>
      </c>
      <c r="G459" s="1">
        <f t="shared" si="21"/>
        <v>105198</v>
      </c>
      <c r="H459" s="1">
        <f t="shared" si="22"/>
        <v>637232.86780304392</v>
      </c>
      <c r="I459" s="1">
        <f t="shared" si="23"/>
        <v>0</v>
      </c>
    </row>
    <row r="460" spans="1:9">
      <c r="A460" s="107">
        <v>411777</v>
      </c>
      <c r="B460" s="15" t="s">
        <v>481</v>
      </c>
      <c r="C460" s="1">
        <f>VLOOKUP(A460,Main!_xlnm.Print_Area,16,FALSE)</f>
        <v>2043912.4510622881</v>
      </c>
      <c r="D460" s="1">
        <f>VLOOKUP(A460,Main!_xlnm.Print_Area,13,FALSE)</f>
        <v>71634</v>
      </c>
      <c r="E460" s="1">
        <f>VLOOKUP(A460,'CAF BLS Adjustment'!B460:J1115,5)</f>
        <v>1979789</v>
      </c>
      <c r="F460" s="1">
        <f>VLOOKUP(A460,'CAF BLS Adjustment'!$B$3:$J$658,6)</f>
        <v>0</v>
      </c>
      <c r="G460" s="1">
        <f t="shared" si="21"/>
        <v>71634</v>
      </c>
      <c r="H460" s="1">
        <f t="shared" si="22"/>
        <v>1972278.4510622881</v>
      </c>
      <c r="I460" s="1">
        <f t="shared" si="23"/>
        <v>0</v>
      </c>
    </row>
    <row r="461" spans="1:9">
      <c r="A461" s="107">
        <v>411778</v>
      </c>
      <c r="B461" s="15" t="s">
        <v>482</v>
      </c>
      <c r="C461" s="1">
        <f>VLOOKUP(A461,Main!_xlnm.Print_Area,16,FALSE)</f>
        <v>630014.89157740574</v>
      </c>
      <c r="D461" s="1">
        <f>VLOOKUP(A461,Main!_xlnm.Print_Area,13,FALSE)</f>
        <v>149046</v>
      </c>
      <c r="E461" s="1">
        <f>VLOOKUP(A461,'CAF BLS Adjustment'!B461:J1116,5)</f>
        <v>278083.9044550563</v>
      </c>
      <c r="F461" s="1">
        <f>VLOOKUP(A461,'CAF BLS Adjustment'!$B$3:$J$658,6)</f>
        <v>205200.0362195943</v>
      </c>
      <c r="G461" s="1">
        <f t="shared" si="21"/>
        <v>149046</v>
      </c>
      <c r="H461" s="1">
        <f t="shared" si="22"/>
        <v>278083.9044550563</v>
      </c>
      <c r="I461" s="1">
        <f t="shared" si="23"/>
        <v>202884.98712234944</v>
      </c>
    </row>
    <row r="462" spans="1:9">
      <c r="A462" s="107">
        <v>411781</v>
      </c>
      <c r="B462" s="15" t="s">
        <v>483</v>
      </c>
      <c r="C462" s="1">
        <f>VLOOKUP(A462,Main!_xlnm.Print_Area,16,FALSE)</f>
        <v>464789.08868780563</v>
      </c>
      <c r="D462" s="1">
        <f>VLOOKUP(A462,Main!_xlnm.Print_Area,13,FALSE)</f>
        <v>15006</v>
      </c>
      <c r="E462" s="1">
        <f>VLOOKUP(A462,'CAF BLS Adjustment'!B462:J1117,5)</f>
        <v>280710</v>
      </c>
      <c r="F462" s="1">
        <f>VLOOKUP(A462,'CAF BLS Adjustment'!$B$3:$J$658,6)</f>
        <v>170781</v>
      </c>
      <c r="G462" s="1">
        <f t="shared" si="21"/>
        <v>15006</v>
      </c>
      <c r="H462" s="1">
        <f t="shared" si="22"/>
        <v>280710</v>
      </c>
      <c r="I462" s="1">
        <f t="shared" si="23"/>
        <v>169073.08868780563</v>
      </c>
    </row>
    <row r="463" spans="1:9">
      <c r="A463" s="107">
        <v>411782</v>
      </c>
      <c r="B463" s="15" t="s">
        <v>102</v>
      </c>
      <c r="C463" s="1">
        <f>VLOOKUP(A463,Main!_xlnm.Print_Area,16,FALSE)</f>
        <v>1387368.9819180886</v>
      </c>
      <c r="D463" s="1">
        <f>VLOOKUP(A463,Main!_xlnm.Print_Area,13,FALSE)</f>
        <v>107970</v>
      </c>
      <c r="E463" s="1">
        <f>VLOOKUP(A463,'CAF BLS Adjustment'!B463:J1118,5)</f>
        <v>1284497</v>
      </c>
      <c r="F463" s="1">
        <f>VLOOKUP(A463,'CAF BLS Adjustment'!$B$3:$J$658,6)</f>
        <v>0</v>
      </c>
      <c r="G463" s="1">
        <f t="shared" si="21"/>
        <v>107970</v>
      </c>
      <c r="H463" s="1">
        <f t="shared" si="22"/>
        <v>1279398.9819180886</v>
      </c>
      <c r="I463" s="1">
        <f t="shared" si="23"/>
        <v>0</v>
      </c>
    </row>
    <row r="464" spans="1:9">
      <c r="A464" s="107">
        <v>411788</v>
      </c>
      <c r="B464" s="15" t="s">
        <v>484</v>
      </c>
      <c r="C464" s="1">
        <f>VLOOKUP(A464,Main!_xlnm.Print_Area,16,FALSE)</f>
        <v>1437618.093584259</v>
      </c>
      <c r="D464" s="1">
        <f>VLOOKUP(A464,Main!_xlnm.Print_Area,13,FALSE)</f>
        <v>-42792</v>
      </c>
      <c r="E464" s="1">
        <f>VLOOKUP(A464,'CAF BLS Adjustment'!B464:J1119,5)</f>
        <v>1485850</v>
      </c>
      <c r="F464" s="1">
        <f>VLOOKUP(A464,'CAF BLS Adjustment'!$B$3:$J$658,6)</f>
        <v>0</v>
      </c>
      <c r="G464" s="1">
        <f t="shared" si="21"/>
        <v>-42792</v>
      </c>
      <c r="H464" s="1">
        <f t="shared" si="22"/>
        <v>1480410.093584259</v>
      </c>
      <c r="I464" s="1">
        <f t="shared" si="23"/>
        <v>0</v>
      </c>
    </row>
    <row r="465" spans="1:9">
      <c r="A465" s="107">
        <v>411791</v>
      </c>
      <c r="B465" s="15" t="s">
        <v>485</v>
      </c>
      <c r="C465" s="1">
        <f>VLOOKUP(A465,Main!_xlnm.Print_Area,16,FALSE)</f>
        <v>191570.05776748646</v>
      </c>
      <c r="D465" s="1">
        <f>VLOOKUP(A465,Main!_xlnm.Print_Area,13,FALSE)</f>
        <v>13007</v>
      </c>
      <c r="E465" s="1">
        <f>VLOOKUP(A465,'CAF BLS Adjustment'!B465:J1120,5)</f>
        <v>179267</v>
      </c>
      <c r="F465" s="1">
        <f>VLOOKUP(A465,'CAF BLS Adjustment'!$B$3:$J$658,6)</f>
        <v>0</v>
      </c>
      <c r="G465" s="1">
        <f t="shared" si="21"/>
        <v>13007</v>
      </c>
      <c r="H465" s="1">
        <f t="shared" si="22"/>
        <v>178563.05776748646</v>
      </c>
      <c r="I465" s="1">
        <f t="shared" si="23"/>
        <v>0</v>
      </c>
    </row>
    <row r="466" spans="1:9">
      <c r="A466" s="107">
        <v>411801</v>
      </c>
      <c r="B466" s="15" t="s">
        <v>486</v>
      </c>
      <c r="C466" s="1">
        <f>VLOOKUP(A466,Main!_xlnm.Print_Area,16,FALSE)</f>
        <v>293015.2877089759</v>
      </c>
      <c r="D466" s="1">
        <f>VLOOKUP(A466,Main!_xlnm.Print_Area,13,FALSE)</f>
        <v>7998</v>
      </c>
      <c r="E466" s="1">
        <f>VLOOKUP(A466,'CAF BLS Adjustment'!B466:J1121,5)</f>
        <v>286094</v>
      </c>
      <c r="F466" s="1">
        <f>VLOOKUP(A466,'CAF BLS Adjustment'!$B$3:$J$658,6)</f>
        <v>0</v>
      </c>
      <c r="G466" s="1">
        <f t="shared" si="21"/>
        <v>7998</v>
      </c>
      <c r="H466" s="1">
        <f t="shared" si="22"/>
        <v>285017.2877089759</v>
      </c>
      <c r="I466" s="1">
        <f t="shared" si="23"/>
        <v>0</v>
      </c>
    </row>
    <row r="467" spans="1:9">
      <c r="A467" s="107">
        <v>411807</v>
      </c>
      <c r="B467" s="15" t="s">
        <v>487</v>
      </c>
      <c r="C467" s="1">
        <f>VLOOKUP(A467,Main!_xlnm.Print_Area,16,FALSE)</f>
        <v>451101.13180280593</v>
      </c>
      <c r="D467" s="1">
        <f>VLOOKUP(A467,Main!_xlnm.Print_Area,13,FALSE)</f>
        <v>117960</v>
      </c>
      <c r="E467" s="1">
        <f>VLOOKUP(A467,'CAF BLS Adjustment'!B467:J1122,5)</f>
        <v>310464</v>
      </c>
      <c r="F467" s="1">
        <f>VLOOKUP(A467,'CAF BLS Adjustment'!$B$3:$J$658,6)</f>
        <v>23109</v>
      </c>
      <c r="G467" s="1">
        <f t="shared" si="21"/>
        <v>117960</v>
      </c>
      <c r="H467" s="1">
        <f t="shared" si="22"/>
        <v>310464</v>
      </c>
      <c r="I467" s="1">
        <f t="shared" si="23"/>
        <v>22677.131802805932</v>
      </c>
    </row>
    <row r="468" spans="1:9">
      <c r="A468" s="107">
        <v>411809</v>
      </c>
      <c r="B468" s="15" t="s">
        <v>325</v>
      </c>
      <c r="C468" s="1">
        <f>VLOOKUP(A468,Main!_xlnm.Print_Area,16,FALSE)</f>
        <v>372350.76203130576</v>
      </c>
      <c r="D468" s="1">
        <f>VLOOKUP(A468,Main!_xlnm.Print_Area,13,FALSE)</f>
        <v>60618</v>
      </c>
      <c r="E468" s="1">
        <f>VLOOKUP(A468,'CAF BLS Adjustment'!B468:J1123,5)</f>
        <v>313101</v>
      </c>
      <c r="F468" s="1">
        <f>VLOOKUP(A468,'CAF BLS Adjustment'!$B$3:$J$658,6)</f>
        <v>0</v>
      </c>
      <c r="G468" s="1">
        <f t="shared" si="21"/>
        <v>60618</v>
      </c>
      <c r="H468" s="1">
        <f t="shared" si="22"/>
        <v>311732.76203130576</v>
      </c>
      <c r="I468" s="1">
        <f t="shared" si="23"/>
        <v>0</v>
      </c>
    </row>
    <row r="469" spans="1:9">
      <c r="A469" s="107">
        <v>411814</v>
      </c>
      <c r="B469" s="15" t="s">
        <v>488</v>
      </c>
      <c r="C469" s="1">
        <f>VLOOKUP(A469,Main!_xlnm.Print_Area,16,FALSE)</f>
        <v>859438.91072147316</v>
      </c>
      <c r="D469" s="1">
        <f>VLOOKUP(A469,Main!_xlnm.Print_Area,13,FALSE)</f>
        <v>105078</v>
      </c>
      <c r="E469" s="1">
        <f>VLOOKUP(A469,'CAF BLS Adjustment'!B469:J1124,5)</f>
        <v>750584</v>
      </c>
      <c r="F469" s="1">
        <f>VLOOKUP(A469,'CAF BLS Adjustment'!$B$3:$J$658,6)</f>
        <v>6935</v>
      </c>
      <c r="G469" s="1">
        <f t="shared" si="21"/>
        <v>105078</v>
      </c>
      <c r="H469" s="1">
        <f t="shared" si="22"/>
        <v>750584</v>
      </c>
      <c r="I469" s="1">
        <f t="shared" si="23"/>
        <v>3776.910721473163</v>
      </c>
    </row>
    <row r="470" spans="1:9">
      <c r="A470" s="107">
        <v>411817</v>
      </c>
      <c r="B470" s="15" t="s">
        <v>489</v>
      </c>
      <c r="C470" s="1">
        <f>VLOOKUP(A470,Main!_xlnm.Print_Area,16,FALSE)</f>
        <v>3125678.9233660465</v>
      </c>
      <c r="D470" s="1">
        <f>VLOOKUP(A470,Main!_xlnm.Print_Area,13,FALSE)</f>
        <v>-44760</v>
      </c>
      <c r="E470" s="1">
        <f>VLOOKUP(A470,'CAF BLS Adjustment'!B470:J1125,5)</f>
        <v>2076125</v>
      </c>
      <c r="F470" s="1">
        <f>VLOOKUP(A470,'CAF BLS Adjustment'!$B$3:$J$658,6)</f>
        <v>1105964</v>
      </c>
      <c r="G470" s="1">
        <f t="shared" si="21"/>
        <v>-44760</v>
      </c>
      <c r="H470" s="1">
        <f t="shared" si="22"/>
        <v>2076125</v>
      </c>
      <c r="I470" s="1">
        <f t="shared" si="23"/>
        <v>1094313.9233660465</v>
      </c>
    </row>
    <row r="471" spans="1:9">
      <c r="A471" s="107">
        <v>411818</v>
      </c>
      <c r="B471" s="15" t="s">
        <v>490</v>
      </c>
      <c r="C471" s="1">
        <f>VLOOKUP(A471,Main!_xlnm.Print_Area,16,FALSE)</f>
        <v>4020149.5814686436</v>
      </c>
      <c r="D471" s="1">
        <f>VLOOKUP(A471,Main!_xlnm.Print_Area,13,FALSE)</f>
        <v>513168</v>
      </c>
      <c r="E471" s="1">
        <f>VLOOKUP(A471,'CAF BLS Adjustment'!B471:J1126,5)</f>
        <v>3521754</v>
      </c>
      <c r="F471" s="1">
        <f>VLOOKUP(A471,'CAF BLS Adjustment'!$B$3:$J$658,6)</f>
        <v>0</v>
      </c>
      <c r="G471" s="1">
        <f t="shared" si="21"/>
        <v>513168</v>
      </c>
      <c r="H471" s="1">
        <f t="shared" si="22"/>
        <v>3506981.5814686436</v>
      </c>
      <c r="I471" s="1">
        <f t="shared" si="23"/>
        <v>0</v>
      </c>
    </row>
    <row r="472" spans="1:9">
      <c r="A472" s="107">
        <v>411820</v>
      </c>
      <c r="B472" s="15" t="s">
        <v>491</v>
      </c>
      <c r="C472" s="1">
        <f>VLOOKUP(A472,Main!_xlnm.Print_Area,16,FALSE)</f>
        <v>1180938.5300692283</v>
      </c>
      <c r="D472" s="1">
        <f>VLOOKUP(A472,Main!_xlnm.Print_Area,13,FALSE)</f>
        <v>84192</v>
      </c>
      <c r="E472" s="1">
        <f>VLOOKUP(A472,'CAF BLS Adjustment'!B472:J1127,5)</f>
        <v>1079756</v>
      </c>
      <c r="F472" s="1">
        <f>VLOOKUP(A472,'CAF BLS Adjustment'!$B$3:$J$658,6)</f>
        <v>21330</v>
      </c>
      <c r="G472" s="1">
        <f t="shared" si="21"/>
        <v>84192</v>
      </c>
      <c r="H472" s="1">
        <f t="shared" si="22"/>
        <v>1079756</v>
      </c>
      <c r="I472" s="1">
        <f t="shared" si="23"/>
        <v>16990.530069228262</v>
      </c>
    </row>
    <row r="473" spans="1:9">
      <c r="A473" s="107">
        <v>411826</v>
      </c>
      <c r="B473" s="15" t="s">
        <v>492</v>
      </c>
      <c r="C473" s="1">
        <f>VLOOKUP(A473,Main!_xlnm.Print_Area,16,FALSE)</f>
        <v>8588938.2340547033</v>
      </c>
      <c r="D473" s="1">
        <f>VLOOKUP(A473,Main!_xlnm.Print_Area,13,FALSE)</f>
        <v>-1509528</v>
      </c>
      <c r="E473" s="1">
        <f>VLOOKUP(A473,'CAF BLS Adjustment'!B473:J1128,5)</f>
        <v>3227062</v>
      </c>
      <c r="F473" s="1">
        <f>VLOOKUP(A473,'CAF BLS Adjustment'!$B$3:$J$658,6)</f>
        <v>6908512</v>
      </c>
      <c r="G473" s="1">
        <f t="shared" si="21"/>
        <v>-1509528</v>
      </c>
      <c r="H473" s="1">
        <f t="shared" si="22"/>
        <v>3227062</v>
      </c>
      <c r="I473" s="1">
        <f t="shared" si="23"/>
        <v>6871404.2340547033</v>
      </c>
    </row>
    <row r="474" spans="1:9">
      <c r="A474" s="107">
        <v>411827</v>
      </c>
      <c r="B474" s="15" t="s">
        <v>493</v>
      </c>
      <c r="C474" s="1">
        <f>VLOOKUP(A474,Main!_xlnm.Print_Area,16,FALSE)</f>
        <v>1924183.4067200418</v>
      </c>
      <c r="D474" s="1">
        <f>VLOOKUP(A474,Main!_xlnm.Print_Area,13,FALSE)</f>
        <v>74034</v>
      </c>
      <c r="E474" s="1">
        <f>VLOOKUP(A474,'CAF BLS Adjustment'!B474:J1129,5)</f>
        <v>1857220</v>
      </c>
      <c r="F474" s="1">
        <f>VLOOKUP(A474,'CAF BLS Adjustment'!$B$3:$J$658,6)</f>
        <v>0</v>
      </c>
      <c r="G474" s="1">
        <f t="shared" si="21"/>
        <v>74034</v>
      </c>
      <c r="H474" s="1">
        <f t="shared" si="22"/>
        <v>1850149.4067200418</v>
      </c>
      <c r="I474" s="1">
        <f t="shared" si="23"/>
        <v>0</v>
      </c>
    </row>
    <row r="475" spans="1:9">
      <c r="A475" s="107">
        <v>411831</v>
      </c>
      <c r="B475" s="15" t="s">
        <v>494</v>
      </c>
      <c r="C475" s="1">
        <f>VLOOKUP(A475,Main!_xlnm.Print_Area,16,FALSE)</f>
        <v>1153784.3108071594</v>
      </c>
      <c r="D475" s="1">
        <f>VLOOKUP(A475,Main!_xlnm.Print_Area,13,FALSE)</f>
        <v>114672</v>
      </c>
      <c r="E475" s="1">
        <f>VLOOKUP(A475,'CAF BLS Adjustment'!B475:J1130,5)</f>
        <v>1043352</v>
      </c>
      <c r="F475" s="1">
        <f>VLOOKUP(A475,'CAF BLS Adjustment'!$B$3:$J$658,6)</f>
        <v>0</v>
      </c>
      <c r="G475" s="1">
        <f t="shared" si="21"/>
        <v>114672</v>
      </c>
      <c r="H475" s="1">
        <f t="shared" si="22"/>
        <v>1039112.3108071594</v>
      </c>
      <c r="I475" s="1">
        <f t="shared" si="23"/>
        <v>0</v>
      </c>
    </row>
    <row r="476" spans="1:9">
      <c r="A476" s="107">
        <v>411833</v>
      </c>
      <c r="B476" s="15" t="s">
        <v>495</v>
      </c>
      <c r="C476" s="1">
        <f>VLOOKUP(A476,Main!_xlnm.Print_Area,16,FALSE)</f>
        <v>1517720.2508112791</v>
      </c>
      <c r="D476" s="1">
        <f>VLOOKUP(A476,Main!_xlnm.Print_Area,13,FALSE)</f>
        <v>-54630</v>
      </c>
      <c r="E476" s="1">
        <f>VLOOKUP(A476,'CAF BLS Adjustment'!B476:J1131,5)</f>
        <v>1170708</v>
      </c>
      <c r="F476" s="1">
        <f>VLOOKUP(A476,'CAF BLS Adjustment'!$B$3:$J$658,6)</f>
        <v>407420</v>
      </c>
      <c r="G476" s="1">
        <f t="shared" si="21"/>
        <v>-54630</v>
      </c>
      <c r="H476" s="1">
        <f t="shared" si="22"/>
        <v>1170708</v>
      </c>
      <c r="I476" s="1">
        <f t="shared" si="23"/>
        <v>401642.25081127905</v>
      </c>
    </row>
    <row r="477" spans="1:9">
      <c r="A477" s="107">
        <v>411839</v>
      </c>
      <c r="B477" s="15" t="s">
        <v>496</v>
      </c>
      <c r="C477" s="1">
        <f>VLOOKUP(A477,Main!_xlnm.Print_Area,16,FALSE)</f>
        <v>2363711.3199778004</v>
      </c>
      <c r="D477" s="1">
        <f>VLOOKUP(A477,Main!_xlnm.Print_Area,13,FALSE)</f>
        <v>140770</v>
      </c>
      <c r="E477" s="1">
        <f>VLOOKUP(A477,'CAF BLS Adjustment'!B477:J1132,5)</f>
        <v>2231627</v>
      </c>
      <c r="F477" s="1">
        <f>VLOOKUP(A477,'CAF BLS Adjustment'!$B$3:$J$658,6)</f>
        <v>0</v>
      </c>
      <c r="G477" s="1">
        <f t="shared" si="21"/>
        <v>140770</v>
      </c>
      <c r="H477" s="1">
        <f t="shared" si="22"/>
        <v>2222941.3199778004</v>
      </c>
      <c r="I477" s="1">
        <f t="shared" si="23"/>
        <v>0</v>
      </c>
    </row>
    <row r="478" spans="1:9">
      <c r="A478" s="107">
        <v>411840</v>
      </c>
      <c r="B478" s="15" t="s">
        <v>497</v>
      </c>
      <c r="C478" s="1">
        <f>VLOOKUP(A478,Main!_xlnm.Print_Area,16,FALSE)</f>
        <v>5679042.8219079617</v>
      </c>
      <c r="D478" s="1">
        <f>VLOOKUP(A478,Main!_xlnm.Print_Area,13,FALSE)</f>
        <v>494610</v>
      </c>
      <c r="E478" s="1">
        <f>VLOOKUP(A478,'CAF BLS Adjustment'!B478:J1133,5)</f>
        <v>2200108</v>
      </c>
      <c r="F478" s="1">
        <f>VLOOKUP(A478,'CAF BLS Adjustment'!$B$3:$J$658,6)</f>
        <v>3005193</v>
      </c>
      <c r="G478" s="1">
        <f t="shared" si="21"/>
        <v>494610</v>
      </c>
      <c r="H478" s="1">
        <f t="shared" si="22"/>
        <v>2200108</v>
      </c>
      <c r="I478" s="1">
        <f t="shared" si="23"/>
        <v>2984324.8219079617</v>
      </c>
    </row>
    <row r="479" spans="1:9">
      <c r="A479" s="107">
        <v>411841</v>
      </c>
      <c r="B479" s="15" t="s">
        <v>498</v>
      </c>
      <c r="C479" s="1">
        <f>VLOOKUP(A479,Main!_xlnm.Print_Area,16,FALSE)</f>
        <v>2342459.4121162044</v>
      </c>
      <c r="D479" s="1">
        <f>VLOOKUP(A479,Main!_xlnm.Print_Area,13,FALSE)</f>
        <v>196098</v>
      </c>
      <c r="E479" s="1">
        <f>VLOOKUP(A479,'CAF BLS Adjustment'!B479:J1134,5)</f>
        <v>2154969</v>
      </c>
      <c r="F479" s="1">
        <f>VLOOKUP(A479,'CAF BLS Adjustment'!$B$3:$J$658,6)</f>
        <v>0</v>
      </c>
      <c r="G479" s="1">
        <f t="shared" si="21"/>
        <v>196098</v>
      </c>
      <c r="H479" s="1">
        <f t="shared" si="22"/>
        <v>2146361.4121162044</v>
      </c>
      <c r="I479" s="1">
        <f t="shared" si="23"/>
        <v>0</v>
      </c>
    </row>
    <row r="480" spans="1:9">
      <c r="A480" s="107">
        <v>411845</v>
      </c>
      <c r="B480" s="15" t="s">
        <v>499</v>
      </c>
      <c r="C480" s="1">
        <f>VLOOKUP(A480,Main!_xlnm.Print_Area,16,FALSE)</f>
        <v>4888331.3656774824</v>
      </c>
      <c r="D480" s="1">
        <f>VLOOKUP(A480,Main!_xlnm.Print_Area,13,FALSE)</f>
        <v>526698</v>
      </c>
      <c r="E480" s="1">
        <f>VLOOKUP(A480,'CAF BLS Adjustment'!B480:J1135,5)</f>
        <v>1445159</v>
      </c>
      <c r="F480" s="1">
        <f>VLOOKUP(A480,'CAF BLS Adjustment'!$B$3:$J$658,6)</f>
        <v>2934437</v>
      </c>
      <c r="G480" s="1">
        <f t="shared" si="21"/>
        <v>526698</v>
      </c>
      <c r="H480" s="1">
        <f t="shared" si="22"/>
        <v>1445159</v>
      </c>
      <c r="I480" s="1">
        <f t="shared" si="23"/>
        <v>2916474.3656774824</v>
      </c>
    </row>
    <row r="481" spans="1:9">
      <c r="A481" s="107">
        <v>411847</v>
      </c>
      <c r="B481" s="15" t="s">
        <v>500</v>
      </c>
      <c r="C481" s="1">
        <f>VLOOKUP(A481,Main!_xlnm.Print_Area,16,FALSE)</f>
        <v>1860041.309089134</v>
      </c>
      <c r="D481" s="1">
        <f>VLOOKUP(A481,Main!_xlnm.Print_Area,13,FALSE)</f>
        <v>-31512</v>
      </c>
      <c r="E481" s="1">
        <f>VLOOKUP(A481,'CAF BLS Adjustment'!B481:J1136,5)</f>
        <v>1287898</v>
      </c>
      <c r="F481" s="1">
        <f>VLOOKUP(A481,'CAF BLS Adjustment'!$B$3:$J$658,6)</f>
        <v>610606</v>
      </c>
      <c r="G481" s="1">
        <f t="shared" si="21"/>
        <v>-31512</v>
      </c>
      <c r="H481" s="1">
        <f t="shared" si="22"/>
        <v>1287898</v>
      </c>
      <c r="I481" s="1">
        <f t="shared" si="23"/>
        <v>603655.30908913398</v>
      </c>
    </row>
    <row r="482" spans="1:9">
      <c r="A482" s="107">
        <v>411849</v>
      </c>
      <c r="B482" s="15" t="s">
        <v>501</v>
      </c>
      <c r="C482" s="1">
        <f>VLOOKUP(A482,Main!_xlnm.Print_Area,16,FALSE)</f>
        <v>2080835.3451430476</v>
      </c>
      <c r="D482" s="1">
        <f>VLOOKUP(A482,Main!_xlnm.Print_Area,13,FALSE)</f>
        <v>128628</v>
      </c>
      <c r="E482" s="1">
        <f>VLOOKUP(A482,'CAF BLS Adjustment'!B482:J1137,5)</f>
        <v>1037999.6861550573</v>
      </c>
      <c r="F482" s="1">
        <f>VLOOKUP(A482,'CAF BLS Adjustment'!$B$3:$J$658,6)</f>
        <v>921853.88457994</v>
      </c>
      <c r="G482" s="1">
        <f t="shared" si="21"/>
        <v>128628</v>
      </c>
      <c r="H482" s="1">
        <f t="shared" si="22"/>
        <v>1037999.6861550573</v>
      </c>
      <c r="I482" s="1">
        <f t="shared" si="23"/>
        <v>914207.65898799035</v>
      </c>
    </row>
    <row r="483" spans="1:9">
      <c r="A483" s="107">
        <v>420463</v>
      </c>
      <c r="B483" s="15" t="s">
        <v>504</v>
      </c>
      <c r="C483" s="1">
        <f>VLOOKUP(A483,Main!_xlnm.Print_Area,16,FALSE)</f>
        <v>979087.25161614385</v>
      </c>
      <c r="D483" s="1">
        <f>VLOOKUP(A483,Main!_xlnm.Print_Area,13,FALSE)</f>
        <v>93828</v>
      </c>
      <c r="E483" s="1">
        <f>VLOOKUP(A483,'CAF BLS Adjustment'!B483:J1138,5)</f>
        <v>599099</v>
      </c>
      <c r="F483" s="1">
        <f>VLOOKUP(A483,'CAF BLS Adjustment'!$B$3:$J$658,6)</f>
        <v>289758</v>
      </c>
      <c r="G483" s="1">
        <f t="shared" si="21"/>
        <v>93828</v>
      </c>
      <c r="H483" s="1">
        <f t="shared" si="22"/>
        <v>599099</v>
      </c>
      <c r="I483" s="1">
        <f t="shared" si="23"/>
        <v>286160.25161614385</v>
      </c>
    </row>
    <row r="484" spans="1:9">
      <c r="A484" s="107">
        <v>421206</v>
      </c>
      <c r="B484" s="15" t="s">
        <v>505</v>
      </c>
      <c r="C484" s="1">
        <f>VLOOKUP(A484,Main!_xlnm.Print_Area,16,FALSE)</f>
        <v>675042.49273849162</v>
      </c>
      <c r="D484" s="1">
        <f>VLOOKUP(A484,Main!_xlnm.Print_Area,13,FALSE)</f>
        <v>82206</v>
      </c>
      <c r="E484" s="1">
        <f>VLOOKUP(A484,'CAF BLS Adjustment'!B484:J1139,5)</f>
        <v>522763</v>
      </c>
      <c r="F484" s="1">
        <f>VLOOKUP(A484,'CAF BLS Adjustment'!$B$3:$J$658,6)</f>
        <v>72554</v>
      </c>
      <c r="G484" s="1">
        <f t="shared" si="21"/>
        <v>82206</v>
      </c>
      <c r="H484" s="1">
        <f t="shared" si="22"/>
        <v>522763</v>
      </c>
      <c r="I484" s="1">
        <f t="shared" si="23"/>
        <v>70073.492738491623</v>
      </c>
    </row>
    <row r="485" spans="1:9">
      <c r="A485" s="107">
        <v>421759</v>
      </c>
      <c r="B485" s="15" t="s">
        <v>506</v>
      </c>
      <c r="C485" s="1">
        <f>VLOOKUP(A485,Main!_xlnm.Print_Area,16,FALSE)</f>
        <v>790147.52843630919</v>
      </c>
      <c r="D485" s="1">
        <f>VLOOKUP(A485,Main!_xlnm.Print_Area,13,FALSE)</f>
        <v>83766</v>
      </c>
      <c r="E485" s="1">
        <f>VLOOKUP(A485,'CAF BLS Adjustment'!B485:J1140,5)</f>
        <v>709285</v>
      </c>
      <c r="F485" s="1">
        <f>VLOOKUP(A485,'CAF BLS Adjustment'!$B$3:$J$658,6)</f>
        <v>0</v>
      </c>
      <c r="G485" s="1">
        <f t="shared" si="21"/>
        <v>83766</v>
      </c>
      <c r="H485" s="1">
        <f t="shared" si="22"/>
        <v>706381.52843630919</v>
      </c>
      <c r="I485" s="1">
        <f t="shared" si="23"/>
        <v>0</v>
      </c>
    </row>
    <row r="486" spans="1:9">
      <c r="A486" s="107">
        <v>421807</v>
      </c>
      <c r="B486" s="15" t="s">
        <v>507</v>
      </c>
      <c r="C486" s="1">
        <f>VLOOKUP(A486,Main!_xlnm.Print_Area,16,FALSE)</f>
        <v>68328.918947409533</v>
      </c>
      <c r="D486" s="1">
        <f>VLOOKUP(A486,Main!_xlnm.Print_Area,13,FALSE)</f>
        <v>18192</v>
      </c>
      <c r="E486" s="1">
        <f>VLOOKUP(A486,'CAF BLS Adjustment'!B486:J1141,5)</f>
        <v>49923</v>
      </c>
      <c r="F486" s="1">
        <f>VLOOKUP(A486,'CAF BLS Adjustment'!$B$3:$J$658,6)</f>
        <v>465</v>
      </c>
      <c r="G486" s="1">
        <f t="shared" si="21"/>
        <v>18192</v>
      </c>
      <c r="H486" s="1">
        <f t="shared" si="22"/>
        <v>49923</v>
      </c>
      <c r="I486" s="1">
        <f t="shared" si="23"/>
        <v>213.91894740953285</v>
      </c>
    </row>
    <row r="487" spans="1:9">
      <c r="A487" s="107">
        <v>421860</v>
      </c>
      <c r="B487" s="15" t="s">
        <v>508</v>
      </c>
      <c r="C487" s="1">
        <f>VLOOKUP(A487,Main!_xlnm.Print_Area,16,FALSE)</f>
        <v>194388.70039948155</v>
      </c>
      <c r="D487" s="1">
        <f>VLOOKUP(A487,Main!_xlnm.Print_Area,13,FALSE)</f>
        <v>6486</v>
      </c>
      <c r="E487" s="1">
        <f>VLOOKUP(A487,'CAF BLS Adjustment'!B487:J1142,5)</f>
        <v>168195</v>
      </c>
      <c r="F487" s="1">
        <f>VLOOKUP(A487,'CAF BLS Adjustment'!$B$3:$J$658,6)</f>
        <v>20422</v>
      </c>
      <c r="G487" s="1">
        <f t="shared" si="21"/>
        <v>6486</v>
      </c>
      <c r="H487" s="1">
        <f t="shared" si="22"/>
        <v>168195</v>
      </c>
      <c r="I487" s="1">
        <f t="shared" si="23"/>
        <v>19707.700399481546</v>
      </c>
    </row>
    <row r="488" spans="1:9">
      <c r="A488" s="107">
        <v>421864</v>
      </c>
      <c r="B488" s="15" t="s">
        <v>509</v>
      </c>
      <c r="C488" s="1">
        <f>VLOOKUP(A488,Main!_xlnm.Print_Area,16,FALSE)</f>
        <v>2708520.2869309019</v>
      </c>
      <c r="D488" s="1">
        <f>VLOOKUP(A488,Main!_xlnm.Print_Area,13,FALSE)</f>
        <v>148146</v>
      </c>
      <c r="E488" s="1">
        <f>VLOOKUP(A488,'CAF BLS Adjustment'!B488:J1143,5)</f>
        <v>2570327</v>
      </c>
      <c r="F488" s="1">
        <f>VLOOKUP(A488,'CAF BLS Adjustment'!$B$3:$J$658,6)</f>
        <v>0</v>
      </c>
      <c r="G488" s="1">
        <f t="shared" si="21"/>
        <v>148146</v>
      </c>
      <c r="H488" s="1">
        <f t="shared" si="22"/>
        <v>2560374.2869309019</v>
      </c>
      <c r="I488" s="1">
        <f t="shared" si="23"/>
        <v>0</v>
      </c>
    </row>
    <row r="489" spans="1:9">
      <c r="A489" s="107">
        <v>421865</v>
      </c>
      <c r="B489" s="15" t="s">
        <v>510</v>
      </c>
      <c r="C489" s="1">
        <f>VLOOKUP(A489,Main!_xlnm.Print_Area,16,FALSE)</f>
        <v>885792.07354093913</v>
      </c>
      <c r="D489" s="1">
        <f>VLOOKUP(A489,Main!_xlnm.Print_Area,13,FALSE)</f>
        <v>62604</v>
      </c>
      <c r="E489" s="1">
        <f>VLOOKUP(A489,'CAF BLS Adjustment'!B489:J1144,5)</f>
        <v>826443</v>
      </c>
      <c r="F489" s="1">
        <f>VLOOKUP(A489,'CAF BLS Adjustment'!$B$3:$J$658,6)</f>
        <v>0</v>
      </c>
      <c r="G489" s="1">
        <f t="shared" si="21"/>
        <v>62604</v>
      </c>
      <c r="H489" s="1">
        <f t="shared" si="22"/>
        <v>823188.07354093913</v>
      </c>
      <c r="I489" s="1">
        <f t="shared" si="23"/>
        <v>0</v>
      </c>
    </row>
    <row r="490" spans="1:9">
      <c r="A490" s="107">
        <v>421866</v>
      </c>
      <c r="B490" s="15" t="s">
        <v>511</v>
      </c>
      <c r="C490" s="1">
        <f>VLOOKUP(A490,Main!_xlnm.Print_Area,16,FALSE)</f>
        <v>308493.80779578479</v>
      </c>
      <c r="D490" s="1">
        <f>VLOOKUP(A490,Main!_xlnm.Print_Area,13,FALSE)</f>
        <v>-78540</v>
      </c>
      <c r="E490" s="1">
        <f>VLOOKUP(A490,'CAF BLS Adjustment'!B490:J1145,5)</f>
        <v>388456</v>
      </c>
      <c r="F490" s="1">
        <f>VLOOKUP(A490,'CAF BLS Adjustment'!$B$3:$J$658,6)</f>
        <v>0</v>
      </c>
      <c r="G490" s="1">
        <f t="shared" si="21"/>
        <v>-78540</v>
      </c>
      <c r="H490" s="1">
        <f t="shared" si="22"/>
        <v>387033.80779578479</v>
      </c>
      <c r="I490" s="1">
        <f t="shared" si="23"/>
        <v>0</v>
      </c>
    </row>
    <row r="491" spans="1:9">
      <c r="A491" s="107">
        <v>421876</v>
      </c>
      <c r="B491" s="15" t="s">
        <v>512</v>
      </c>
      <c r="C491" s="1">
        <f>VLOOKUP(A491,Main!_xlnm.Print_Area,16,FALSE)</f>
        <v>94122.925781654048</v>
      </c>
      <c r="D491" s="1">
        <f>VLOOKUP(A491,Main!_xlnm.Print_Area,13,FALSE)</f>
        <v>-1438</v>
      </c>
      <c r="E491" s="1">
        <f>VLOOKUP(A491,'CAF BLS Adjustment'!B491:J1146,5)</f>
        <v>95912.073409940742</v>
      </c>
      <c r="F491" s="1">
        <f>VLOOKUP(A491,'CAF BLS Adjustment'!$B$3:$J$658,6)</f>
        <v>0</v>
      </c>
      <c r="G491" s="1">
        <f t="shared" si="21"/>
        <v>-1438</v>
      </c>
      <c r="H491" s="1">
        <f t="shared" si="22"/>
        <v>95560.925781654048</v>
      </c>
      <c r="I491" s="1">
        <f t="shared" si="23"/>
        <v>0</v>
      </c>
    </row>
    <row r="492" spans="1:9">
      <c r="A492" s="107">
        <v>421882</v>
      </c>
      <c r="B492" s="15" t="s">
        <v>513</v>
      </c>
      <c r="C492" s="1">
        <f>VLOOKUP(A492,Main!_xlnm.Print_Area,16,FALSE)</f>
        <v>2005252.5106569603</v>
      </c>
      <c r="D492" s="1">
        <f>VLOOKUP(A492,Main!_xlnm.Print_Area,13,FALSE)</f>
        <v>130500</v>
      </c>
      <c r="E492" s="1">
        <f>VLOOKUP(A492,'CAF BLS Adjustment'!B492:J1147,5)</f>
        <v>1882121</v>
      </c>
      <c r="F492" s="1">
        <f>VLOOKUP(A492,'CAF BLS Adjustment'!$B$3:$J$658,6)</f>
        <v>0</v>
      </c>
      <c r="G492" s="1">
        <f t="shared" si="21"/>
        <v>130500</v>
      </c>
      <c r="H492" s="1">
        <f t="shared" si="22"/>
        <v>1874752.5106569603</v>
      </c>
      <c r="I492" s="1">
        <f t="shared" si="23"/>
        <v>0</v>
      </c>
    </row>
    <row r="493" spans="1:9">
      <c r="A493" s="107">
        <v>421886</v>
      </c>
      <c r="B493" s="15" t="s">
        <v>514</v>
      </c>
      <c r="C493" s="1">
        <f>VLOOKUP(A493,Main!_xlnm.Print_Area,16,FALSE)</f>
        <v>329706.33998295036</v>
      </c>
      <c r="D493" s="1">
        <f>VLOOKUP(A493,Main!_xlnm.Print_Area,13,FALSE)</f>
        <v>-32418</v>
      </c>
      <c r="E493" s="1">
        <f>VLOOKUP(A493,'CAF BLS Adjustment'!B493:J1148,5)</f>
        <v>363455</v>
      </c>
      <c r="F493" s="1">
        <f>VLOOKUP(A493,'CAF BLS Adjustment'!$B$3:$J$658,6)</f>
        <v>0</v>
      </c>
      <c r="G493" s="1">
        <f t="shared" si="21"/>
        <v>-32418</v>
      </c>
      <c r="H493" s="1">
        <f t="shared" si="22"/>
        <v>362124.33998295036</v>
      </c>
      <c r="I493" s="1">
        <f t="shared" si="23"/>
        <v>0</v>
      </c>
    </row>
    <row r="494" spans="1:9">
      <c r="A494" s="107">
        <v>421887</v>
      </c>
      <c r="B494" s="15" t="s">
        <v>515</v>
      </c>
      <c r="C494" s="1">
        <f>VLOOKUP(A494,Main!_xlnm.Print_Area,16,FALSE)</f>
        <v>2365750.8256220897</v>
      </c>
      <c r="D494" s="1">
        <f>VLOOKUP(A494,Main!_xlnm.Print_Area,13,FALSE)</f>
        <v>238254</v>
      </c>
      <c r="E494" s="1">
        <f>VLOOKUP(A494,'CAF BLS Adjustment'!B494:J1149,5)</f>
        <v>761924</v>
      </c>
      <c r="F494" s="1">
        <f>VLOOKUP(A494,'CAF BLS Adjustment'!$B$3:$J$658,6)</f>
        <v>1374266</v>
      </c>
      <c r="G494" s="1">
        <f t="shared" si="21"/>
        <v>238254</v>
      </c>
      <c r="H494" s="1">
        <f t="shared" si="22"/>
        <v>761924</v>
      </c>
      <c r="I494" s="1">
        <f t="shared" si="23"/>
        <v>1365572.8256220897</v>
      </c>
    </row>
    <row r="495" spans="1:9">
      <c r="A495" s="107">
        <v>421890</v>
      </c>
      <c r="B495" s="15" t="s">
        <v>516</v>
      </c>
      <c r="C495" s="1">
        <f>VLOOKUP(A495,Main!_xlnm.Print_Area,16,FALSE)</f>
        <v>1614461.6232313938</v>
      </c>
      <c r="D495" s="1">
        <f>VLOOKUP(A495,Main!_xlnm.Print_Area,13,FALSE)</f>
        <v>-6228</v>
      </c>
      <c r="E495" s="1">
        <f>VLOOKUP(A495,'CAF BLS Adjustment'!B495:J1150,5)</f>
        <v>1011633</v>
      </c>
      <c r="F495" s="1">
        <f>VLOOKUP(A495,'CAF BLS Adjustment'!$B$3:$J$658,6)</f>
        <v>615012</v>
      </c>
      <c r="G495" s="1">
        <f t="shared" si="21"/>
        <v>-6228</v>
      </c>
      <c r="H495" s="1">
        <f t="shared" si="22"/>
        <v>1011633</v>
      </c>
      <c r="I495" s="1">
        <f t="shared" si="23"/>
        <v>609056.62323139375</v>
      </c>
    </row>
    <row r="496" spans="1:9">
      <c r="A496" s="107">
        <v>421893</v>
      </c>
      <c r="B496" s="15" t="s">
        <v>517</v>
      </c>
      <c r="C496" s="1">
        <f>VLOOKUP(A496,Main!_xlnm.Print_Area,16,FALSE)</f>
        <v>82151.127937748024</v>
      </c>
      <c r="D496" s="1">
        <f>VLOOKUP(A496,Main!_xlnm.Print_Area,13,FALSE)</f>
        <v>3654</v>
      </c>
      <c r="E496" s="1">
        <f>VLOOKUP(A496,'CAF BLS Adjustment'!B496:J1151,5)</f>
        <v>78799</v>
      </c>
      <c r="F496" s="1">
        <f>VLOOKUP(A496,'CAF BLS Adjustment'!$B$3:$J$658,6)</f>
        <v>0</v>
      </c>
      <c r="G496" s="1">
        <f t="shared" si="21"/>
        <v>3654</v>
      </c>
      <c r="H496" s="1">
        <f t="shared" si="22"/>
        <v>78497.127937748024</v>
      </c>
      <c r="I496" s="1">
        <f t="shared" si="23"/>
        <v>0</v>
      </c>
    </row>
    <row r="497" spans="1:9">
      <c r="A497" s="107">
        <v>421901</v>
      </c>
      <c r="B497" s="15" t="s">
        <v>518</v>
      </c>
      <c r="C497" s="1">
        <f>VLOOKUP(A497,Main!_xlnm.Print_Area,16,FALSE)</f>
        <v>1575198.7836090431</v>
      </c>
      <c r="D497" s="1">
        <f>VLOOKUP(A497,Main!_xlnm.Print_Area,13,FALSE)</f>
        <v>112326</v>
      </c>
      <c r="E497" s="1">
        <f>VLOOKUP(A497,'CAF BLS Adjustment'!B497:J1152,5)</f>
        <v>1468661</v>
      </c>
      <c r="F497" s="1">
        <f>VLOOKUP(A497,'CAF BLS Adjustment'!$B$3:$J$658,6)</f>
        <v>0</v>
      </c>
      <c r="G497" s="1">
        <f t="shared" si="21"/>
        <v>112326</v>
      </c>
      <c r="H497" s="1">
        <f t="shared" si="22"/>
        <v>1462872.7836090431</v>
      </c>
      <c r="I497" s="1">
        <f t="shared" si="23"/>
        <v>0</v>
      </c>
    </row>
    <row r="498" spans="1:9">
      <c r="A498" s="107">
        <v>421912</v>
      </c>
      <c r="B498" s="15" t="s">
        <v>519</v>
      </c>
      <c r="C498" s="1">
        <f>VLOOKUP(A498,Main!_xlnm.Print_Area,16,FALSE)</f>
        <v>1438900.2897598115</v>
      </c>
      <c r="D498" s="1">
        <f>VLOOKUP(A498,Main!_xlnm.Print_Area,13,FALSE)</f>
        <v>-1452</v>
      </c>
      <c r="E498" s="1">
        <f>VLOOKUP(A498,'CAF BLS Adjustment'!B498:J1153,5)</f>
        <v>1445645</v>
      </c>
      <c r="F498" s="1">
        <f>VLOOKUP(A498,'CAF BLS Adjustment'!$B$3:$J$658,6)</f>
        <v>0</v>
      </c>
      <c r="G498" s="1">
        <f t="shared" si="21"/>
        <v>-1452</v>
      </c>
      <c r="H498" s="1">
        <f t="shared" si="22"/>
        <v>1440352.2897598115</v>
      </c>
      <c r="I498" s="1">
        <f t="shared" si="23"/>
        <v>0</v>
      </c>
    </row>
    <row r="499" spans="1:9">
      <c r="A499" s="107">
        <v>421920</v>
      </c>
      <c r="B499" s="15" t="s">
        <v>520</v>
      </c>
      <c r="C499" s="1">
        <f>VLOOKUP(A499,Main!_xlnm.Print_Area,16,FALSE)</f>
        <v>493952.92342839506</v>
      </c>
      <c r="D499" s="1">
        <f>VLOOKUP(A499,Main!_xlnm.Print_Area,13,FALSE)</f>
        <v>33654</v>
      </c>
      <c r="E499" s="1">
        <f>VLOOKUP(A499,'CAF BLS Adjustment'!B499:J1154,5)</f>
        <v>462114</v>
      </c>
      <c r="F499" s="1">
        <f>VLOOKUP(A499,'CAF BLS Adjustment'!$B$3:$J$658,6)</f>
        <v>0</v>
      </c>
      <c r="G499" s="1">
        <f t="shared" si="21"/>
        <v>33654</v>
      </c>
      <c r="H499" s="1">
        <f t="shared" si="22"/>
        <v>460298.92342839506</v>
      </c>
      <c r="I499" s="1">
        <f t="shared" si="23"/>
        <v>0</v>
      </c>
    </row>
    <row r="500" spans="1:9">
      <c r="A500" s="107">
        <v>421931</v>
      </c>
      <c r="B500" s="15" t="s">
        <v>521</v>
      </c>
      <c r="C500" s="1">
        <f>VLOOKUP(A500,Main!_xlnm.Print_Area,16,FALSE)</f>
        <v>3601015.728314918</v>
      </c>
      <c r="D500" s="1">
        <f>VLOOKUP(A500,Main!_xlnm.Print_Area,13,FALSE)</f>
        <v>222810</v>
      </c>
      <c r="E500" s="1">
        <f>VLOOKUP(A500,'CAF BLS Adjustment'!B500:J1155,5)</f>
        <v>2097546</v>
      </c>
      <c r="F500" s="1">
        <f>VLOOKUP(A500,'CAF BLS Adjustment'!$B$3:$J$658,6)</f>
        <v>1293892</v>
      </c>
      <c r="G500" s="1">
        <f t="shared" si="21"/>
        <v>222810</v>
      </c>
      <c r="H500" s="1">
        <f t="shared" si="22"/>
        <v>2097546</v>
      </c>
      <c r="I500" s="1">
        <f t="shared" si="23"/>
        <v>1280659.728314918</v>
      </c>
    </row>
    <row r="501" spans="1:9">
      <c r="A501" s="107">
        <v>421935</v>
      </c>
      <c r="B501" s="15" t="s">
        <v>522</v>
      </c>
      <c r="C501" s="1">
        <f>VLOOKUP(A501,Main!_xlnm.Print_Area,16,FALSE)</f>
        <v>201426.25973896953</v>
      </c>
      <c r="D501" s="1">
        <f>VLOOKUP(A501,Main!_xlnm.Print_Area,13,FALSE)</f>
        <v>92250</v>
      </c>
      <c r="E501" s="1">
        <f>VLOOKUP(A501,'CAF BLS Adjustment'!B501:J1156,5)</f>
        <v>109514</v>
      </c>
      <c r="F501" s="1">
        <f>VLOOKUP(A501,'CAF BLS Adjustment'!$B$3:$J$658,6)</f>
        <v>0</v>
      </c>
      <c r="G501" s="1">
        <f t="shared" si="21"/>
        <v>92250</v>
      </c>
      <c r="H501" s="1">
        <f t="shared" si="22"/>
        <v>109176.25973896953</v>
      </c>
      <c r="I501" s="1">
        <f t="shared" si="23"/>
        <v>0</v>
      </c>
    </row>
    <row r="502" spans="1:9">
      <c r="A502" s="107">
        <v>421942</v>
      </c>
      <c r="B502" s="15" t="s">
        <v>523</v>
      </c>
      <c r="C502" s="1">
        <f>VLOOKUP(A502,Main!_xlnm.Print_Area,16,FALSE)</f>
        <v>413373.02187122538</v>
      </c>
      <c r="D502" s="1">
        <f>VLOOKUP(A502,Main!_xlnm.Print_Area,13,FALSE)</f>
        <v>18396</v>
      </c>
      <c r="E502" s="1">
        <f>VLOOKUP(A502,'CAF BLS Adjustment'!B502:J1157,5)</f>
        <v>395148</v>
      </c>
      <c r="F502" s="1">
        <f>VLOOKUP(A502,'CAF BLS Adjustment'!$B$3:$J$658,6)</f>
        <v>1348</v>
      </c>
      <c r="G502" s="1">
        <f t="shared" si="21"/>
        <v>18396</v>
      </c>
      <c r="H502" s="1">
        <f t="shared" si="22"/>
        <v>394977.02187122538</v>
      </c>
      <c r="I502" s="1">
        <f t="shared" si="23"/>
        <v>0</v>
      </c>
    </row>
    <row r="503" spans="1:9">
      <c r="A503" s="107">
        <v>421945</v>
      </c>
      <c r="B503" s="15" t="s">
        <v>524</v>
      </c>
      <c r="C503" s="1">
        <f>VLOOKUP(A503,Main!_xlnm.Print_Area,16,FALSE)</f>
        <v>382607.68392816378</v>
      </c>
      <c r="D503" s="1">
        <f>VLOOKUP(A503,Main!_xlnm.Print_Area,13,FALSE)</f>
        <v>-71406</v>
      </c>
      <c r="E503" s="1">
        <f>VLOOKUP(A503,'CAF BLS Adjustment'!B503:J1158,5)</f>
        <v>455682</v>
      </c>
      <c r="F503" s="1">
        <f>VLOOKUP(A503,'CAF BLS Adjustment'!$B$3:$J$658,6)</f>
        <v>0</v>
      </c>
      <c r="G503" s="1">
        <f t="shared" si="21"/>
        <v>-71406</v>
      </c>
      <c r="H503" s="1">
        <f t="shared" si="22"/>
        <v>454013.68392816378</v>
      </c>
      <c r="I503" s="1">
        <f t="shared" si="23"/>
        <v>0</v>
      </c>
    </row>
    <row r="504" spans="1:9">
      <c r="A504" s="107">
        <v>421949</v>
      </c>
      <c r="B504" s="15" t="s">
        <v>525</v>
      </c>
      <c r="C504" s="1">
        <f>VLOOKUP(A504,Main!_xlnm.Print_Area,16,FALSE)</f>
        <v>1538544.5970954869</v>
      </c>
      <c r="D504" s="1">
        <f>VLOOKUP(A504,Main!_xlnm.Print_Area,13,FALSE)</f>
        <v>-121068</v>
      </c>
      <c r="E504" s="1">
        <f>VLOOKUP(A504,'CAF BLS Adjustment'!B504:J1159,5)</f>
        <v>1397131</v>
      </c>
      <c r="F504" s="1">
        <f>VLOOKUP(A504,'CAF BLS Adjustment'!$B$3:$J$658,6)</f>
        <v>268580</v>
      </c>
      <c r="G504" s="1">
        <f t="shared" si="21"/>
        <v>-121068</v>
      </c>
      <c r="H504" s="1">
        <f t="shared" si="22"/>
        <v>1397131</v>
      </c>
      <c r="I504" s="1">
        <f t="shared" si="23"/>
        <v>262481.59709548694</v>
      </c>
    </row>
    <row r="505" spans="1:9">
      <c r="A505" s="107">
        <v>431704</v>
      </c>
      <c r="B505" s="15" t="s">
        <v>527</v>
      </c>
      <c r="C505" s="1">
        <f>VLOOKUP(A505,Main!_xlnm.Print_Area,16,FALSE)</f>
        <v>485063.58812876273</v>
      </c>
      <c r="D505" s="1">
        <f>VLOOKUP(A505,Main!_xlnm.Print_Area,13,FALSE)</f>
        <v>34608</v>
      </c>
      <c r="E505" s="1">
        <f>VLOOKUP(A505,'CAF BLS Adjustment'!B505:J1160,5)</f>
        <v>452238</v>
      </c>
      <c r="F505" s="1">
        <f>VLOOKUP(A505,'CAF BLS Adjustment'!$B$3:$J$658,6)</f>
        <v>0</v>
      </c>
      <c r="G505" s="1">
        <f t="shared" si="21"/>
        <v>34608</v>
      </c>
      <c r="H505" s="1">
        <f t="shared" si="22"/>
        <v>450455.58812876273</v>
      </c>
      <c r="I505" s="1">
        <f t="shared" si="23"/>
        <v>0</v>
      </c>
    </row>
    <row r="506" spans="1:9">
      <c r="A506" s="107">
        <v>431788</v>
      </c>
      <c r="B506" s="15" t="s">
        <v>528</v>
      </c>
      <c r="C506" s="1">
        <f>VLOOKUP(A506,Main!_xlnm.Print_Area,16,FALSE)</f>
        <v>723887.53423324786</v>
      </c>
      <c r="D506" s="1">
        <f>VLOOKUP(A506,Main!_xlnm.Print_Area,13,FALSE)</f>
        <v>-75239</v>
      </c>
      <c r="E506" s="1">
        <f>VLOOKUP(A506,'CAF BLS Adjustment'!B506:J1161,5)</f>
        <v>802063</v>
      </c>
      <c r="F506" s="1">
        <f>VLOOKUP(A506,'CAF BLS Adjustment'!$B$3:$J$658,6)</f>
        <v>0</v>
      </c>
      <c r="G506" s="1">
        <f t="shared" si="21"/>
        <v>-75239</v>
      </c>
      <c r="H506" s="1">
        <f t="shared" si="22"/>
        <v>799126.53423324786</v>
      </c>
      <c r="I506" s="1">
        <f t="shared" si="23"/>
        <v>0</v>
      </c>
    </row>
    <row r="507" spans="1:9">
      <c r="A507" s="107">
        <v>431831</v>
      </c>
      <c r="B507" s="15" t="s">
        <v>529</v>
      </c>
      <c r="C507" s="1">
        <f>VLOOKUP(A507,Main!_xlnm.Print_Area,16,FALSE)</f>
        <v>311118.74180020834</v>
      </c>
      <c r="D507" s="1">
        <f>VLOOKUP(A507,Main!_xlnm.Print_Area,13,FALSE)</f>
        <v>16151</v>
      </c>
      <c r="E507" s="1">
        <f>VLOOKUP(A507,'CAF BLS Adjustment'!B507:J1162,5)</f>
        <v>296110.9769395194</v>
      </c>
      <c r="F507" s="1">
        <f>VLOOKUP(A507,'CAF BLS Adjustment'!$B$3:$J$658,6)</f>
        <v>0</v>
      </c>
      <c r="G507" s="1">
        <f t="shared" si="21"/>
        <v>16151</v>
      </c>
      <c r="H507" s="1">
        <f t="shared" si="22"/>
        <v>294967.74180020834</v>
      </c>
      <c r="I507" s="1">
        <f t="shared" si="23"/>
        <v>0</v>
      </c>
    </row>
    <row r="508" spans="1:9">
      <c r="A508" s="107">
        <v>431966</v>
      </c>
      <c r="B508" s="15" t="s">
        <v>530</v>
      </c>
      <c r="C508" s="1">
        <f>VLOOKUP(A508,Main!_xlnm.Print_Area,16,FALSE)</f>
        <v>419407.26523565041</v>
      </c>
      <c r="D508" s="1">
        <f>VLOOKUP(A508,Main!_xlnm.Print_Area,13,FALSE)</f>
        <v>-10500</v>
      </c>
      <c r="E508" s="1">
        <f>VLOOKUP(A508,'CAF BLS Adjustment'!B508:J1163,5)</f>
        <v>413458</v>
      </c>
      <c r="F508" s="1">
        <f>VLOOKUP(A508,'CAF BLS Adjustment'!$B$3:$J$658,6)</f>
        <v>18029</v>
      </c>
      <c r="G508" s="1">
        <f t="shared" si="21"/>
        <v>-10500</v>
      </c>
      <c r="H508" s="1">
        <f t="shared" si="22"/>
        <v>413458</v>
      </c>
      <c r="I508" s="1">
        <f t="shared" si="23"/>
        <v>16449.265235650411</v>
      </c>
    </row>
    <row r="509" spans="1:9">
      <c r="A509" s="107">
        <v>431968</v>
      </c>
      <c r="B509" s="15" t="s">
        <v>531</v>
      </c>
      <c r="C509" s="1">
        <f>VLOOKUP(A509,Main!_xlnm.Print_Area,16,FALSE)</f>
        <v>270384.84796104848</v>
      </c>
      <c r="D509" s="1">
        <f>VLOOKUP(A509,Main!_xlnm.Print_Area,13,FALSE)</f>
        <v>6870</v>
      </c>
      <c r="E509" s="1">
        <f>VLOOKUP(A509,'CAF BLS Adjustment'!B509:J1164,5)</f>
        <v>263540</v>
      </c>
      <c r="F509" s="1">
        <f>VLOOKUP(A509,'CAF BLS Adjustment'!$B$3:$J$658,6)</f>
        <v>0</v>
      </c>
      <c r="G509" s="1">
        <f t="shared" si="21"/>
        <v>6870</v>
      </c>
      <c r="H509" s="1">
        <f t="shared" si="22"/>
        <v>263514.84796104848</v>
      </c>
      <c r="I509" s="1">
        <f t="shared" si="23"/>
        <v>0</v>
      </c>
    </row>
    <row r="510" spans="1:9">
      <c r="A510" s="107">
        <v>431969</v>
      </c>
      <c r="B510" s="15" t="s">
        <v>532</v>
      </c>
      <c r="C510" s="1">
        <f>VLOOKUP(A510,Main!_xlnm.Print_Area,16,FALSE)</f>
        <v>1344631.6087887299</v>
      </c>
      <c r="D510" s="1">
        <f>VLOOKUP(A510,Main!_xlnm.Print_Area,13,FALSE)</f>
        <v>-174282</v>
      </c>
      <c r="E510" s="1">
        <f>VLOOKUP(A510,'CAF BLS Adjustment'!B510:J1165,5)</f>
        <v>1524495</v>
      </c>
      <c r="F510" s="1">
        <f>VLOOKUP(A510,'CAF BLS Adjustment'!$B$3:$J$658,6)</f>
        <v>0</v>
      </c>
      <c r="G510" s="1">
        <f t="shared" si="21"/>
        <v>-174282</v>
      </c>
      <c r="H510" s="1">
        <f t="shared" si="22"/>
        <v>1518913.6087887299</v>
      </c>
      <c r="I510" s="1">
        <f t="shared" si="23"/>
        <v>0</v>
      </c>
    </row>
    <row r="511" spans="1:9">
      <c r="A511" s="107">
        <v>431974</v>
      </c>
      <c r="B511" s="15" t="s">
        <v>533</v>
      </c>
      <c r="C511" s="1">
        <f>VLOOKUP(A511,Main!_xlnm.Print_Area,16,FALSE)</f>
        <v>942373.16100236308</v>
      </c>
      <c r="D511" s="1">
        <f>VLOOKUP(A511,Main!_xlnm.Print_Area,13,FALSE)</f>
        <v>10794</v>
      </c>
      <c r="E511" s="1">
        <f>VLOOKUP(A511,'CAF BLS Adjustment'!B511:J1166,5)</f>
        <v>344696</v>
      </c>
      <c r="F511" s="1">
        <f>VLOOKUP(A511,'CAF BLS Adjustment'!$B$3:$J$658,6)</f>
        <v>590346</v>
      </c>
      <c r="G511" s="1">
        <f t="shared" si="21"/>
        <v>10794</v>
      </c>
      <c r="H511" s="1">
        <f t="shared" si="22"/>
        <v>344696</v>
      </c>
      <c r="I511" s="1">
        <f t="shared" si="23"/>
        <v>586883.16100236308</v>
      </c>
    </row>
    <row r="512" spans="1:9">
      <c r="A512" s="107">
        <v>431977</v>
      </c>
      <c r="B512" s="15" t="s">
        <v>534</v>
      </c>
      <c r="C512" s="1">
        <f>VLOOKUP(A512,Main!_xlnm.Print_Area,16,FALSE)</f>
        <v>1383863.8618122709</v>
      </c>
      <c r="D512" s="1">
        <f>VLOOKUP(A512,Main!_xlnm.Print_Area,13,FALSE)</f>
        <v>134042</v>
      </c>
      <c r="E512" s="1">
        <f>VLOOKUP(A512,'CAF BLS Adjustment'!B512:J1167,5)</f>
        <v>1254907</v>
      </c>
      <c r="F512" s="1">
        <f>VLOOKUP(A512,'CAF BLS Adjustment'!$B$3:$J$658,6)</f>
        <v>0</v>
      </c>
      <c r="G512" s="1">
        <f t="shared" si="21"/>
        <v>134042</v>
      </c>
      <c r="H512" s="1">
        <f t="shared" si="22"/>
        <v>1249821.8618122709</v>
      </c>
      <c r="I512" s="1">
        <f t="shared" si="23"/>
        <v>0</v>
      </c>
    </row>
    <row r="513" spans="1:9">
      <c r="A513" s="107">
        <v>431979</v>
      </c>
      <c r="B513" s="15" t="s">
        <v>535</v>
      </c>
      <c r="C513" s="1">
        <f>VLOOKUP(A513,Main!_xlnm.Print_Area,16,FALSE)</f>
        <v>1526030.4572582743</v>
      </c>
      <c r="D513" s="1">
        <f>VLOOKUP(A513,Main!_xlnm.Print_Area,13,FALSE)</f>
        <v>95400</v>
      </c>
      <c r="E513" s="1">
        <f>VLOOKUP(A513,'CAF BLS Adjustment'!B513:J1168,5)</f>
        <v>751787</v>
      </c>
      <c r="F513" s="1">
        <f>VLOOKUP(A513,'CAF BLS Adjustment'!$B$3:$J$658,6)</f>
        <v>684451</v>
      </c>
      <c r="G513" s="1">
        <f t="shared" si="21"/>
        <v>95400</v>
      </c>
      <c r="H513" s="1">
        <f t="shared" si="22"/>
        <v>751787</v>
      </c>
      <c r="I513" s="1">
        <f t="shared" si="23"/>
        <v>678843.45725827431</v>
      </c>
    </row>
    <row r="514" spans="1:9">
      <c r="A514" s="107">
        <v>431980</v>
      </c>
      <c r="B514" s="15" t="s">
        <v>536</v>
      </c>
      <c r="C514" s="1">
        <f>VLOOKUP(A514,Main!_xlnm.Print_Area,16,FALSE)</f>
        <v>3460219.1629751506</v>
      </c>
      <c r="D514" s="1">
        <f>VLOOKUP(A514,Main!_xlnm.Print_Area,13,FALSE)</f>
        <v>-238104</v>
      </c>
      <c r="E514" s="1">
        <f>VLOOKUP(A514,'CAF BLS Adjustment'!B514:J1169,5)</f>
        <v>3464098</v>
      </c>
      <c r="F514" s="1">
        <f>VLOOKUP(A514,'CAF BLS Adjustment'!$B$3:$J$658,6)</f>
        <v>247815</v>
      </c>
      <c r="G514" s="1">
        <f t="shared" si="21"/>
        <v>-238104</v>
      </c>
      <c r="H514" s="1">
        <f t="shared" si="22"/>
        <v>3464098</v>
      </c>
      <c r="I514" s="1">
        <f t="shared" si="23"/>
        <v>234225.16297515063</v>
      </c>
    </row>
    <row r="515" spans="1:9">
      <c r="A515" s="107">
        <v>431994</v>
      </c>
      <c r="B515" s="15" t="s">
        <v>537</v>
      </c>
      <c r="C515" s="1">
        <f>VLOOKUP(A515,Main!_xlnm.Print_Area,16,FALSE)</f>
        <v>1727920.5929268582</v>
      </c>
      <c r="D515" s="1">
        <f>VLOOKUP(A515,Main!_xlnm.Print_Area,13,FALSE)</f>
        <v>103212</v>
      </c>
      <c r="E515" s="1">
        <f>VLOOKUP(A515,'CAF BLS Adjustment'!B515:J1170,5)</f>
        <v>965670</v>
      </c>
      <c r="F515" s="1">
        <f>VLOOKUP(A515,'CAF BLS Adjustment'!$B$3:$J$658,6)</f>
        <v>665388</v>
      </c>
      <c r="G515" s="1">
        <f t="shared" si="21"/>
        <v>103212</v>
      </c>
      <c r="H515" s="1">
        <f t="shared" si="22"/>
        <v>965670</v>
      </c>
      <c r="I515" s="1">
        <f t="shared" si="23"/>
        <v>659038.59292685823</v>
      </c>
    </row>
    <row r="516" spans="1:9">
      <c r="A516" s="107">
        <v>431995</v>
      </c>
      <c r="B516" s="15" t="s">
        <v>538</v>
      </c>
      <c r="C516" s="1">
        <f>VLOOKUP(A516,Main!_xlnm.Print_Area,16,FALSE)</f>
        <v>842387.64040806657</v>
      </c>
      <c r="D516" s="1">
        <f>VLOOKUP(A516,Main!_xlnm.Print_Area,13,FALSE)</f>
        <v>-74274</v>
      </c>
      <c r="E516" s="1">
        <f>VLOOKUP(A516,'CAF BLS Adjustment'!B516:J1171,5)</f>
        <v>908740</v>
      </c>
      <c r="F516" s="1">
        <f>VLOOKUP(A516,'CAF BLS Adjustment'!$B$3:$J$658,6)</f>
        <v>11290</v>
      </c>
      <c r="G516" s="1">
        <f t="shared" ref="G516:G579" si="24">MIN(D516,C516)</f>
        <v>-74274</v>
      </c>
      <c r="H516" s="1">
        <f t="shared" ref="H516:H579" si="25">MAX(MIN(C516-G516,E516),0)</f>
        <v>908740</v>
      </c>
      <c r="I516" s="1">
        <f t="shared" ref="I516:I579" si="26">MIN(MAX(C516-G516-H516,0),F516)</f>
        <v>7921.640408066567</v>
      </c>
    </row>
    <row r="517" spans="1:9">
      <c r="A517" s="107">
        <v>432008</v>
      </c>
      <c r="B517" s="15" t="s">
        <v>539</v>
      </c>
      <c r="C517" s="1">
        <f>VLOOKUP(A517,Main!_xlnm.Print_Area,16,FALSE)</f>
        <v>343705.5358552204</v>
      </c>
      <c r="D517" s="1">
        <f>VLOOKUP(A517,Main!_xlnm.Print_Area,13,FALSE)</f>
        <v>-101640</v>
      </c>
      <c r="E517" s="1">
        <f>VLOOKUP(A517,'CAF BLS Adjustment'!B517:J1172,5)</f>
        <v>446982</v>
      </c>
      <c r="F517" s="1">
        <f>VLOOKUP(A517,'CAF BLS Adjustment'!$B$3:$J$658,6)</f>
        <v>0</v>
      </c>
      <c r="G517" s="1">
        <f t="shared" si="24"/>
        <v>-101640</v>
      </c>
      <c r="H517" s="1">
        <f t="shared" si="25"/>
        <v>445345.5358552204</v>
      </c>
      <c r="I517" s="1">
        <f t="shared" si="26"/>
        <v>0</v>
      </c>
    </row>
    <row r="518" spans="1:9">
      <c r="A518" s="107">
        <v>432013</v>
      </c>
      <c r="B518" s="15" t="s">
        <v>540</v>
      </c>
      <c r="C518" s="1">
        <f>VLOOKUP(A518,Main!_xlnm.Print_Area,16,FALSE)</f>
        <v>758370.29686867027</v>
      </c>
      <c r="D518" s="1">
        <f>VLOOKUP(A518,Main!_xlnm.Print_Area,13,FALSE)</f>
        <v>55644</v>
      </c>
      <c r="E518" s="1">
        <f>VLOOKUP(A518,'CAF BLS Adjustment'!B518:J1173,5)</f>
        <v>705513</v>
      </c>
      <c r="F518" s="1">
        <f>VLOOKUP(A518,'CAF BLS Adjustment'!$B$3:$J$658,6)</f>
        <v>0</v>
      </c>
      <c r="G518" s="1">
        <f t="shared" si="24"/>
        <v>55644</v>
      </c>
      <c r="H518" s="1">
        <f t="shared" si="25"/>
        <v>702726.29686867027</v>
      </c>
      <c r="I518" s="1">
        <f t="shared" si="26"/>
        <v>0</v>
      </c>
    </row>
    <row r="519" spans="1:9">
      <c r="A519" s="107">
        <v>432016</v>
      </c>
      <c r="B519" s="15" t="s">
        <v>541</v>
      </c>
      <c r="C519" s="1">
        <f>VLOOKUP(A519,Main!_xlnm.Print_Area,16,FALSE)</f>
        <v>7499830.7949911011</v>
      </c>
      <c r="D519" s="1">
        <f>VLOOKUP(A519,Main!_xlnm.Print_Area,13,FALSE)</f>
        <v>-437700</v>
      </c>
      <c r="E519" s="1">
        <f>VLOOKUP(A519,'CAF BLS Adjustment'!B519:J1174,5)</f>
        <v>3616114</v>
      </c>
      <c r="F519" s="1">
        <f>VLOOKUP(A519,'CAF BLS Adjustment'!$B$3:$J$658,6)</f>
        <v>4350584</v>
      </c>
      <c r="G519" s="1">
        <f t="shared" si="24"/>
        <v>-437700</v>
      </c>
      <c r="H519" s="1">
        <f t="shared" si="25"/>
        <v>3616114</v>
      </c>
      <c r="I519" s="1">
        <f t="shared" si="26"/>
        <v>4321416.7949911011</v>
      </c>
    </row>
    <row r="520" spans="1:9">
      <c r="A520" s="107">
        <v>432017</v>
      </c>
      <c r="B520" s="15" t="s">
        <v>542</v>
      </c>
      <c r="C520" s="1">
        <f>VLOOKUP(A520,Main!_xlnm.Print_Area,16,FALSE)</f>
        <v>3840986.7281157542</v>
      </c>
      <c r="D520" s="1">
        <f>VLOOKUP(A520,Main!_xlnm.Print_Area,13,FALSE)</f>
        <v>-47952</v>
      </c>
      <c r="E520" s="1">
        <f>VLOOKUP(A520,'CAF BLS Adjustment'!B520:J1175,5)</f>
        <v>1529987</v>
      </c>
      <c r="F520" s="1">
        <f>VLOOKUP(A520,'CAF BLS Adjustment'!$B$3:$J$658,6)</f>
        <v>2373242</v>
      </c>
      <c r="G520" s="1">
        <f t="shared" si="24"/>
        <v>-47952</v>
      </c>
      <c r="H520" s="1">
        <f t="shared" si="25"/>
        <v>1529987</v>
      </c>
      <c r="I520" s="1">
        <f t="shared" si="26"/>
        <v>2358951.7281157542</v>
      </c>
    </row>
    <row r="521" spans="1:9">
      <c r="A521" s="107">
        <v>432023</v>
      </c>
      <c r="B521" s="15" t="s">
        <v>543</v>
      </c>
      <c r="C521" s="1">
        <f>VLOOKUP(A521,Main!_xlnm.Print_Area,16,FALSE)</f>
        <v>608728.17096389725</v>
      </c>
      <c r="D521" s="1">
        <f>VLOOKUP(A521,Main!_xlnm.Print_Area,13,FALSE)</f>
        <v>120288</v>
      </c>
      <c r="E521" s="1">
        <f>VLOOKUP(A521,'CAF BLS Adjustment'!B521:J1176,5)</f>
        <v>490677</v>
      </c>
      <c r="F521" s="1">
        <f>VLOOKUP(A521,'CAF BLS Adjustment'!$B$3:$J$658,6)</f>
        <v>0</v>
      </c>
      <c r="G521" s="1">
        <f t="shared" si="24"/>
        <v>120288</v>
      </c>
      <c r="H521" s="1">
        <f t="shared" si="25"/>
        <v>488440.17096389725</v>
      </c>
      <c r="I521" s="1">
        <f t="shared" si="26"/>
        <v>0</v>
      </c>
    </row>
    <row r="522" spans="1:9">
      <c r="A522" s="107">
        <v>432029</v>
      </c>
      <c r="B522" s="15" t="s">
        <v>544</v>
      </c>
      <c r="C522" s="1">
        <f>VLOOKUP(A522,Main!_xlnm.Print_Area,16,FALSE)</f>
        <v>53662.310922271223</v>
      </c>
      <c r="D522" s="1">
        <f>VLOOKUP(A522,Main!_xlnm.Print_Area,13,FALSE)</f>
        <v>5008</v>
      </c>
      <c r="E522" s="1">
        <f>VLOOKUP(A522,'CAF BLS Adjustment'!B522:J1177,5)</f>
        <v>48851.498141363183</v>
      </c>
      <c r="F522" s="1">
        <f>VLOOKUP(A522,'CAF BLS Adjustment'!$B$3:$J$658,6)</f>
        <v>0</v>
      </c>
      <c r="G522" s="1">
        <f t="shared" si="24"/>
        <v>5008</v>
      </c>
      <c r="H522" s="1">
        <f t="shared" si="25"/>
        <v>48654.310922271223</v>
      </c>
      <c r="I522" s="1">
        <f t="shared" si="26"/>
        <v>0</v>
      </c>
    </row>
    <row r="523" spans="1:9">
      <c r="A523" s="107">
        <v>432030</v>
      </c>
      <c r="B523" s="15" t="s">
        <v>502</v>
      </c>
      <c r="C523" s="1">
        <f>VLOOKUP(A523,Main!_xlnm.Print_Area,16,FALSE)</f>
        <v>979163.96970828366</v>
      </c>
      <c r="D523" s="1">
        <f>VLOOKUP(A523,Main!_xlnm.Print_Area,13,FALSE)</f>
        <v>119904</v>
      </c>
      <c r="E523" s="1">
        <f>VLOOKUP(A523,'CAF BLS Adjustment'!B523:J1178,5)</f>
        <v>633015</v>
      </c>
      <c r="F523" s="1">
        <f>VLOOKUP(A523,'CAF BLS Adjustment'!$B$3:$J$658,6)</f>
        <v>229843</v>
      </c>
      <c r="G523" s="1">
        <f t="shared" si="24"/>
        <v>119904</v>
      </c>
      <c r="H523" s="1">
        <f t="shared" si="25"/>
        <v>633015</v>
      </c>
      <c r="I523" s="1">
        <f t="shared" si="26"/>
        <v>226244.96970828366</v>
      </c>
    </row>
    <row r="524" spans="1:9">
      <c r="A524" s="107">
        <v>432034</v>
      </c>
      <c r="B524" s="15" t="s">
        <v>545</v>
      </c>
      <c r="C524" s="1">
        <f>VLOOKUP(A524,Main!_xlnm.Print_Area,16,FALSE)</f>
        <v>266153.99207144073</v>
      </c>
      <c r="D524" s="1">
        <f>VLOOKUP(A524,Main!_xlnm.Print_Area,13,FALSE)</f>
        <v>55134</v>
      </c>
      <c r="E524" s="1">
        <f>VLOOKUP(A524,'CAF BLS Adjustment'!B524:J1179,5)</f>
        <v>211998</v>
      </c>
      <c r="F524" s="1">
        <f>VLOOKUP(A524,'CAF BLS Adjustment'!$B$3:$J$658,6)</f>
        <v>0</v>
      </c>
      <c r="G524" s="1">
        <f t="shared" si="24"/>
        <v>55134</v>
      </c>
      <c r="H524" s="1">
        <f t="shared" si="25"/>
        <v>211019.99207144073</v>
      </c>
      <c r="I524" s="1">
        <f t="shared" si="26"/>
        <v>0</v>
      </c>
    </row>
    <row r="525" spans="1:9">
      <c r="A525" s="107">
        <v>432141</v>
      </c>
      <c r="B525" s="15" t="s">
        <v>546</v>
      </c>
      <c r="C525" s="1">
        <f>VLOOKUP(A525,Main!_xlnm.Print_Area,16,FALSE)</f>
        <v>722159.46670040698</v>
      </c>
      <c r="D525" s="1">
        <f>VLOOKUP(A525,Main!_xlnm.Print_Area,13,FALSE)</f>
        <v>-50922</v>
      </c>
      <c r="E525" s="1">
        <f>VLOOKUP(A525,'CAF BLS Adjustment'!B525:J1180,5)</f>
        <v>107969.67630073326</v>
      </c>
      <c r="F525" s="1">
        <f>VLOOKUP(A525,'CAF BLS Adjustment'!$B$3:$J$658,6)</f>
        <v>667952.55111106019</v>
      </c>
      <c r="G525" s="1">
        <f t="shared" si="24"/>
        <v>-50922</v>
      </c>
      <c r="H525" s="1">
        <f t="shared" si="25"/>
        <v>107969.67630073326</v>
      </c>
      <c r="I525" s="1">
        <f t="shared" si="26"/>
        <v>665111.79039967374</v>
      </c>
    </row>
    <row r="526" spans="1:9">
      <c r="A526" s="107">
        <v>440425</v>
      </c>
      <c r="B526" s="15" t="s">
        <v>548</v>
      </c>
      <c r="C526" s="1">
        <f>VLOOKUP(A526,Main!_xlnm.Print_Area,16,FALSE)</f>
        <v>156774.91579606064</v>
      </c>
      <c r="D526" s="1">
        <f>VLOOKUP(A526,Main!_xlnm.Print_Area,13,FALSE)</f>
        <v>31530</v>
      </c>
      <c r="E526" s="1">
        <f>VLOOKUP(A526,'CAF BLS Adjustment'!B526:J1181,5)</f>
        <v>125821</v>
      </c>
      <c r="F526" s="1">
        <f>VLOOKUP(A526,'CAF BLS Adjustment'!$B$3:$J$658,6)</f>
        <v>0</v>
      </c>
      <c r="G526" s="1">
        <f t="shared" si="24"/>
        <v>31530</v>
      </c>
      <c r="H526" s="1">
        <f t="shared" si="25"/>
        <v>125244.91579606064</v>
      </c>
      <c r="I526" s="1">
        <f t="shared" si="26"/>
        <v>0</v>
      </c>
    </row>
    <row r="527" spans="1:9">
      <c r="A527" s="107">
        <v>442038</v>
      </c>
      <c r="B527" s="15" t="s">
        <v>549</v>
      </c>
      <c r="C527" s="1">
        <f>VLOOKUP(A527,Main!_xlnm.Print_Area,16,FALSE)</f>
        <v>809063.02167364606</v>
      </c>
      <c r="D527" s="1">
        <f>VLOOKUP(A527,Main!_xlnm.Print_Area,13,FALSE)</f>
        <v>31554</v>
      </c>
      <c r="E527" s="1">
        <f>VLOOKUP(A527,'CAF BLS Adjustment'!B527:J1182,5)</f>
        <v>476049</v>
      </c>
      <c r="F527" s="1">
        <f>VLOOKUP(A527,'CAF BLS Adjustment'!$B$3:$J$658,6)</f>
        <v>304433</v>
      </c>
      <c r="G527" s="1">
        <f t="shared" si="24"/>
        <v>31554</v>
      </c>
      <c r="H527" s="1">
        <f t="shared" si="25"/>
        <v>476049</v>
      </c>
      <c r="I527" s="1">
        <f t="shared" si="26"/>
        <v>301460.02167364606</v>
      </c>
    </row>
    <row r="528" spans="1:9">
      <c r="A528" s="107">
        <v>442039</v>
      </c>
      <c r="B528" s="15" t="s">
        <v>550</v>
      </c>
      <c r="C528" s="1">
        <f>VLOOKUP(A528,Main!_xlnm.Print_Area,16,FALSE)</f>
        <v>3701457.8747640159</v>
      </c>
      <c r="D528" s="1">
        <f>VLOOKUP(A528,Main!_xlnm.Print_Area,13,FALSE)</f>
        <v>-134646</v>
      </c>
      <c r="E528" s="1">
        <f>VLOOKUP(A528,'CAF BLS Adjustment'!B528:J1183,5)</f>
        <v>3850200</v>
      </c>
      <c r="F528" s="1">
        <f>VLOOKUP(A528,'CAF BLS Adjustment'!$B$3:$J$658,6)</f>
        <v>0</v>
      </c>
      <c r="G528" s="1">
        <f t="shared" si="24"/>
        <v>-134646</v>
      </c>
      <c r="H528" s="1">
        <f t="shared" si="25"/>
        <v>3836103.8747640159</v>
      </c>
      <c r="I528" s="1">
        <f t="shared" si="26"/>
        <v>0</v>
      </c>
    </row>
    <row r="529" spans="1:9">
      <c r="A529" s="107">
        <v>442040</v>
      </c>
      <c r="B529" s="15" t="s">
        <v>551</v>
      </c>
      <c r="C529" s="1">
        <f>VLOOKUP(A529,Main!_xlnm.Print_Area,16,FALSE)</f>
        <v>3337916.5111850454</v>
      </c>
      <c r="D529" s="1">
        <f>VLOOKUP(A529,Main!_xlnm.Print_Area,13,FALSE)</f>
        <v>409410</v>
      </c>
      <c r="E529" s="1">
        <f>VLOOKUP(A529,'CAF BLS Adjustment'!B529:J1184,5)</f>
        <v>1747961</v>
      </c>
      <c r="F529" s="1">
        <f>VLOOKUP(A529,'CAF BLS Adjustment'!$B$3:$J$658,6)</f>
        <v>1192811</v>
      </c>
      <c r="G529" s="1">
        <f t="shared" si="24"/>
        <v>409410</v>
      </c>
      <c r="H529" s="1">
        <f t="shared" si="25"/>
        <v>1747961</v>
      </c>
      <c r="I529" s="1">
        <f t="shared" si="26"/>
        <v>1180545.5111850454</v>
      </c>
    </row>
    <row r="530" spans="1:9">
      <c r="A530" s="107">
        <v>442046</v>
      </c>
      <c r="B530" s="15" t="s">
        <v>552</v>
      </c>
      <c r="C530" s="1">
        <f>VLOOKUP(A530,Main!_xlnm.Print_Area,16,FALSE)</f>
        <v>2353774.8325374019</v>
      </c>
      <c r="D530" s="1">
        <f>VLOOKUP(A530,Main!_xlnm.Print_Area,13,FALSE)</f>
        <v>436926</v>
      </c>
      <c r="E530" s="1">
        <f>VLOOKUP(A530,'CAF BLS Adjustment'!B530:J1185,5)</f>
        <v>1925498</v>
      </c>
      <c r="F530" s="1">
        <f>VLOOKUP(A530,'CAF BLS Adjustment'!$B$3:$J$658,6)</f>
        <v>0</v>
      </c>
      <c r="G530" s="1">
        <f t="shared" si="24"/>
        <v>436926</v>
      </c>
      <c r="H530" s="1">
        <f t="shared" si="25"/>
        <v>1916848.8325374019</v>
      </c>
      <c r="I530" s="1">
        <f t="shared" si="26"/>
        <v>0</v>
      </c>
    </row>
    <row r="531" spans="1:9">
      <c r="A531" s="107">
        <v>442057</v>
      </c>
      <c r="B531" s="15" t="s">
        <v>553</v>
      </c>
      <c r="C531" s="1">
        <f>VLOOKUP(A531,Main!_xlnm.Print_Area,16,FALSE)</f>
        <v>2053045.7483192978</v>
      </c>
      <c r="D531" s="1">
        <f>VLOOKUP(A531,Main!_xlnm.Print_Area,13,FALSE)</f>
        <v>131658</v>
      </c>
      <c r="E531" s="1">
        <f>VLOOKUP(A531,'CAF BLS Adjustment'!B531:J1186,5)</f>
        <v>1449861.0430125697</v>
      </c>
      <c r="F531" s="1">
        <f>VLOOKUP(A531,'CAF BLS Adjustment'!$B$3:$J$658,6)</f>
        <v>479070.81540601316</v>
      </c>
      <c r="G531" s="1">
        <f t="shared" si="24"/>
        <v>131658</v>
      </c>
      <c r="H531" s="1">
        <f t="shared" si="25"/>
        <v>1449861.0430125697</v>
      </c>
      <c r="I531" s="1">
        <f t="shared" si="26"/>
        <v>471526.70530672814</v>
      </c>
    </row>
    <row r="532" spans="1:9">
      <c r="A532" s="107">
        <v>442061</v>
      </c>
      <c r="B532" s="15" t="s">
        <v>554</v>
      </c>
      <c r="C532" s="1">
        <f>VLOOKUP(A532,Main!_xlnm.Print_Area,16,FALSE)</f>
        <v>2081519.1654162819</v>
      </c>
      <c r="D532" s="1">
        <f>VLOOKUP(A532,Main!_xlnm.Print_Area,13,FALSE)</f>
        <v>172920</v>
      </c>
      <c r="E532" s="1">
        <f>VLOOKUP(A532,'CAF BLS Adjustment'!B532:J1187,5)</f>
        <v>1163440.7040243756</v>
      </c>
      <c r="F532" s="1">
        <f>VLOOKUP(A532,'CAF BLS Adjustment'!$B$3:$J$658,6)</f>
        <v>752807.19974589942</v>
      </c>
      <c r="G532" s="1">
        <f t="shared" si="24"/>
        <v>172920</v>
      </c>
      <c r="H532" s="1">
        <f t="shared" si="25"/>
        <v>1163440.7040243756</v>
      </c>
      <c r="I532" s="1">
        <f t="shared" si="26"/>
        <v>745158.46139190625</v>
      </c>
    </row>
    <row r="533" spans="1:9">
      <c r="A533" s="107">
        <v>442065</v>
      </c>
      <c r="B533" s="15" t="s">
        <v>555</v>
      </c>
      <c r="C533" s="1">
        <f>VLOOKUP(A533,Main!_xlnm.Print_Area,16,FALSE)</f>
        <v>291151.13770386355</v>
      </c>
      <c r="D533" s="1">
        <f>VLOOKUP(A533,Main!_xlnm.Print_Area,13,FALSE)</f>
        <v>44094</v>
      </c>
      <c r="E533" s="1">
        <f>VLOOKUP(A533,'CAF BLS Adjustment'!B533:J1188,5)</f>
        <v>248127</v>
      </c>
      <c r="F533" s="1">
        <f>VLOOKUP(A533,'CAF BLS Adjustment'!$B$3:$J$658,6)</f>
        <v>0</v>
      </c>
      <c r="G533" s="1">
        <f t="shared" si="24"/>
        <v>44094</v>
      </c>
      <c r="H533" s="1">
        <f t="shared" si="25"/>
        <v>247057.13770386355</v>
      </c>
      <c r="I533" s="1">
        <f t="shared" si="26"/>
        <v>0</v>
      </c>
    </row>
    <row r="534" spans="1:9">
      <c r="A534" s="107">
        <v>442066</v>
      </c>
      <c r="B534" s="15" t="s">
        <v>556</v>
      </c>
      <c r="C534" s="1">
        <f>VLOOKUP(A534,Main!_xlnm.Print_Area,16,FALSE)</f>
        <v>657256.03179561894</v>
      </c>
      <c r="D534" s="1">
        <f>VLOOKUP(A534,Main!_xlnm.Print_Area,13,FALSE)</f>
        <v>-16417</v>
      </c>
      <c r="E534" s="1">
        <f>VLOOKUP(A534,'CAF BLS Adjustment'!B534:J1189,5)</f>
        <v>676148.50684382278</v>
      </c>
      <c r="F534" s="1">
        <f>VLOOKUP(A534,'CAF BLS Adjustment'!$B$3:$J$658,6)</f>
        <v>0</v>
      </c>
      <c r="G534" s="1">
        <f t="shared" si="24"/>
        <v>-16417</v>
      </c>
      <c r="H534" s="1">
        <f t="shared" si="25"/>
        <v>673673.03179561894</v>
      </c>
      <c r="I534" s="1">
        <f t="shared" si="26"/>
        <v>0</v>
      </c>
    </row>
    <row r="535" spans="1:9">
      <c r="A535" s="107">
        <v>442068</v>
      </c>
      <c r="B535" s="15" t="s">
        <v>557</v>
      </c>
      <c r="C535" s="1">
        <f>VLOOKUP(A535,Main!_xlnm.Print_Area,16,FALSE)</f>
        <v>6461872.2414252171</v>
      </c>
      <c r="D535" s="1">
        <f>VLOOKUP(A535,Main!_xlnm.Print_Area,13,FALSE)</f>
        <v>192096</v>
      </c>
      <c r="E535" s="1">
        <f>VLOOKUP(A535,'CAF BLS Adjustment'!B535:J1190,5)</f>
        <v>6293521</v>
      </c>
      <c r="F535" s="1">
        <f>VLOOKUP(A535,'CAF BLS Adjustment'!$B$3:$J$658,6)</f>
        <v>0</v>
      </c>
      <c r="G535" s="1">
        <f t="shared" si="24"/>
        <v>192096</v>
      </c>
      <c r="H535" s="1">
        <f t="shared" si="25"/>
        <v>6269776.2414252171</v>
      </c>
      <c r="I535" s="1">
        <f t="shared" si="26"/>
        <v>0</v>
      </c>
    </row>
    <row r="536" spans="1:9">
      <c r="A536" s="107">
        <v>442069</v>
      </c>
      <c r="B536" s="15" t="s">
        <v>558</v>
      </c>
      <c r="C536" s="1">
        <f>VLOOKUP(A536,Main!_xlnm.Print_Area,16,FALSE)</f>
        <v>101683.26512922678</v>
      </c>
      <c r="D536" s="1">
        <f>VLOOKUP(A536,Main!_xlnm.Print_Area,13,FALSE)</f>
        <v>-6828</v>
      </c>
      <c r="E536" s="1">
        <f>VLOOKUP(A536,'CAF BLS Adjustment'!B536:J1191,5)</f>
        <v>106319</v>
      </c>
      <c r="F536" s="1">
        <f>VLOOKUP(A536,'CAF BLS Adjustment'!$B$3:$J$658,6)</f>
        <v>2591</v>
      </c>
      <c r="G536" s="1">
        <f t="shared" si="24"/>
        <v>-6828</v>
      </c>
      <c r="H536" s="1">
        <f t="shared" si="25"/>
        <v>106319</v>
      </c>
      <c r="I536" s="1">
        <f t="shared" si="26"/>
        <v>2192.2651292267838</v>
      </c>
    </row>
    <row r="537" spans="1:9">
      <c r="A537" s="107">
        <v>442073</v>
      </c>
      <c r="B537" s="15" t="s">
        <v>559</v>
      </c>
      <c r="C537" s="1">
        <f>VLOOKUP(A537,Main!_xlnm.Print_Area,16,FALSE)</f>
        <v>76004.232648000281</v>
      </c>
      <c r="D537" s="1">
        <f>VLOOKUP(A537,Main!_xlnm.Print_Area,13,FALSE)</f>
        <v>2126</v>
      </c>
      <c r="E537" s="1">
        <f>VLOOKUP(A537,'CAF BLS Adjustment'!B537:J1192,5)</f>
        <v>74157.517364172614</v>
      </c>
      <c r="F537" s="1">
        <f>VLOOKUP(A537,'CAF BLS Adjustment'!$B$3:$J$658,6)</f>
        <v>0</v>
      </c>
      <c r="G537" s="1">
        <f t="shared" si="24"/>
        <v>2126</v>
      </c>
      <c r="H537" s="1">
        <f t="shared" si="25"/>
        <v>73878.232648000281</v>
      </c>
      <c r="I537" s="1">
        <f t="shared" si="26"/>
        <v>0</v>
      </c>
    </row>
    <row r="538" spans="1:9">
      <c r="A538" s="107">
        <v>442076</v>
      </c>
      <c r="B538" s="15" t="s">
        <v>560</v>
      </c>
      <c r="C538" s="1">
        <f>VLOOKUP(A538,Main!_xlnm.Print_Area,16,FALSE)</f>
        <v>1538372.1067041997</v>
      </c>
      <c r="D538" s="1">
        <f>VLOOKUP(A538,Main!_xlnm.Print_Area,13,FALSE)</f>
        <v>95106</v>
      </c>
      <c r="E538" s="1">
        <f>VLOOKUP(A538,'CAF BLS Adjustment'!B538:J1193,5)</f>
        <v>820078</v>
      </c>
      <c r="F538" s="1">
        <f>VLOOKUP(A538,'CAF BLS Adjustment'!$B$3:$J$658,6)</f>
        <v>628841</v>
      </c>
      <c r="G538" s="1">
        <f t="shared" si="24"/>
        <v>95106</v>
      </c>
      <c r="H538" s="1">
        <f t="shared" si="25"/>
        <v>820078</v>
      </c>
      <c r="I538" s="1">
        <f t="shared" si="26"/>
        <v>623188.10670419969</v>
      </c>
    </row>
    <row r="539" spans="1:9">
      <c r="A539" s="107">
        <v>442083</v>
      </c>
      <c r="B539" s="15" t="s">
        <v>561</v>
      </c>
      <c r="C539" s="1">
        <f>VLOOKUP(A539,Main!_xlnm.Print_Area,16,FALSE)</f>
        <v>11588438.191668391</v>
      </c>
      <c r="D539" s="1">
        <f>VLOOKUP(A539,Main!_xlnm.Print_Area,13,FALSE)</f>
        <v>854616</v>
      </c>
      <c r="E539" s="1">
        <f>VLOOKUP(A539,'CAF BLS Adjustment'!B539:J1194,5)</f>
        <v>5414859</v>
      </c>
      <c r="F539" s="1">
        <f>VLOOKUP(A539,'CAF BLS Adjustment'!$B$3:$J$658,6)</f>
        <v>5361546</v>
      </c>
      <c r="G539" s="1">
        <f t="shared" si="24"/>
        <v>854616</v>
      </c>
      <c r="H539" s="1">
        <f t="shared" si="25"/>
        <v>5414859</v>
      </c>
      <c r="I539" s="1">
        <f t="shared" si="26"/>
        <v>5318963.1916683912</v>
      </c>
    </row>
    <row r="540" spans="1:9">
      <c r="A540" s="107">
        <v>442086</v>
      </c>
      <c r="B540" s="15" t="s">
        <v>562</v>
      </c>
      <c r="C540" s="1">
        <f>VLOOKUP(A540,Main!_xlnm.Print_Area,16,FALSE)</f>
        <v>4595541.2505506324</v>
      </c>
      <c r="D540" s="1">
        <f>VLOOKUP(A540,Main!_xlnm.Print_Area,13,FALSE)</f>
        <v>41874</v>
      </c>
      <c r="E540" s="1">
        <f>VLOOKUP(A540,'CAF BLS Adjustment'!B540:J1195,5)</f>
        <v>4524841</v>
      </c>
      <c r="F540" s="1">
        <f>VLOOKUP(A540,'CAF BLS Adjustment'!$B$3:$J$658,6)</f>
        <v>45713</v>
      </c>
      <c r="G540" s="1">
        <f t="shared" si="24"/>
        <v>41874</v>
      </c>
      <c r="H540" s="1">
        <f t="shared" si="25"/>
        <v>4524841</v>
      </c>
      <c r="I540" s="1">
        <f t="shared" si="26"/>
        <v>28826.250550632365</v>
      </c>
    </row>
    <row r="541" spans="1:9">
      <c r="A541" s="107">
        <v>442090</v>
      </c>
      <c r="B541" s="15" t="s">
        <v>563</v>
      </c>
      <c r="C541" s="1">
        <f>VLOOKUP(A541,Main!_xlnm.Print_Area,16,FALSE)</f>
        <v>1504800.4688515756</v>
      </c>
      <c r="D541" s="1">
        <f>VLOOKUP(A541,Main!_xlnm.Print_Area,13,FALSE)</f>
        <v>11442</v>
      </c>
      <c r="E541" s="1">
        <f>VLOOKUP(A541,'CAF BLS Adjustment'!B541:J1196,5)</f>
        <v>1498888</v>
      </c>
      <c r="F541" s="1">
        <f>VLOOKUP(A541,'CAF BLS Adjustment'!$B$3:$J$658,6)</f>
        <v>0</v>
      </c>
      <c r="G541" s="1">
        <f t="shared" si="24"/>
        <v>11442</v>
      </c>
      <c r="H541" s="1">
        <f t="shared" si="25"/>
        <v>1493358.4688515756</v>
      </c>
      <c r="I541" s="1">
        <f t="shared" si="26"/>
        <v>0</v>
      </c>
    </row>
    <row r="542" spans="1:9">
      <c r="A542" s="107">
        <v>442091</v>
      </c>
      <c r="B542" s="15" t="s">
        <v>564</v>
      </c>
      <c r="C542" s="1">
        <f>VLOOKUP(A542,Main!_xlnm.Print_Area,16,FALSE)</f>
        <v>2211739</v>
      </c>
      <c r="D542" s="1">
        <f>VLOOKUP(A542,Main!_xlnm.Print_Area,13,FALSE)</f>
        <v>-956730</v>
      </c>
      <c r="E542" s="1">
        <f>VLOOKUP(A542,'CAF BLS Adjustment'!B542:J1197,5)</f>
        <v>1286653</v>
      </c>
      <c r="F542" s="1">
        <f>VLOOKUP(A542,'CAF BLS Adjustment'!$B$3:$J$658,6)</f>
        <v>1881816</v>
      </c>
      <c r="G542" s="1">
        <f t="shared" si="24"/>
        <v>-956730</v>
      </c>
      <c r="H542" s="1">
        <f t="shared" si="25"/>
        <v>1286653</v>
      </c>
      <c r="I542" s="1">
        <f t="shared" si="26"/>
        <v>1881816</v>
      </c>
    </row>
    <row r="543" spans="1:9">
      <c r="A543" s="107">
        <v>442103</v>
      </c>
      <c r="B543" s="15" t="s">
        <v>565</v>
      </c>
      <c r="C543" s="1">
        <f>VLOOKUP(A543,Main!_xlnm.Print_Area,16,FALSE)</f>
        <v>504213.22099795507</v>
      </c>
      <c r="D543" s="1">
        <f>VLOOKUP(A543,Main!_xlnm.Print_Area,13,FALSE)</f>
        <v>24096</v>
      </c>
      <c r="E543" s="1">
        <f>VLOOKUP(A543,'CAF BLS Adjustment'!B543:J1198,5)</f>
        <v>481970</v>
      </c>
      <c r="F543" s="1">
        <f>VLOOKUP(A543,'CAF BLS Adjustment'!$B$3:$J$658,6)</f>
        <v>0</v>
      </c>
      <c r="G543" s="1">
        <f t="shared" si="24"/>
        <v>24096</v>
      </c>
      <c r="H543" s="1">
        <f t="shared" si="25"/>
        <v>480117.22099795507</v>
      </c>
      <c r="I543" s="1">
        <f t="shared" si="26"/>
        <v>0</v>
      </c>
    </row>
    <row r="544" spans="1:9">
      <c r="A544" s="107">
        <v>442104</v>
      </c>
      <c r="B544" s="15" t="s">
        <v>566</v>
      </c>
      <c r="C544" s="1">
        <f>VLOOKUP(A544,Main!_xlnm.Print_Area,16,FALSE)</f>
        <v>672921.03486041201</v>
      </c>
      <c r="D544" s="1">
        <f>VLOOKUP(A544,Main!_xlnm.Print_Area,13,FALSE)</f>
        <v>-53729</v>
      </c>
      <c r="E544" s="1">
        <f>VLOOKUP(A544,'CAF BLS Adjustment'!B544:J1199,5)</f>
        <v>313088.5265271971</v>
      </c>
      <c r="F544" s="1">
        <f>VLOOKUP(A544,'CAF BLS Adjustment'!$B$3:$J$658,6)</f>
        <v>416231.65237219888</v>
      </c>
      <c r="G544" s="1">
        <f t="shared" si="24"/>
        <v>-53729</v>
      </c>
      <c r="H544" s="1">
        <f t="shared" si="25"/>
        <v>313088.5265271971</v>
      </c>
      <c r="I544" s="1">
        <f t="shared" si="26"/>
        <v>413561.50833321491</v>
      </c>
    </row>
    <row r="545" spans="1:9">
      <c r="A545" s="107">
        <v>442105</v>
      </c>
      <c r="B545" s="15" t="s">
        <v>567</v>
      </c>
      <c r="C545" s="1">
        <f>VLOOKUP(A545,Main!_xlnm.Print_Area,16,FALSE)</f>
        <v>834572.98221546574</v>
      </c>
      <c r="D545" s="1">
        <f>VLOOKUP(A545,Main!_xlnm.Print_Area,13,FALSE)</f>
        <v>-27840</v>
      </c>
      <c r="E545" s="1">
        <f>VLOOKUP(A545,'CAF BLS Adjustment'!B545:J1200,5)</f>
        <v>609950</v>
      </c>
      <c r="F545" s="1">
        <f>VLOOKUP(A545,'CAF BLS Adjustment'!$B$3:$J$658,6)</f>
        <v>255632</v>
      </c>
      <c r="G545" s="1">
        <f t="shared" si="24"/>
        <v>-27840</v>
      </c>
      <c r="H545" s="1">
        <f t="shared" si="25"/>
        <v>609950</v>
      </c>
      <c r="I545" s="1">
        <f t="shared" si="26"/>
        <v>252462.98221546574</v>
      </c>
    </row>
    <row r="546" spans="1:9">
      <c r="A546" s="107">
        <v>442107</v>
      </c>
      <c r="B546" s="15" t="s">
        <v>568</v>
      </c>
      <c r="C546" s="1">
        <f>VLOOKUP(A546,Main!_xlnm.Print_Area,16,FALSE)</f>
        <v>1034417.933809574</v>
      </c>
      <c r="D546" s="1">
        <f>VLOOKUP(A546,Main!_xlnm.Print_Area,13,FALSE)</f>
        <v>31626</v>
      </c>
      <c r="E546" s="1">
        <f>VLOOKUP(A546,'CAF BLS Adjustment'!B546:J1201,5)</f>
        <v>837108</v>
      </c>
      <c r="F546" s="1">
        <f>VLOOKUP(A546,'CAF BLS Adjustment'!$B$3:$J$658,6)</f>
        <v>169485</v>
      </c>
      <c r="G546" s="1">
        <f t="shared" si="24"/>
        <v>31626</v>
      </c>
      <c r="H546" s="1">
        <f t="shared" si="25"/>
        <v>837108</v>
      </c>
      <c r="I546" s="1">
        <f t="shared" si="26"/>
        <v>165683.93380957399</v>
      </c>
    </row>
    <row r="547" spans="1:9">
      <c r="A547" s="107">
        <v>442116</v>
      </c>
      <c r="B547" s="15" t="s">
        <v>569</v>
      </c>
      <c r="C547" s="1">
        <f>VLOOKUP(A547,Main!_xlnm.Print_Area,16,FALSE)</f>
        <v>1284837.742620334</v>
      </c>
      <c r="D547" s="1">
        <f>VLOOKUP(A547,Main!_xlnm.Print_Area,13,FALSE)</f>
        <v>101574</v>
      </c>
      <c r="E547" s="1">
        <f>VLOOKUP(A547,'CAF BLS Adjustment'!B547:J1202,5)</f>
        <v>1187985</v>
      </c>
      <c r="F547" s="1">
        <f>VLOOKUP(A547,'CAF BLS Adjustment'!$B$3:$J$658,6)</f>
        <v>0</v>
      </c>
      <c r="G547" s="1">
        <f t="shared" si="24"/>
        <v>101574</v>
      </c>
      <c r="H547" s="1">
        <f t="shared" si="25"/>
        <v>1183263.742620334</v>
      </c>
      <c r="I547" s="1">
        <f t="shared" si="26"/>
        <v>0</v>
      </c>
    </row>
    <row r="548" spans="1:9">
      <c r="A548" s="107">
        <v>442130</v>
      </c>
      <c r="B548" s="15" t="s">
        <v>570</v>
      </c>
      <c r="C548" s="1">
        <f>VLOOKUP(A548,Main!_xlnm.Print_Area,16,FALSE)</f>
        <v>3554130.0142900241</v>
      </c>
      <c r="D548" s="1">
        <f>VLOOKUP(A548,Main!_xlnm.Print_Area,13,FALSE)</f>
        <v>278622</v>
      </c>
      <c r="E548" s="1">
        <f>VLOOKUP(A548,'CAF BLS Adjustment'!B548:J1203,5)</f>
        <v>2417710</v>
      </c>
      <c r="F548" s="1">
        <f>VLOOKUP(A548,'CAF BLS Adjustment'!$B$3:$J$658,6)</f>
        <v>870858</v>
      </c>
      <c r="G548" s="1">
        <f t="shared" si="24"/>
        <v>278622</v>
      </c>
      <c r="H548" s="1">
        <f t="shared" si="25"/>
        <v>2417710</v>
      </c>
      <c r="I548" s="1">
        <f t="shared" si="26"/>
        <v>857798.01429002406</v>
      </c>
    </row>
    <row r="549" spans="1:9">
      <c r="A549" s="107">
        <v>442135</v>
      </c>
      <c r="B549" s="15" t="s">
        <v>571</v>
      </c>
      <c r="C549" s="1">
        <f>VLOOKUP(A549,Main!_xlnm.Print_Area,16,FALSE)</f>
        <v>2380874.2531622285</v>
      </c>
      <c r="D549" s="1">
        <f>VLOOKUP(A549,Main!_xlnm.Print_Area,13,FALSE)</f>
        <v>154260</v>
      </c>
      <c r="E549" s="1">
        <f>VLOOKUP(A549,'CAF BLS Adjustment'!B549:J1204,5)</f>
        <v>1694787</v>
      </c>
      <c r="F549" s="1">
        <f>VLOOKUP(A549,'CAF BLS Adjustment'!$B$3:$J$658,6)</f>
        <v>540576</v>
      </c>
      <c r="G549" s="1">
        <f t="shared" si="24"/>
        <v>154260</v>
      </c>
      <c r="H549" s="1">
        <f t="shared" si="25"/>
        <v>1694787</v>
      </c>
      <c r="I549" s="1">
        <f t="shared" si="26"/>
        <v>531827.2531622285</v>
      </c>
    </row>
    <row r="550" spans="1:9">
      <c r="A550" s="107">
        <v>442141</v>
      </c>
      <c r="B550" s="15" t="s">
        <v>546</v>
      </c>
      <c r="C550" s="1">
        <f>VLOOKUP(A550,Main!_xlnm.Print_Area,16,FALSE)</f>
        <v>1890985.6010695607</v>
      </c>
      <c r="D550" s="1">
        <f>VLOOKUP(A550,Main!_xlnm.Print_Area,13,FALSE)</f>
        <v>-301746</v>
      </c>
      <c r="E550" s="1">
        <f>VLOOKUP(A550,'CAF BLS Adjustment'!B550:J1205,5)</f>
        <v>799075</v>
      </c>
      <c r="F550" s="1">
        <f>VLOOKUP(A550,'CAF BLS Adjustment'!$B$3:$J$658,6)</f>
        <v>1401714</v>
      </c>
      <c r="G550" s="1">
        <f t="shared" si="24"/>
        <v>-301746</v>
      </c>
      <c r="H550" s="1">
        <f t="shared" si="25"/>
        <v>799075</v>
      </c>
      <c r="I550" s="1">
        <f t="shared" si="26"/>
        <v>1393656.6010695607</v>
      </c>
    </row>
    <row r="551" spans="1:9">
      <c r="A551" s="107">
        <v>442143</v>
      </c>
      <c r="B551" s="15" t="s">
        <v>572</v>
      </c>
      <c r="C551" s="1">
        <f>VLOOKUP(A551,Main!_xlnm.Print_Area,16,FALSE)</f>
        <v>1609924.1818603417</v>
      </c>
      <c r="D551" s="1">
        <f>VLOOKUP(A551,Main!_xlnm.Print_Area,13,FALSE)</f>
        <v>7566</v>
      </c>
      <c r="E551" s="1">
        <f>VLOOKUP(A551,'CAF BLS Adjustment'!B551:J1206,5)</f>
        <v>1608274</v>
      </c>
      <c r="F551" s="1">
        <f>VLOOKUP(A551,'CAF BLS Adjustment'!$B$3:$J$658,6)</f>
        <v>0</v>
      </c>
      <c r="G551" s="1">
        <f t="shared" si="24"/>
        <v>7566</v>
      </c>
      <c r="H551" s="1">
        <f t="shared" si="25"/>
        <v>1602358.1818603417</v>
      </c>
      <c r="I551" s="1">
        <f t="shared" si="26"/>
        <v>0</v>
      </c>
    </row>
    <row r="552" spans="1:9">
      <c r="A552" s="107">
        <v>442150</v>
      </c>
      <c r="B552" s="15" t="s">
        <v>573</v>
      </c>
      <c r="C552" s="1">
        <f>VLOOKUP(A552,Main!_xlnm.Print_Area,16,FALSE)</f>
        <v>69928.714125987739</v>
      </c>
      <c r="D552" s="1">
        <f>VLOOKUP(A552,Main!_xlnm.Print_Area,13,FALSE)</f>
        <v>5814</v>
      </c>
      <c r="E552" s="1">
        <f>VLOOKUP(A552,'CAF BLS Adjustment'!B552:J1207,5)</f>
        <v>64136</v>
      </c>
      <c r="F552" s="1">
        <f>VLOOKUP(A552,'CAF BLS Adjustment'!$B$3:$J$658,6)</f>
        <v>0</v>
      </c>
      <c r="G552" s="1">
        <f t="shared" si="24"/>
        <v>5814</v>
      </c>
      <c r="H552" s="1">
        <f t="shared" si="25"/>
        <v>64114.714125987739</v>
      </c>
      <c r="I552" s="1">
        <f t="shared" si="26"/>
        <v>0</v>
      </c>
    </row>
    <row r="553" spans="1:9">
      <c r="A553" s="107">
        <v>442159</v>
      </c>
      <c r="B553" s="15" t="s">
        <v>574</v>
      </c>
      <c r="C553" s="1">
        <f>VLOOKUP(A553,Main!_xlnm.Print_Area,16,FALSE)</f>
        <v>5091586.5854479056</v>
      </c>
      <c r="D553" s="1">
        <f>VLOOKUP(A553,Main!_xlnm.Print_Area,13,FALSE)</f>
        <v>-5898</v>
      </c>
      <c r="E553" s="1">
        <f>VLOOKUP(A553,'CAF BLS Adjustment'!B553:J1208,5)</f>
        <v>5110682.3898763824</v>
      </c>
      <c r="F553" s="1">
        <f>VLOOKUP(A553,'CAF BLS Adjustment'!$B$3:$J$658,6)</f>
        <v>5533.3831125258603</v>
      </c>
      <c r="G553" s="1">
        <f t="shared" si="24"/>
        <v>-5898</v>
      </c>
      <c r="H553" s="1">
        <f t="shared" si="25"/>
        <v>5097484.5854479056</v>
      </c>
      <c r="I553" s="1">
        <f t="shared" si="26"/>
        <v>0</v>
      </c>
    </row>
    <row r="554" spans="1:9">
      <c r="A554" s="107">
        <v>442170</v>
      </c>
      <c r="B554" s="15" t="s">
        <v>575</v>
      </c>
      <c r="C554" s="1">
        <f>VLOOKUP(A554,Main!_xlnm.Print_Area,16,FALSE)</f>
        <v>1168986.449117156</v>
      </c>
      <c r="D554" s="1">
        <f>VLOOKUP(A554,Main!_xlnm.Print_Area,13,FALSE)</f>
        <v>48193</v>
      </c>
      <c r="E554" s="1">
        <f>VLOOKUP(A554,'CAF BLS Adjustment'!B554:J1209,5)</f>
        <v>1125089</v>
      </c>
      <c r="F554" s="1">
        <f>VLOOKUP(A554,'CAF BLS Adjustment'!$B$3:$J$658,6)</f>
        <v>0</v>
      </c>
      <c r="G554" s="1">
        <f t="shared" si="24"/>
        <v>48193</v>
      </c>
      <c r="H554" s="1">
        <f t="shared" si="25"/>
        <v>1120793.449117156</v>
      </c>
      <c r="I554" s="1">
        <f t="shared" si="26"/>
        <v>0</v>
      </c>
    </row>
    <row r="555" spans="1:9">
      <c r="A555" s="107">
        <v>452169</v>
      </c>
      <c r="B555" s="15" t="s">
        <v>577</v>
      </c>
      <c r="C555" s="1">
        <f>VLOOKUP(A555,Main!_xlnm.Print_Area,16,FALSE)</f>
        <v>1927183.3830243675</v>
      </c>
      <c r="D555" s="1">
        <f>VLOOKUP(A555,Main!_xlnm.Print_Area,13,FALSE)</f>
        <v>261468</v>
      </c>
      <c r="E555" s="1">
        <f>VLOOKUP(A555,'CAF BLS Adjustment'!B555:J1210,5)</f>
        <v>1606380</v>
      </c>
      <c r="F555" s="1">
        <f>VLOOKUP(A555,'CAF BLS Adjustment'!$B$3:$J$658,6)</f>
        <v>66417</v>
      </c>
      <c r="G555" s="1">
        <f t="shared" si="24"/>
        <v>261468</v>
      </c>
      <c r="H555" s="1">
        <f t="shared" si="25"/>
        <v>1606380</v>
      </c>
      <c r="I555" s="1">
        <f t="shared" si="26"/>
        <v>59335.383024367504</v>
      </c>
    </row>
    <row r="556" spans="1:9">
      <c r="A556" s="107">
        <v>452173</v>
      </c>
      <c r="B556" s="15" t="s">
        <v>578</v>
      </c>
      <c r="C556" s="1">
        <f>VLOOKUP(A556,Main!_xlnm.Print_Area,16,FALSE)</f>
        <v>1420914.71496038</v>
      </c>
      <c r="D556" s="1">
        <f>VLOOKUP(A556,Main!_xlnm.Print_Area,13,FALSE)</f>
        <v>132258</v>
      </c>
      <c r="E556" s="1">
        <f>VLOOKUP(A556,'CAF BLS Adjustment'!B556:J1211,5)</f>
        <v>1276358</v>
      </c>
      <c r="F556" s="1">
        <f>VLOOKUP(A556,'CAF BLS Adjustment'!$B$3:$J$658,6)</f>
        <v>17520</v>
      </c>
      <c r="G556" s="1">
        <f t="shared" si="24"/>
        <v>132258</v>
      </c>
      <c r="H556" s="1">
        <f t="shared" si="25"/>
        <v>1276358</v>
      </c>
      <c r="I556" s="1">
        <f t="shared" si="26"/>
        <v>12298.714960379992</v>
      </c>
    </row>
    <row r="557" spans="1:9">
      <c r="A557" s="107">
        <v>452176</v>
      </c>
      <c r="B557" s="15" t="s">
        <v>579</v>
      </c>
      <c r="C557" s="1">
        <f>VLOOKUP(A557,Main!_xlnm.Print_Area,16,FALSE)</f>
        <v>2616567</v>
      </c>
      <c r="D557" s="1">
        <f>VLOOKUP(A557,Main!_xlnm.Print_Area,13,FALSE)</f>
        <v>-32970</v>
      </c>
      <c r="E557" s="1">
        <f>VLOOKUP(A557,'CAF BLS Adjustment'!B557:J1212,5)</f>
        <v>2649537</v>
      </c>
      <c r="F557" s="1">
        <f>VLOOKUP(A557,'CAF BLS Adjustment'!$B$3:$J$658,6)</f>
        <v>0</v>
      </c>
      <c r="G557" s="1">
        <f t="shared" si="24"/>
        <v>-32970</v>
      </c>
      <c r="H557" s="1">
        <f t="shared" si="25"/>
        <v>2649537</v>
      </c>
      <c r="I557" s="1">
        <f t="shared" si="26"/>
        <v>0</v>
      </c>
    </row>
    <row r="558" spans="1:9">
      <c r="A558" s="107">
        <v>452179</v>
      </c>
      <c r="B558" s="15" t="s">
        <v>580</v>
      </c>
      <c r="C558" s="1">
        <f>VLOOKUP(A558,Main!_xlnm.Print_Area,16,FALSE)</f>
        <v>3676409.6861112053</v>
      </c>
      <c r="D558" s="1">
        <f>VLOOKUP(A558,Main!_xlnm.Print_Area,13,FALSE)</f>
        <v>196458</v>
      </c>
      <c r="E558" s="1">
        <f>VLOOKUP(A558,'CAF BLS Adjustment'!B558:J1213,5)</f>
        <v>3493461</v>
      </c>
      <c r="F558" s="1">
        <f>VLOOKUP(A558,'CAF BLS Adjustment'!$B$3:$J$658,6)</f>
        <v>0</v>
      </c>
      <c r="G558" s="1">
        <f t="shared" si="24"/>
        <v>196458</v>
      </c>
      <c r="H558" s="1">
        <f t="shared" si="25"/>
        <v>3479951.6861112053</v>
      </c>
      <c r="I558" s="1">
        <f t="shared" si="26"/>
        <v>0</v>
      </c>
    </row>
    <row r="559" spans="1:9">
      <c r="A559" s="107">
        <v>452200</v>
      </c>
      <c r="B559" s="15" t="s">
        <v>581</v>
      </c>
      <c r="C559" s="1">
        <f>VLOOKUP(A559,Main!_xlnm.Print_Area,16,FALSE)</f>
        <v>990940.69502117939</v>
      </c>
      <c r="D559" s="1">
        <f>VLOOKUP(A559,Main!_xlnm.Print_Area,13,FALSE)</f>
        <v>160386</v>
      </c>
      <c r="E559" s="1">
        <f>VLOOKUP(A559,'CAF BLS Adjustment'!B559:J1214,5)</f>
        <v>834196</v>
      </c>
      <c r="F559" s="1">
        <f>VLOOKUP(A559,'CAF BLS Adjustment'!$B$3:$J$658,6)</f>
        <v>0</v>
      </c>
      <c r="G559" s="1">
        <f t="shared" si="24"/>
        <v>160386</v>
      </c>
      <c r="H559" s="1">
        <f t="shared" si="25"/>
        <v>830554.69502117939</v>
      </c>
      <c r="I559" s="1">
        <f t="shared" si="26"/>
        <v>0</v>
      </c>
    </row>
    <row r="560" spans="1:9">
      <c r="A560" s="107">
        <v>452226</v>
      </c>
      <c r="B560" s="15" t="s">
        <v>582</v>
      </c>
      <c r="C560" s="1">
        <f>VLOOKUP(A560,Main!_xlnm.Print_Area,16,FALSE)</f>
        <v>1014371.5959673186</v>
      </c>
      <c r="D560" s="1">
        <f>VLOOKUP(A560,Main!_xlnm.Print_Area,13,FALSE)</f>
        <v>31902</v>
      </c>
      <c r="E560" s="1">
        <f>VLOOKUP(A560,'CAF BLS Adjustment'!B560:J1215,5)</f>
        <v>986197</v>
      </c>
      <c r="F560" s="1">
        <f>VLOOKUP(A560,'CAF BLS Adjustment'!$B$3:$J$658,6)</f>
        <v>0</v>
      </c>
      <c r="G560" s="1">
        <f t="shared" si="24"/>
        <v>31902</v>
      </c>
      <c r="H560" s="1">
        <f t="shared" si="25"/>
        <v>982469.59596731863</v>
      </c>
      <c r="I560" s="1">
        <f t="shared" si="26"/>
        <v>0</v>
      </c>
    </row>
    <row r="561" spans="1:9">
      <c r="A561" s="107">
        <v>453334</v>
      </c>
      <c r="B561" s="15" t="s">
        <v>583</v>
      </c>
      <c r="C561" s="1">
        <f>VLOOKUP(A561,Main!_xlnm.Print_Area,16,FALSE)</f>
        <v>2249211.061967371</v>
      </c>
      <c r="D561" s="1">
        <f>VLOOKUP(A561,Main!_xlnm.Print_Area,13,FALSE)</f>
        <v>133146</v>
      </c>
      <c r="E561" s="1">
        <f>VLOOKUP(A561,'CAF BLS Adjustment'!B561:J1216,5)</f>
        <v>2124330</v>
      </c>
      <c r="F561" s="1">
        <f>VLOOKUP(A561,'CAF BLS Adjustment'!$B$3:$J$658,6)</f>
        <v>0</v>
      </c>
      <c r="G561" s="1">
        <f t="shared" si="24"/>
        <v>133146</v>
      </c>
      <c r="H561" s="1">
        <f t="shared" si="25"/>
        <v>2116065.061967371</v>
      </c>
      <c r="I561" s="1">
        <f t="shared" si="26"/>
        <v>0</v>
      </c>
    </row>
    <row r="562" spans="1:9">
      <c r="A562" s="107">
        <v>457991</v>
      </c>
      <c r="B562" s="15" t="s">
        <v>584</v>
      </c>
      <c r="C562" s="1">
        <f>VLOOKUP(A562,Main!_xlnm.Print_Area,16,FALSE)</f>
        <v>1465727.0478197797</v>
      </c>
      <c r="D562" s="1">
        <f>VLOOKUP(A562,Main!_xlnm.Print_Area,13,FALSE)</f>
        <v>177948</v>
      </c>
      <c r="E562" s="1">
        <f>VLOOKUP(A562,'CAF BLS Adjustment'!B562:J1217,5)</f>
        <v>1135285</v>
      </c>
      <c r="F562" s="1">
        <f>VLOOKUP(A562,'CAF BLS Adjustment'!$B$3:$J$658,6)</f>
        <v>157880</v>
      </c>
      <c r="G562" s="1">
        <f t="shared" si="24"/>
        <v>177948</v>
      </c>
      <c r="H562" s="1">
        <f t="shared" si="25"/>
        <v>1135285</v>
      </c>
      <c r="I562" s="1">
        <f t="shared" si="26"/>
        <v>152494.04781977972</v>
      </c>
    </row>
    <row r="563" spans="1:9">
      <c r="A563" s="107">
        <v>462178</v>
      </c>
      <c r="B563" s="15" t="s">
        <v>586</v>
      </c>
      <c r="C563" s="1">
        <f>VLOOKUP(A563,Main!_xlnm.Print_Area,16,FALSE)</f>
        <v>138984.88615180572</v>
      </c>
      <c r="D563" s="1">
        <f>VLOOKUP(A563,Main!_xlnm.Print_Area,13,FALSE)</f>
        <v>29610</v>
      </c>
      <c r="E563" s="1">
        <f>VLOOKUP(A563,'CAF BLS Adjustment'!B563:J1218,5)</f>
        <v>109885.59921512843</v>
      </c>
      <c r="F563" s="1">
        <f>VLOOKUP(A563,'CAF BLS Adjustment'!$B$3:$J$658,6)</f>
        <v>0</v>
      </c>
      <c r="G563" s="1">
        <f t="shared" si="24"/>
        <v>29610</v>
      </c>
      <c r="H563" s="1">
        <f t="shared" si="25"/>
        <v>109374.88615180572</v>
      </c>
      <c r="I563" s="1">
        <f t="shared" si="26"/>
        <v>0</v>
      </c>
    </row>
    <row r="564" spans="1:9">
      <c r="A564" s="107">
        <v>462182</v>
      </c>
      <c r="B564" s="15" t="s">
        <v>587</v>
      </c>
      <c r="C564" s="1">
        <f>VLOOKUP(A564,Main!_xlnm.Print_Area,16,FALSE)</f>
        <v>686999.55538485886</v>
      </c>
      <c r="D564" s="1">
        <f>VLOOKUP(A564,Main!_xlnm.Print_Area,13,FALSE)</f>
        <v>49776</v>
      </c>
      <c r="E564" s="1">
        <f>VLOOKUP(A564,'CAF BLS Adjustment'!B564:J1219,5)</f>
        <v>639748</v>
      </c>
      <c r="F564" s="1">
        <f>VLOOKUP(A564,'CAF BLS Adjustment'!$B$3:$J$658,6)</f>
        <v>0</v>
      </c>
      <c r="G564" s="1">
        <f t="shared" si="24"/>
        <v>49776</v>
      </c>
      <c r="H564" s="1">
        <f t="shared" si="25"/>
        <v>637223.55538485886</v>
      </c>
      <c r="I564" s="1">
        <f t="shared" si="26"/>
        <v>0</v>
      </c>
    </row>
    <row r="565" spans="1:9">
      <c r="A565" s="107">
        <v>462186</v>
      </c>
      <c r="B565" s="15" t="s">
        <v>588</v>
      </c>
      <c r="C565" s="1">
        <f>VLOOKUP(A565,Main!_xlnm.Print_Area,16,FALSE)</f>
        <v>1729575.5117715895</v>
      </c>
      <c r="D565" s="1">
        <f>VLOOKUP(A565,Main!_xlnm.Print_Area,13,FALSE)</f>
        <v>143364</v>
      </c>
      <c r="E565" s="1">
        <f>VLOOKUP(A565,'CAF BLS Adjustment'!B565:J1220,5)</f>
        <v>1592567</v>
      </c>
      <c r="F565" s="1">
        <f>VLOOKUP(A565,'CAF BLS Adjustment'!$B$3:$J$658,6)</f>
        <v>0</v>
      </c>
      <c r="G565" s="1">
        <f t="shared" si="24"/>
        <v>143364</v>
      </c>
      <c r="H565" s="1">
        <f t="shared" si="25"/>
        <v>1586211.5117715895</v>
      </c>
      <c r="I565" s="1">
        <f t="shared" si="26"/>
        <v>0</v>
      </c>
    </row>
    <row r="566" spans="1:9">
      <c r="A566" s="107">
        <v>462188</v>
      </c>
      <c r="B566" s="15" t="s">
        <v>589</v>
      </c>
      <c r="C566" s="1">
        <f>VLOOKUP(A566,Main!_xlnm.Print_Area,16,FALSE)</f>
        <v>317199.42083248822</v>
      </c>
      <c r="D566" s="1">
        <f>VLOOKUP(A566,Main!_xlnm.Print_Area,13,FALSE)</f>
        <v>18474</v>
      </c>
      <c r="E566" s="1">
        <f>VLOOKUP(A566,'CAF BLS Adjustment'!B566:J1221,5)</f>
        <v>299891</v>
      </c>
      <c r="F566" s="1">
        <f>VLOOKUP(A566,'CAF BLS Adjustment'!$B$3:$J$658,6)</f>
        <v>0</v>
      </c>
      <c r="G566" s="1">
        <f t="shared" si="24"/>
        <v>18474</v>
      </c>
      <c r="H566" s="1">
        <f t="shared" si="25"/>
        <v>298725.42083248822</v>
      </c>
      <c r="I566" s="1">
        <f t="shared" si="26"/>
        <v>0</v>
      </c>
    </row>
    <row r="567" spans="1:9">
      <c r="A567" s="107">
        <v>462194</v>
      </c>
      <c r="B567" s="15" t="s">
        <v>590</v>
      </c>
      <c r="C567" s="1">
        <f>VLOOKUP(A567,Main!_xlnm.Print_Area,16,FALSE)</f>
        <v>415434.18692772737</v>
      </c>
      <c r="D567" s="1">
        <f>VLOOKUP(A567,Main!_xlnm.Print_Area,13,FALSE)</f>
        <v>-1976</v>
      </c>
      <c r="E567" s="1">
        <f>VLOOKUP(A567,'CAF BLS Adjustment'!B567:J1222,5)</f>
        <v>418944</v>
      </c>
      <c r="F567" s="1">
        <f>VLOOKUP(A567,'CAF BLS Adjustment'!$B$3:$J$658,6)</f>
        <v>0</v>
      </c>
      <c r="G567" s="1">
        <f t="shared" si="24"/>
        <v>-1976</v>
      </c>
      <c r="H567" s="1">
        <f t="shared" si="25"/>
        <v>417410.18692772737</v>
      </c>
      <c r="I567" s="1">
        <f t="shared" si="26"/>
        <v>0</v>
      </c>
    </row>
    <row r="568" spans="1:9">
      <c r="A568" s="107">
        <v>462195</v>
      </c>
      <c r="B568" s="15" t="s">
        <v>591</v>
      </c>
      <c r="C568" s="1">
        <f>VLOOKUP(A568,Main!_xlnm.Print_Area,16,FALSE)</f>
        <v>173186.70837943256</v>
      </c>
      <c r="D568" s="1">
        <f>VLOOKUP(A568,Main!_xlnm.Print_Area,13,FALSE)</f>
        <v>-26835</v>
      </c>
      <c r="E568" s="1">
        <f>VLOOKUP(A568,'CAF BLS Adjustment'!B568:J1223,5)</f>
        <v>159120.90936116589</v>
      </c>
      <c r="F568" s="1">
        <f>VLOOKUP(A568,'CAF BLS Adjustment'!$B$3:$J$658,6)</f>
        <v>41635.7976375117</v>
      </c>
      <c r="G568" s="1">
        <f t="shared" si="24"/>
        <v>-26835</v>
      </c>
      <c r="H568" s="1">
        <f t="shared" si="25"/>
        <v>159120.90936116589</v>
      </c>
      <c r="I568" s="1">
        <f t="shared" si="26"/>
        <v>40900.799018266669</v>
      </c>
    </row>
    <row r="569" spans="1:9">
      <c r="A569" s="107">
        <v>462196</v>
      </c>
      <c r="B569" s="15" t="s">
        <v>592</v>
      </c>
      <c r="C569" s="1">
        <f>VLOOKUP(A569,Main!_xlnm.Print_Area,16,FALSE)</f>
        <v>53386.825079601134</v>
      </c>
      <c r="D569" s="1">
        <f>VLOOKUP(A569,Main!_xlnm.Print_Area,13,FALSE)</f>
        <v>1956</v>
      </c>
      <c r="E569" s="1">
        <f>VLOOKUP(A569,'CAF BLS Adjustment'!B569:J1224,5)</f>
        <v>51627</v>
      </c>
      <c r="F569" s="1">
        <f>VLOOKUP(A569,'CAF BLS Adjustment'!$B$3:$J$658,6)</f>
        <v>0</v>
      </c>
      <c r="G569" s="1">
        <f t="shared" si="24"/>
        <v>1956</v>
      </c>
      <c r="H569" s="1">
        <f t="shared" si="25"/>
        <v>51430.825079601134</v>
      </c>
      <c r="I569" s="1">
        <f t="shared" si="26"/>
        <v>0</v>
      </c>
    </row>
    <row r="570" spans="1:9">
      <c r="A570" s="107">
        <v>462197</v>
      </c>
      <c r="B570" s="15" t="s">
        <v>593</v>
      </c>
      <c r="C570" s="1">
        <f>VLOOKUP(A570,Main!_xlnm.Print_Area,16,FALSE)</f>
        <v>1079095.7609230145</v>
      </c>
      <c r="D570" s="1">
        <f>VLOOKUP(A570,Main!_xlnm.Print_Area,13,FALSE)</f>
        <v>79542</v>
      </c>
      <c r="E570" s="1">
        <f>VLOOKUP(A570,'CAF BLS Adjustment'!B570:J1225,5)</f>
        <v>630994</v>
      </c>
      <c r="F570" s="1">
        <f>VLOOKUP(A570,'CAF BLS Adjustment'!$B$3:$J$658,6)</f>
        <v>372525</v>
      </c>
      <c r="G570" s="1">
        <f t="shared" si="24"/>
        <v>79542</v>
      </c>
      <c r="H570" s="1">
        <f t="shared" si="25"/>
        <v>630994</v>
      </c>
      <c r="I570" s="1">
        <f t="shared" si="26"/>
        <v>368559.76092301449</v>
      </c>
    </row>
    <row r="571" spans="1:9">
      <c r="A571" s="107">
        <v>462199</v>
      </c>
      <c r="B571" s="15" t="s">
        <v>594</v>
      </c>
      <c r="C571" s="1">
        <f>VLOOKUP(A571,Main!_xlnm.Print_Area,16,FALSE)</f>
        <v>1060102.5532546786</v>
      </c>
      <c r="D571" s="1">
        <f>VLOOKUP(A571,Main!_xlnm.Print_Area,13,FALSE)</f>
        <v>144840</v>
      </c>
      <c r="E571" s="1">
        <f>VLOOKUP(A571,'CAF BLS Adjustment'!B571:J1226,5)</f>
        <v>919158</v>
      </c>
      <c r="F571" s="1">
        <f>VLOOKUP(A571,'CAF BLS Adjustment'!$B$3:$J$658,6)</f>
        <v>0</v>
      </c>
      <c r="G571" s="1">
        <f t="shared" si="24"/>
        <v>144840</v>
      </c>
      <c r="H571" s="1">
        <f t="shared" si="25"/>
        <v>915262.55325467861</v>
      </c>
      <c r="I571" s="1">
        <f t="shared" si="26"/>
        <v>0</v>
      </c>
    </row>
    <row r="572" spans="1:9">
      <c r="A572" s="107">
        <v>462202</v>
      </c>
      <c r="B572" s="15" t="s">
        <v>595</v>
      </c>
      <c r="C572" s="1">
        <f>VLOOKUP(A572,Main!_xlnm.Print_Area,16,FALSE)</f>
        <v>178587.76243525045</v>
      </c>
      <c r="D572" s="1">
        <f>VLOOKUP(A572,Main!_xlnm.Print_Area,13,FALSE)</f>
        <v>13398</v>
      </c>
      <c r="E572" s="1">
        <f>VLOOKUP(A572,'CAF BLS Adjustment'!B572:J1227,5)</f>
        <v>165846</v>
      </c>
      <c r="F572" s="1">
        <f>VLOOKUP(A572,'CAF BLS Adjustment'!$B$3:$J$658,6)</f>
        <v>0</v>
      </c>
      <c r="G572" s="1">
        <f t="shared" si="24"/>
        <v>13398</v>
      </c>
      <c r="H572" s="1">
        <f t="shared" si="25"/>
        <v>165189.76243525045</v>
      </c>
      <c r="I572" s="1">
        <f t="shared" si="26"/>
        <v>0</v>
      </c>
    </row>
    <row r="573" spans="1:9">
      <c r="A573" s="107">
        <v>462203</v>
      </c>
      <c r="B573" s="15" t="s">
        <v>596</v>
      </c>
      <c r="C573" s="1">
        <f>VLOOKUP(A573,Main!_xlnm.Print_Area,16,FALSE)</f>
        <v>535437.08482721285</v>
      </c>
      <c r="D573" s="1">
        <f>VLOOKUP(A573,Main!_xlnm.Print_Area,13,FALSE)</f>
        <v>-197682</v>
      </c>
      <c r="E573" s="1">
        <f>VLOOKUP(A573,'CAF BLS Adjustment'!B573:J1228,5)</f>
        <v>678450</v>
      </c>
      <c r="F573" s="1">
        <f>VLOOKUP(A573,'CAF BLS Adjustment'!$B$3:$J$658,6)</f>
        <v>57363</v>
      </c>
      <c r="G573" s="1">
        <f t="shared" si="24"/>
        <v>-197682</v>
      </c>
      <c r="H573" s="1">
        <f t="shared" si="25"/>
        <v>678450</v>
      </c>
      <c r="I573" s="1">
        <f t="shared" si="26"/>
        <v>54669.08482721285</v>
      </c>
    </row>
    <row r="574" spans="1:9">
      <c r="A574" s="107">
        <v>462206</v>
      </c>
      <c r="B574" s="15" t="s">
        <v>597</v>
      </c>
      <c r="C574" s="1">
        <f>VLOOKUP(A574,Main!_xlnm.Print_Area,16,FALSE)</f>
        <v>29248.350859805876</v>
      </c>
      <c r="D574" s="1">
        <f>VLOOKUP(A574,Main!_xlnm.Print_Area,13,FALSE)</f>
        <v>-1680</v>
      </c>
      <c r="E574" s="1">
        <f>VLOOKUP(A574,'CAF BLS Adjustment'!B574:J1229,5)</f>
        <v>31042</v>
      </c>
      <c r="F574" s="1">
        <f>VLOOKUP(A574,'CAF BLS Adjustment'!$B$3:$J$658,6)</f>
        <v>0</v>
      </c>
      <c r="G574" s="1">
        <f t="shared" si="24"/>
        <v>-1680</v>
      </c>
      <c r="H574" s="1">
        <f t="shared" si="25"/>
        <v>30928.350859805876</v>
      </c>
      <c r="I574" s="1">
        <f t="shared" si="26"/>
        <v>0</v>
      </c>
    </row>
    <row r="575" spans="1:9">
      <c r="A575" s="107">
        <v>462209</v>
      </c>
      <c r="B575" s="15" t="s">
        <v>598</v>
      </c>
      <c r="C575" s="1">
        <f>VLOOKUP(A575,Main!_xlnm.Print_Area,16,FALSE)</f>
        <v>883795.57776155532</v>
      </c>
      <c r="D575" s="1">
        <f>VLOOKUP(A575,Main!_xlnm.Print_Area,13,FALSE)</f>
        <v>-11112</v>
      </c>
      <c r="E575" s="1">
        <f>VLOOKUP(A575,'CAF BLS Adjustment'!B575:J1230,5)</f>
        <v>898196</v>
      </c>
      <c r="F575" s="1">
        <f>VLOOKUP(A575,'CAF BLS Adjustment'!$B$3:$J$658,6)</f>
        <v>0</v>
      </c>
      <c r="G575" s="1">
        <f t="shared" si="24"/>
        <v>-11112</v>
      </c>
      <c r="H575" s="1">
        <f t="shared" si="25"/>
        <v>894907.57776155532</v>
      </c>
      <c r="I575" s="1">
        <f t="shared" si="26"/>
        <v>0</v>
      </c>
    </row>
    <row r="576" spans="1:9">
      <c r="A576" s="107">
        <v>462210</v>
      </c>
      <c r="B576" s="15" t="s">
        <v>599</v>
      </c>
      <c r="C576" s="1">
        <f>VLOOKUP(A576,Main!_xlnm.Print_Area,16,FALSE)</f>
        <v>39588.775349113996</v>
      </c>
      <c r="D576" s="1">
        <f>VLOOKUP(A576,Main!_xlnm.Print_Area,13,FALSE)</f>
        <v>-14628</v>
      </c>
      <c r="E576" s="1">
        <f>VLOOKUP(A576,'CAF BLS Adjustment'!B576:J1231,5)</f>
        <v>54416</v>
      </c>
      <c r="F576" s="1">
        <f>VLOOKUP(A576,'CAF BLS Adjustment'!$B$3:$J$658,6)</f>
        <v>0</v>
      </c>
      <c r="G576" s="1">
        <f t="shared" si="24"/>
        <v>-14628</v>
      </c>
      <c r="H576" s="1">
        <f t="shared" si="25"/>
        <v>54216.775349113996</v>
      </c>
      <c r="I576" s="1">
        <f t="shared" si="26"/>
        <v>0</v>
      </c>
    </row>
    <row r="577" spans="1:9">
      <c r="A577" s="107">
        <v>472213</v>
      </c>
      <c r="B577" s="15" t="s">
        <v>601</v>
      </c>
      <c r="C577" s="1">
        <f>VLOOKUP(A577,Main!_xlnm.Print_Area,16,FALSE)</f>
        <v>3763218.6982145873</v>
      </c>
      <c r="D577" s="1">
        <f>VLOOKUP(A577,Main!_xlnm.Print_Area,13,FALSE)</f>
        <v>91614</v>
      </c>
      <c r="E577" s="1">
        <f>VLOOKUP(A577,'CAF BLS Adjustment'!B577:J1232,5)</f>
        <v>1528462</v>
      </c>
      <c r="F577" s="1">
        <f>VLOOKUP(A577,'CAF BLS Adjustment'!$B$3:$J$658,6)</f>
        <v>2156971</v>
      </c>
      <c r="G577" s="1">
        <f t="shared" si="24"/>
        <v>91614</v>
      </c>
      <c r="H577" s="1">
        <f t="shared" si="25"/>
        <v>1528462</v>
      </c>
      <c r="I577" s="1">
        <f t="shared" si="26"/>
        <v>2143142.6982145873</v>
      </c>
    </row>
    <row r="578" spans="1:9">
      <c r="A578" s="107">
        <v>472218</v>
      </c>
      <c r="B578" s="15" t="s">
        <v>602</v>
      </c>
      <c r="C578" s="1">
        <f>VLOOKUP(A578,Main!_xlnm.Print_Area,16,FALSE)</f>
        <v>1315868.7163826127</v>
      </c>
      <c r="D578" s="1">
        <f>VLOOKUP(A578,Main!_xlnm.Print_Area,13,FALSE)</f>
        <v>110904</v>
      </c>
      <c r="E578" s="1">
        <f>VLOOKUP(A578,'CAF BLS Adjustment'!B578:J1233,5)</f>
        <v>893945</v>
      </c>
      <c r="F578" s="1">
        <f>VLOOKUP(A578,'CAF BLS Adjustment'!$B$3:$J$658,6)</f>
        <v>315855</v>
      </c>
      <c r="G578" s="1">
        <f t="shared" si="24"/>
        <v>110904</v>
      </c>
      <c r="H578" s="1">
        <f t="shared" si="25"/>
        <v>893945</v>
      </c>
      <c r="I578" s="1">
        <f t="shared" si="26"/>
        <v>311019.71638261271</v>
      </c>
    </row>
    <row r="579" spans="1:9">
      <c r="A579" s="107">
        <v>472220</v>
      </c>
      <c r="B579" s="15" t="s">
        <v>603</v>
      </c>
      <c r="C579" s="1">
        <f>VLOOKUP(A579,Main!_xlnm.Print_Area,16,FALSE)</f>
        <v>2357517.0812916518</v>
      </c>
      <c r="D579" s="1">
        <f>VLOOKUP(A579,Main!_xlnm.Print_Area,13,FALSE)</f>
        <v>20214</v>
      </c>
      <c r="E579" s="1">
        <f>VLOOKUP(A579,'CAF BLS Adjustment'!B579:J1234,5)</f>
        <v>400574</v>
      </c>
      <c r="F579" s="1">
        <f>VLOOKUP(A579,'CAF BLS Adjustment'!$B$3:$J$658,6)</f>
        <v>1945392</v>
      </c>
      <c r="G579" s="1">
        <f t="shared" si="24"/>
        <v>20214</v>
      </c>
      <c r="H579" s="1">
        <f t="shared" si="25"/>
        <v>400574</v>
      </c>
      <c r="I579" s="1">
        <f t="shared" si="26"/>
        <v>1936729.0812916518</v>
      </c>
    </row>
    <row r="580" spans="1:9">
      <c r="A580" s="107">
        <v>472221</v>
      </c>
      <c r="B580" s="15" t="s">
        <v>172</v>
      </c>
      <c r="C580" s="1">
        <f>VLOOKUP(A580,Main!_xlnm.Print_Area,16,FALSE)</f>
        <v>2217530.4752690513</v>
      </c>
      <c r="D580" s="1">
        <f>VLOOKUP(A580,Main!_xlnm.Print_Area,13,FALSE)</f>
        <v>145830</v>
      </c>
      <c r="E580" s="1">
        <f>VLOOKUP(A580,'CAF BLS Adjustment'!B580:J1235,5)</f>
        <v>468352</v>
      </c>
      <c r="F580" s="1">
        <f>VLOOKUP(A580,'CAF BLS Adjustment'!$B$3:$J$658,6)</f>
        <v>1611497</v>
      </c>
      <c r="G580" s="1">
        <f t="shared" ref="G580:G643" si="27">MIN(D580,C580)</f>
        <v>145830</v>
      </c>
      <c r="H580" s="1">
        <f t="shared" ref="H580:H643" si="28">MAX(MIN(C580-G580,E580),0)</f>
        <v>468352</v>
      </c>
      <c r="I580" s="1">
        <f t="shared" ref="I580:I643" si="29">MIN(MAX(C580-G580-H580,0),F580)</f>
        <v>1603348.4752690513</v>
      </c>
    </row>
    <row r="581" spans="1:9">
      <c r="A581" s="107">
        <v>472226</v>
      </c>
      <c r="B581" s="15" t="s">
        <v>604</v>
      </c>
      <c r="C581" s="1">
        <f>VLOOKUP(A581,Main!_xlnm.Print_Area,16,FALSE)</f>
        <v>647890.13394724589</v>
      </c>
      <c r="D581" s="1">
        <f>VLOOKUP(A581,Main!_xlnm.Print_Area,13,FALSE)</f>
        <v>-66438</v>
      </c>
      <c r="E581" s="1">
        <f>VLOOKUP(A581,'CAF BLS Adjustment'!B581:J1236,5)</f>
        <v>716953</v>
      </c>
      <c r="F581" s="1">
        <f>VLOOKUP(A581,'CAF BLS Adjustment'!$B$3:$J$658,6)</f>
        <v>0</v>
      </c>
      <c r="G581" s="1">
        <f t="shared" si="27"/>
        <v>-66438</v>
      </c>
      <c r="H581" s="1">
        <f t="shared" si="28"/>
        <v>714328.13394724589</v>
      </c>
      <c r="I581" s="1">
        <f t="shared" si="29"/>
        <v>0</v>
      </c>
    </row>
    <row r="582" spans="1:9">
      <c r="A582" s="107">
        <v>472232</v>
      </c>
      <c r="B582" s="15" t="s">
        <v>605</v>
      </c>
      <c r="C582" s="1">
        <f>VLOOKUP(A582,Main!_xlnm.Print_Area,16,FALSE)</f>
        <v>1486858.3986794415</v>
      </c>
      <c r="D582" s="1">
        <f>VLOOKUP(A582,Main!_xlnm.Print_Area,13,FALSE)</f>
        <v>79770</v>
      </c>
      <c r="E582" s="1">
        <f>VLOOKUP(A582,'CAF BLS Adjustment'!B582:J1237,5)</f>
        <v>522462</v>
      </c>
      <c r="F582" s="1">
        <f>VLOOKUP(A582,'CAF BLS Adjustment'!$B$3:$J$658,6)</f>
        <v>890090</v>
      </c>
      <c r="G582" s="1">
        <f t="shared" si="27"/>
        <v>79770</v>
      </c>
      <c r="H582" s="1">
        <f t="shared" si="28"/>
        <v>522462</v>
      </c>
      <c r="I582" s="1">
        <f t="shared" si="29"/>
        <v>884626.39867944154</v>
      </c>
    </row>
    <row r="583" spans="1:9">
      <c r="A583" s="107">
        <v>472295</v>
      </c>
      <c r="B583" s="15" t="s">
        <v>606</v>
      </c>
      <c r="C583" s="1">
        <f>VLOOKUP(A583,Main!_xlnm.Print_Area,16,FALSE)</f>
        <v>1676901.0689761441</v>
      </c>
      <c r="D583" s="1">
        <f>VLOOKUP(A583,Main!_xlnm.Print_Area,13,FALSE)</f>
        <v>94302</v>
      </c>
      <c r="E583" s="1">
        <f>VLOOKUP(A583,'CAF BLS Adjustment'!B583:J1238,5)</f>
        <v>1588761</v>
      </c>
      <c r="F583" s="1">
        <f>VLOOKUP(A583,'CAF BLS Adjustment'!$B$3:$J$658,6)</f>
        <v>0</v>
      </c>
      <c r="G583" s="1">
        <f t="shared" si="27"/>
        <v>94302</v>
      </c>
      <c r="H583" s="1">
        <f t="shared" si="28"/>
        <v>1582599.0689761441</v>
      </c>
      <c r="I583" s="1">
        <f t="shared" si="29"/>
        <v>0</v>
      </c>
    </row>
    <row r="584" spans="1:9">
      <c r="A584" s="107">
        <v>482242</v>
      </c>
      <c r="B584" s="15" t="s">
        <v>608</v>
      </c>
      <c r="C584" s="1">
        <f>VLOOKUP(A584,Main!_xlnm.Print_Area,16,FALSE)</f>
        <v>2305462.2118716771</v>
      </c>
      <c r="D584" s="1">
        <f>VLOOKUP(A584,Main!_xlnm.Print_Area,13,FALSE)</f>
        <v>-6300</v>
      </c>
      <c r="E584" s="1">
        <f>VLOOKUP(A584,'CAF BLS Adjustment'!B584:J1239,5)</f>
        <v>1983074</v>
      </c>
      <c r="F584" s="1">
        <f>VLOOKUP(A584,'CAF BLS Adjustment'!$B$3:$J$658,6)</f>
        <v>337183</v>
      </c>
      <c r="G584" s="1">
        <f t="shared" si="27"/>
        <v>-6300</v>
      </c>
      <c r="H584" s="1">
        <f t="shared" si="28"/>
        <v>1983074</v>
      </c>
      <c r="I584" s="1">
        <f t="shared" si="29"/>
        <v>328688.21187167708</v>
      </c>
    </row>
    <row r="585" spans="1:9">
      <c r="A585" s="107">
        <v>482247</v>
      </c>
      <c r="B585" s="15" t="s">
        <v>609</v>
      </c>
      <c r="C585" s="1">
        <f>VLOOKUP(A585,Main!_xlnm.Print_Area,16,FALSE)</f>
        <v>4444353.8030756135</v>
      </c>
      <c r="D585" s="1">
        <f>VLOOKUP(A585,Main!_xlnm.Print_Area,13,FALSE)</f>
        <v>451674</v>
      </c>
      <c r="E585" s="1">
        <f>VLOOKUP(A585,'CAF BLS Adjustment'!B585:J1240,5)</f>
        <v>3727548</v>
      </c>
      <c r="F585" s="1">
        <f>VLOOKUP(A585,'CAF BLS Adjustment'!$B$3:$J$658,6)</f>
        <v>281463</v>
      </c>
      <c r="G585" s="1">
        <f t="shared" si="27"/>
        <v>451674</v>
      </c>
      <c r="H585" s="1">
        <f t="shared" si="28"/>
        <v>3727548</v>
      </c>
      <c r="I585" s="1">
        <f t="shared" si="29"/>
        <v>265131.80307561345</v>
      </c>
    </row>
    <row r="586" spans="1:9">
      <c r="A586" s="107">
        <v>482248</v>
      </c>
      <c r="B586" s="15" t="s">
        <v>610</v>
      </c>
      <c r="C586" s="1">
        <f>VLOOKUP(A586,Main!_xlnm.Print_Area,16,FALSE)</f>
        <v>1114643.1387329542</v>
      </c>
      <c r="D586" s="1">
        <f>VLOOKUP(A586,Main!_xlnm.Print_Area,13,FALSE)</f>
        <v>72798</v>
      </c>
      <c r="E586" s="1">
        <f>VLOOKUP(A586,'CAF BLS Adjustment'!B586:J1241,5)</f>
        <v>1045941</v>
      </c>
      <c r="F586" s="1">
        <f>VLOOKUP(A586,'CAF BLS Adjustment'!$B$3:$J$658,6)</f>
        <v>0</v>
      </c>
      <c r="G586" s="1">
        <f t="shared" si="27"/>
        <v>72798</v>
      </c>
      <c r="H586" s="1">
        <f t="shared" si="28"/>
        <v>1041845.1387329542</v>
      </c>
      <c r="I586" s="1">
        <f t="shared" si="29"/>
        <v>0</v>
      </c>
    </row>
    <row r="587" spans="1:9">
      <c r="A587" s="107">
        <v>482250</v>
      </c>
      <c r="B587" s="15" t="s">
        <v>611</v>
      </c>
      <c r="C587" s="1">
        <f>VLOOKUP(A587,Main!_xlnm.Print_Area,16,FALSE)</f>
        <v>1758074.5826562801</v>
      </c>
      <c r="D587" s="1">
        <f>VLOOKUP(A587,Main!_xlnm.Print_Area,13,FALSE)</f>
        <v>-34890</v>
      </c>
      <c r="E587" s="1">
        <f>VLOOKUP(A587,'CAF BLS Adjustment'!B587:J1242,5)</f>
        <v>1743370</v>
      </c>
      <c r="F587" s="1">
        <f>VLOOKUP(A587,'CAF BLS Adjustment'!$B$3:$J$658,6)</f>
        <v>56183</v>
      </c>
      <c r="G587" s="1">
        <f t="shared" si="27"/>
        <v>-34890</v>
      </c>
      <c r="H587" s="1">
        <f t="shared" si="28"/>
        <v>1743370</v>
      </c>
      <c r="I587" s="1">
        <f t="shared" si="29"/>
        <v>49594.582656280138</v>
      </c>
    </row>
    <row r="588" spans="1:9">
      <c r="A588" s="107">
        <v>482255</v>
      </c>
      <c r="B588" s="15" t="s">
        <v>612</v>
      </c>
      <c r="C588" s="1">
        <f>VLOOKUP(A588,Main!_xlnm.Print_Area,16,FALSE)</f>
        <v>20033467.960760631</v>
      </c>
      <c r="D588" s="1">
        <f>VLOOKUP(A588,Main!_xlnm.Print_Area,13,FALSE)</f>
        <v>-1820112</v>
      </c>
      <c r="E588" s="1">
        <f>VLOOKUP(A588,'CAF BLS Adjustment'!B588:J1243,5)</f>
        <v>3325642</v>
      </c>
      <c r="F588" s="1">
        <f>VLOOKUP(A588,'CAF BLS Adjustment'!$B$3:$J$658,6)</f>
        <v>18608241</v>
      </c>
      <c r="G588" s="1">
        <f t="shared" si="27"/>
        <v>-1820112</v>
      </c>
      <c r="H588" s="1">
        <f t="shared" si="28"/>
        <v>3325642</v>
      </c>
      <c r="I588" s="1">
        <f t="shared" si="29"/>
        <v>18527937.960760631</v>
      </c>
    </row>
    <row r="589" spans="1:9">
      <c r="A589" s="107">
        <v>482257</v>
      </c>
      <c r="B589" s="15" t="s">
        <v>613</v>
      </c>
      <c r="C589" s="1">
        <f>VLOOKUP(A589,Main!_xlnm.Print_Area,16,FALSE)</f>
        <v>7630155.2753079487</v>
      </c>
      <c r="D589" s="1">
        <f>VLOOKUP(A589,Main!_xlnm.Print_Area,13,FALSE)</f>
        <v>454086</v>
      </c>
      <c r="E589" s="1">
        <f>VLOOKUP(A589,'CAF BLS Adjustment'!B589:J1244,5)</f>
        <v>6388665</v>
      </c>
      <c r="F589" s="1">
        <f>VLOOKUP(A589,'CAF BLS Adjustment'!$B$3:$J$658,6)</f>
        <v>815442</v>
      </c>
      <c r="G589" s="1">
        <f t="shared" si="27"/>
        <v>454086</v>
      </c>
      <c r="H589" s="1">
        <f t="shared" si="28"/>
        <v>6388665</v>
      </c>
      <c r="I589" s="1">
        <f t="shared" si="29"/>
        <v>787404.2753079487</v>
      </c>
    </row>
    <row r="590" spans="1:9">
      <c r="A590" s="107">
        <v>483310</v>
      </c>
      <c r="B590" s="15" t="s">
        <v>614</v>
      </c>
      <c r="C590" s="1">
        <f>VLOOKUP(A590,Main!_xlnm.Print_Area,16,FALSE)</f>
        <v>4496484.2448540665</v>
      </c>
      <c r="D590" s="1">
        <f>VLOOKUP(A590,Main!_xlnm.Print_Area,13,FALSE)</f>
        <v>258894</v>
      </c>
      <c r="E590" s="1">
        <f>VLOOKUP(A590,'CAF BLS Adjustment'!B590:J1245,5)</f>
        <v>3610100</v>
      </c>
      <c r="F590" s="1">
        <f>VLOOKUP(A590,'CAF BLS Adjustment'!$B$3:$J$658,6)</f>
        <v>644013</v>
      </c>
      <c r="G590" s="1">
        <f t="shared" si="27"/>
        <v>258894</v>
      </c>
      <c r="H590" s="1">
        <f t="shared" si="28"/>
        <v>3610100</v>
      </c>
      <c r="I590" s="1">
        <f t="shared" si="29"/>
        <v>627490.24485406652</v>
      </c>
    </row>
    <row r="591" spans="1:9">
      <c r="A591" s="107">
        <v>491231</v>
      </c>
      <c r="B591" s="15" t="s">
        <v>616</v>
      </c>
      <c r="C591" s="1">
        <f>VLOOKUP(A591,Main!_xlnm.Print_Area,16,FALSE)</f>
        <v>1541386.031752551</v>
      </c>
      <c r="D591" s="1">
        <f>VLOOKUP(A591,Main!_xlnm.Print_Area,13,FALSE)</f>
        <v>161556</v>
      </c>
      <c r="E591" s="1">
        <f>VLOOKUP(A591,'CAF BLS Adjustment'!B591:J1246,5)</f>
        <v>884156</v>
      </c>
      <c r="F591" s="1">
        <f>VLOOKUP(A591,'CAF BLS Adjustment'!$B$3:$J$658,6)</f>
        <v>501338</v>
      </c>
      <c r="G591" s="1">
        <f t="shared" si="27"/>
        <v>161556</v>
      </c>
      <c r="H591" s="1">
        <f t="shared" si="28"/>
        <v>884156</v>
      </c>
      <c r="I591" s="1">
        <f t="shared" si="29"/>
        <v>495674.03175255097</v>
      </c>
    </row>
    <row r="592" spans="1:9">
      <c r="A592" s="107">
        <v>492066</v>
      </c>
      <c r="B592" s="15" t="s">
        <v>617</v>
      </c>
      <c r="C592" s="1">
        <f>VLOOKUP(A592,Main!_xlnm.Print_Area,16,FALSE)</f>
        <v>262236.89932287042</v>
      </c>
      <c r="D592" s="1">
        <f>VLOOKUP(A592,Main!_xlnm.Print_Area,13,FALSE)</f>
        <v>-26802</v>
      </c>
      <c r="E592" s="1">
        <f>VLOOKUP(A592,'CAF BLS Adjustment'!B592:J1247,5)</f>
        <v>290101</v>
      </c>
      <c r="F592" s="1">
        <f>VLOOKUP(A592,'CAF BLS Adjustment'!$B$3:$J$658,6)</f>
        <v>0</v>
      </c>
      <c r="G592" s="1">
        <f t="shared" si="27"/>
        <v>-26802</v>
      </c>
      <c r="H592" s="1">
        <f t="shared" si="28"/>
        <v>289038.89932287042</v>
      </c>
      <c r="I592" s="1">
        <f t="shared" si="29"/>
        <v>0</v>
      </c>
    </row>
    <row r="593" spans="1:9">
      <c r="A593" s="107">
        <v>492176</v>
      </c>
      <c r="B593" s="15" t="s">
        <v>618</v>
      </c>
      <c r="C593" s="1">
        <f>VLOOKUP(A593,Main!_xlnm.Print_Area,16,FALSE)</f>
        <v>639703.34975007421</v>
      </c>
      <c r="D593" s="1">
        <f>VLOOKUP(A593,Main!_xlnm.Print_Area,13,FALSE)</f>
        <v>91620</v>
      </c>
      <c r="E593" s="1">
        <f>VLOOKUP(A593,'CAF BLS Adjustment'!B593:J1248,5)</f>
        <v>550434</v>
      </c>
      <c r="F593" s="1">
        <f>VLOOKUP(A593,'CAF BLS Adjustment'!$B$3:$J$658,6)</f>
        <v>0</v>
      </c>
      <c r="G593" s="1">
        <f t="shared" si="27"/>
        <v>91620</v>
      </c>
      <c r="H593" s="1">
        <f t="shared" si="28"/>
        <v>548083.34975007421</v>
      </c>
      <c r="I593" s="1">
        <f t="shared" si="29"/>
        <v>0</v>
      </c>
    </row>
    <row r="594" spans="1:9">
      <c r="A594" s="107">
        <v>492259</v>
      </c>
      <c r="B594" s="15" t="s">
        <v>619</v>
      </c>
      <c r="C594" s="1">
        <f>VLOOKUP(A594,Main!_xlnm.Print_Area,16,FALSE)</f>
        <v>728418.18888817984</v>
      </c>
      <c r="D594" s="1">
        <f>VLOOKUP(A594,Main!_xlnm.Print_Area,13,FALSE)</f>
        <v>45934</v>
      </c>
      <c r="E594" s="1">
        <f>VLOOKUP(A594,'CAF BLS Adjustment'!B594:J1249,5)</f>
        <v>685160.83017578511</v>
      </c>
      <c r="F594" s="1">
        <f>VLOOKUP(A594,'CAF BLS Adjustment'!$B$3:$J$658,6)</f>
        <v>0</v>
      </c>
      <c r="G594" s="1">
        <f t="shared" si="27"/>
        <v>45934</v>
      </c>
      <c r="H594" s="1">
        <f t="shared" si="28"/>
        <v>682484.18888817984</v>
      </c>
      <c r="I594" s="1">
        <f t="shared" si="29"/>
        <v>0</v>
      </c>
    </row>
    <row r="595" spans="1:9">
      <c r="A595" s="107">
        <v>492262</v>
      </c>
      <c r="B595" s="15" t="s">
        <v>620</v>
      </c>
      <c r="C595" s="1">
        <f>VLOOKUP(A595,Main!_xlnm.Print_Area,16,FALSE)</f>
        <v>12332257.955840824</v>
      </c>
      <c r="D595" s="1">
        <f>VLOOKUP(A595,Main!_xlnm.Print_Area,13,FALSE)</f>
        <v>196962</v>
      </c>
      <c r="E595" s="1">
        <f>VLOOKUP(A595,'CAF BLS Adjustment'!B595:J1250,5)</f>
        <v>4510139</v>
      </c>
      <c r="F595" s="1">
        <f>VLOOKUP(A595,'CAF BLS Adjustment'!$B$3:$J$658,6)</f>
        <v>7670473</v>
      </c>
      <c r="G595" s="1">
        <f t="shared" si="27"/>
        <v>196962</v>
      </c>
      <c r="H595" s="1">
        <f t="shared" si="28"/>
        <v>4510139</v>
      </c>
      <c r="I595" s="1">
        <f t="shared" si="29"/>
        <v>7625156.9558408242</v>
      </c>
    </row>
    <row r="596" spans="1:9">
      <c r="A596" s="107">
        <v>492263</v>
      </c>
      <c r="B596" s="15" t="s">
        <v>621</v>
      </c>
      <c r="C596" s="1">
        <f>VLOOKUP(A596,Main!_xlnm.Print_Area,16,FALSE)</f>
        <v>1371044.966052904</v>
      </c>
      <c r="D596" s="1">
        <f>VLOOKUP(A596,Main!_xlnm.Print_Area,13,FALSE)</f>
        <v>150414</v>
      </c>
      <c r="E596" s="1">
        <f>VLOOKUP(A596,'CAF BLS Adjustment'!B596:J1251,5)</f>
        <v>1225669</v>
      </c>
      <c r="F596" s="1">
        <f>VLOOKUP(A596,'CAF BLS Adjustment'!$B$3:$J$658,6)</f>
        <v>0</v>
      </c>
      <c r="G596" s="1">
        <f t="shared" si="27"/>
        <v>150414</v>
      </c>
      <c r="H596" s="1">
        <f t="shared" si="28"/>
        <v>1220630.966052904</v>
      </c>
      <c r="I596" s="1">
        <f t="shared" si="29"/>
        <v>0</v>
      </c>
    </row>
    <row r="597" spans="1:9">
      <c r="A597" s="107">
        <v>492264</v>
      </c>
      <c r="B597" s="15" t="s">
        <v>622</v>
      </c>
      <c r="C597" s="1">
        <f>VLOOKUP(A597,Main!_xlnm.Print_Area,16,FALSE)</f>
        <v>2189430.9990574587</v>
      </c>
      <c r="D597" s="1">
        <f>VLOOKUP(A597,Main!_xlnm.Print_Area,13,FALSE)</f>
        <v>165580</v>
      </c>
      <c r="E597" s="1">
        <f>VLOOKUP(A597,'CAF BLS Adjustment'!B597:J1252,5)</f>
        <v>1189106.4152130876</v>
      </c>
      <c r="F597" s="1">
        <f>VLOOKUP(A597,'CAF BLS Adjustment'!$B$3:$J$658,6)</f>
        <v>842789.8544016385</v>
      </c>
      <c r="G597" s="1">
        <f t="shared" si="27"/>
        <v>165580</v>
      </c>
      <c r="H597" s="1">
        <f t="shared" si="28"/>
        <v>1189106.4152130876</v>
      </c>
      <c r="I597" s="1">
        <f t="shared" si="29"/>
        <v>834744.58384437114</v>
      </c>
    </row>
    <row r="598" spans="1:9">
      <c r="A598" s="107">
        <v>492265</v>
      </c>
      <c r="B598" s="15" t="s">
        <v>623</v>
      </c>
      <c r="C598" s="1">
        <f>VLOOKUP(A598,Main!_xlnm.Print_Area,16,FALSE)</f>
        <v>1226983.5425792912</v>
      </c>
      <c r="D598" s="1">
        <f>VLOOKUP(A598,Main!_xlnm.Print_Area,13,FALSE)</f>
        <v>-33144</v>
      </c>
      <c r="E598" s="1">
        <f>VLOOKUP(A598,'CAF BLS Adjustment'!B598:J1253,5)</f>
        <v>1264758</v>
      </c>
      <c r="F598" s="1">
        <f>VLOOKUP(A598,'CAF BLS Adjustment'!$B$3:$J$658,6)</f>
        <v>0</v>
      </c>
      <c r="G598" s="1">
        <f t="shared" si="27"/>
        <v>-33144</v>
      </c>
      <c r="H598" s="1">
        <f t="shared" si="28"/>
        <v>1260127.5425792912</v>
      </c>
      <c r="I598" s="1">
        <f t="shared" si="29"/>
        <v>0</v>
      </c>
    </row>
    <row r="599" spans="1:9">
      <c r="A599" s="107">
        <v>492270</v>
      </c>
      <c r="B599" s="15" t="s">
        <v>624</v>
      </c>
      <c r="C599" s="1">
        <f>VLOOKUP(A599,Main!_xlnm.Print_Area,16,FALSE)</f>
        <v>2708782.3240508088</v>
      </c>
      <c r="D599" s="1">
        <f>VLOOKUP(A599,Main!_xlnm.Print_Area,13,FALSE)</f>
        <v>91116</v>
      </c>
      <c r="E599" s="1">
        <f>VLOOKUP(A599,'CAF BLS Adjustment'!B599:J1254,5)</f>
        <v>1681073</v>
      </c>
      <c r="F599" s="1">
        <f>VLOOKUP(A599,'CAF BLS Adjustment'!$B$3:$J$658,6)</f>
        <v>946547</v>
      </c>
      <c r="G599" s="1">
        <f t="shared" si="27"/>
        <v>91116</v>
      </c>
      <c r="H599" s="1">
        <f t="shared" si="28"/>
        <v>1681073</v>
      </c>
      <c r="I599" s="1">
        <f t="shared" si="29"/>
        <v>936593.32405080879</v>
      </c>
    </row>
    <row r="600" spans="1:9">
      <c r="A600" s="107">
        <v>493403</v>
      </c>
      <c r="B600" s="15" t="s">
        <v>625</v>
      </c>
      <c r="C600" s="1">
        <f>VLOOKUP(A600,Main!_xlnm.Print_Area,16,FALSE)</f>
        <v>3843866.350814166</v>
      </c>
      <c r="D600" s="1">
        <f>VLOOKUP(A600,Main!_xlnm.Print_Area,13,FALSE)</f>
        <v>382872</v>
      </c>
      <c r="E600" s="1">
        <f>VLOOKUP(A600,'CAF BLS Adjustment'!B600:J1255,5)</f>
        <v>3475119</v>
      </c>
      <c r="F600" s="1">
        <f>VLOOKUP(A600,'CAF BLS Adjustment'!$B$3:$J$658,6)</f>
        <v>0</v>
      </c>
      <c r="G600" s="1">
        <f t="shared" si="27"/>
        <v>382872</v>
      </c>
      <c r="H600" s="1">
        <f t="shared" si="28"/>
        <v>3460994.350814166</v>
      </c>
      <c r="I600" s="1">
        <f t="shared" si="29"/>
        <v>0</v>
      </c>
    </row>
    <row r="601" spans="1:9">
      <c r="A601" s="107">
        <v>500758</v>
      </c>
      <c r="B601" s="15" t="s">
        <v>627</v>
      </c>
      <c r="C601" s="1">
        <f>VLOOKUP(A601,Main!_xlnm.Print_Area,16,FALSE)</f>
        <v>2002557.9011530809</v>
      </c>
      <c r="D601" s="1">
        <f>VLOOKUP(A601,Main!_xlnm.Print_Area,13,FALSE)</f>
        <v>265518</v>
      </c>
      <c r="E601" s="1">
        <f>VLOOKUP(A601,'CAF BLS Adjustment'!B601:J1256,5)</f>
        <v>369243</v>
      </c>
      <c r="F601" s="1">
        <f>VLOOKUP(A601,'CAF BLS Adjustment'!$B$3:$J$658,6)</f>
        <v>1368769</v>
      </c>
      <c r="G601" s="1">
        <f t="shared" si="27"/>
        <v>265518</v>
      </c>
      <c r="H601" s="1">
        <f t="shared" si="28"/>
        <v>369243</v>
      </c>
      <c r="I601" s="1">
        <f t="shared" si="29"/>
        <v>1367796.9011530809</v>
      </c>
    </row>
    <row r="602" spans="1:9">
      <c r="A602" s="107">
        <v>502278</v>
      </c>
      <c r="B602" s="15" t="s">
        <v>628</v>
      </c>
      <c r="C602" s="1">
        <f>VLOOKUP(A602,Main!_xlnm.Print_Area,16,FALSE)</f>
        <v>2199102.1917337449</v>
      </c>
      <c r="D602" s="1">
        <f>VLOOKUP(A602,Main!_xlnm.Print_Area,13,FALSE)</f>
        <v>239400</v>
      </c>
      <c r="E602" s="1">
        <f>VLOOKUP(A602,'CAF BLS Adjustment'!B602:J1257,5)</f>
        <v>1967783</v>
      </c>
      <c r="F602" s="1">
        <f>VLOOKUP(A602,'CAF BLS Adjustment'!$B$3:$J$658,6)</f>
        <v>0</v>
      </c>
      <c r="G602" s="1">
        <f t="shared" si="27"/>
        <v>239400</v>
      </c>
      <c r="H602" s="1">
        <f t="shared" si="28"/>
        <v>1959702.1917337449</v>
      </c>
      <c r="I602" s="1">
        <f t="shared" si="29"/>
        <v>0</v>
      </c>
    </row>
    <row r="603" spans="1:9">
      <c r="A603" s="107">
        <v>502282</v>
      </c>
      <c r="B603" s="15" t="s">
        <v>629</v>
      </c>
      <c r="C603" s="1">
        <f>VLOOKUP(A603,Main!_xlnm.Print_Area,16,FALSE)</f>
        <v>577056.55131530785</v>
      </c>
      <c r="D603" s="1">
        <f>VLOOKUP(A603,Main!_xlnm.Print_Area,13,FALSE)</f>
        <v>42636</v>
      </c>
      <c r="E603" s="1">
        <f>VLOOKUP(A603,'CAF BLS Adjustment'!B603:J1258,5)</f>
        <v>482246</v>
      </c>
      <c r="F603" s="1">
        <f>VLOOKUP(A603,'CAF BLS Adjustment'!$B$3:$J$658,6)</f>
        <v>54295</v>
      </c>
      <c r="G603" s="1">
        <f t="shared" si="27"/>
        <v>42636</v>
      </c>
      <c r="H603" s="1">
        <f t="shared" si="28"/>
        <v>482246</v>
      </c>
      <c r="I603" s="1">
        <f t="shared" si="29"/>
        <v>52174.55131530785</v>
      </c>
    </row>
    <row r="604" spans="1:9">
      <c r="A604" s="107">
        <v>502284</v>
      </c>
      <c r="B604" s="15" t="s">
        <v>630</v>
      </c>
      <c r="C604" s="1">
        <f>VLOOKUP(A604,Main!_xlnm.Print_Area,16,FALSE)</f>
        <v>1398491.3138513186</v>
      </c>
      <c r="D604" s="1">
        <f>VLOOKUP(A604,Main!_xlnm.Print_Area,13,FALSE)</f>
        <v>372</v>
      </c>
      <c r="E604" s="1">
        <f>VLOOKUP(A604,'CAF BLS Adjustment'!B604:J1259,5)</f>
        <v>1403258.2019901848</v>
      </c>
      <c r="F604" s="1">
        <f>VLOOKUP(A604,'CAF BLS Adjustment'!$B$3:$J$658,6)</f>
        <v>0</v>
      </c>
      <c r="G604" s="1">
        <f t="shared" si="27"/>
        <v>372</v>
      </c>
      <c r="H604" s="1">
        <f t="shared" si="28"/>
        <v>1398119.3138513186</v>
      </c>
      <c r="I604" s="1">
        <f t="shared" si="29"/>
        <v>0</v>
      </c>
    </row>
    <row r="605" spans="1:9">
      <c r="A605" s="107">
        <v>502286</v>
      </c>
      <c r="B605" s="15" t="s">
        <v>631</v>
      </c>
      <c r="C605" s="1">
        <f>VLOOKUP(A605,Main!_xlnm.Print_Area,16,FALSE)</f>
        <v>3776641.3753224825</v>
      </c>
      <c r="D605" s="1">
        <f>VLOOKUP(A605,Main!_xlnm.Print_Area,13,FALSE)</f>
        <v>149856</v>
      </c>
      <c r="E605" s="1">
        <f>VLOOKUP(A605,'CAF BLS Adjustment'!B605:J1260,5)</f>
        <v>3640663</v>
      </c>
      <c r="F605" s="1">
        <f>VLOOKUP(A605,'CAF BLS Adjustment'!$B$3:$J$658,6)</f>
        <v>0</v>
      </c>
      <c r="G605" s="1">
        <f t="shared" si="27"/>
        <v>149856</v>
      </c>
      <c r="H605" s="1">
        <f t="shared" si="28"/>
        <v>3626785.3753224825</v>
      </c>
      <c r="I605" s="1">
        <f t="shared" si="29"/>
        <v>0</v>
      </c>
    </row>
    <row r="606" spans="1:9">
      <c r="A606" s="107">
        <v>502288</v>
      </c>
      <c r="B606" s="15" t="s">
        <v>632</v>
      </c>
      <c r="C606" s="1">
        <f>VLOOKUP(A606,Main!_xlnm.Print_Area,16,FALSE)</f>
        <v>1989031.9179608095</v>
      </c>
      <c r="D606" s="1">
        <f>VLOOKUP(A606,Main!_xlnm.Print_Area,13,FALSE)</f>
        <v>-145920</v>
      </c>
      <c r="E606" s="1">
        <f>VLOOKUP(A606,'CAF BLS Adjustment'!B606:J1261,5)</f>
        <v>1421797</v>
      </c>
      <c r="F606" s="1">
        <f>VLOOKUP(A606,'CAF BLS Adjustment'!$B$3:$J$658,6)</f>
        <v>721000</v>
      </c>
      <c r="G606" s="1">
        <f t="shared" si="27"/>
        <v>-145920</v>
      </c>
      <c r="H606" s="1">
        <f t="shared" si="28"/>
        <v>1421797</v>
      </c>
      <c r="I606" s="1">
        <f t="shared" si="29"/>
        <v>713154.91796080954</v>
      </c>
    </row>
    <row r="607" spans="1:9">
      <c r="A607" s="107">
        <v>512251</v>
      </c>
      <c r="B607" s="15" t="s">
        <v>634</v>
      </c>
      <c r="C607" s="1">
        <f>VLOOKUP(A607,Main!_xlnm.Print_Area,16,FALSE)</f>
        <v>5477120.8033958916</v>
      </c>
      <c r="D607" s="1">
        <f>VLOOKUP(A607,Main!_xlnm.Print_Area,13,FALSE)</f>
        <v>912492</v>
      </c>
      <c r="E607" s="1">
        <f>VLOOKUP(A607,'CAF BLS Adjustment'!B607:J1262,5)</f>
        <v>4294848</v>
      </c>
      <c r="F607" s="1">
        <f>VLOOKUP(A607,'CAF BLS Adjustment'!$B$3:$J$658,6)</f>
        <v>289907</v>
      </c>
      <c r="G607" s="1">
        <f t="shared" si="27"/>
        <v>912492</v>
      </c>
      <c r="H607" s="1">
        <f t="shared" si="28"/>
        <v>4294848</v>
      </c>
      <c r="I607" s="1">
        <f t="shared" si="29"/>
        <v>269780.80339589156</v>
      </c>
    </row>
    <row r="608" spans="1:9">
      <c r="A608" s="107">
        <v>512290</v>
      </c>
      <c r="B608" s="15" t="s">
        <v>635</v>
      </c>
      <c r="C608" s="1">
        <f>VLOOKUP(A608,Main!_xlnm.Print_Area,16,FALSE)</f>
        <v>162224.88935456646</v>
      </c>
      <c r="D608" s="1">
        <f>VLOOKUP(A608,Main!_xlnm.Print_Area,13,FALSE)</f>
        <v>15132</v>
      </c>
      <c r="E608" s="1">
        <f>VLOOKUP(A608,'CAF BLS Adjustment'!B608:J1263,5)</f>
        <v>147689</v>
      </c>
      <c r="F608" s="1">
        <f>VLOOKUP(A608,'CAF BLS Adjustment'!$B$3:$J$658,6)</f>
        <v>0</v>
      </c>
      <c r="G608" s="1">
        <f t="shared" si="27"/>
        <v>15132</v>
      </c>
      <c r="H608" s="1">
        <f t="shared" si="28"/>
        <v>147092.88935456646</v>
      </c>
      <c r="I608" s="1">
        <f t="shared" si="29"/>
        <v>0</v>
      </c>
    </row>
    <row r="609" spans="1:9">
      <c r="A609" s="107">
        <v>512291</v>
      </c>
      <c r="B609" s="15" t="s">
        <v>636</v>
      </c>
      <c r="C609" s="1">
        <f>VLOOKUP(A609,Main!_xlnm.Print_Area,16,FALSE)</f>
        <v>1415308.3162010177</v>
      </c>
      <c r="D609" s="1">
        <f>VLOOKUP(A609,Main!_xlnm.Print_Area,13,FALSE)</f>
        <v>245322</v>
      </c>
      <c r="E609" s="1">
        <f>VLOOKUP(A609,'CAF BLS Adjustment'!B609:J1264,5)</f>
        <v>879994</v>
      </c>
      <c r="F609" s="1">
        <f>VLOOKUP(A609,'CAF BLS Adjustment'!$B$3:$J$658,6)</f>
        <v>295193</v>
      </c>
      <c r="G609" s="1">
        <f t="shared" si="27"/>
        <v>245322</v>
      </c>
      <c r="H609" s="1">
        <f t="shared" si="28"/>
        <v>879994</v>
      </c>
      <c r="I609" s="1">
        <f t="shared" si="29"/>
        <v>289992.3162010177</v>
      </c>
    </row>
    <row r="610" spans="1:9">
      <c r="A610" s="107">
        <v>512295</v>
      </c>
      <c r="B610" s="15" t="s">
        <v>637</v>
      </c>
      <c r="C610" s="1">
        <f>VLOOKUP(A610,Main!_xlnm.Print_Area,16,FALSE)</f>
        <v>1400566.4864438598</v>
      </c>
      <c r="D610" s="1">
        <f>VLOOKUP(A610,Main!_xlnm.Print_Area,13,FALSE)</f>
        <v>90288</v>
      </c>
      <c r="E610" s="1">
        <f>VLOOKUP(A610,'CAF BLS Adjustment'!B610:J1265,5)</f>
        <v>1315425</v>
      </c>
      <c r="F610" s="1">
        <f>VLOOKUP(A610,'CAF BLS Adjustment'!$B$3:$J$658,6)</f>
        <v>0</v>
      </c>
      <c r="G610" s="1">
        <f t="shared" si="27"/>
        <v>90288</v>
      </c>
      <c r="H610" s="1">
        <f t="shared" si="28"/>
        <v>1310278.4864438598</v>
      </c>
      <c r="I610" s="1">
        <f t="shared" si="29"/>
        <v>0</v>
      </c>
    </row>
    <row r="611" spans="1:9">
      <c r="A611" s="107">
        <v>512296</v>
      </c>
      <c r="B611" s="15" t="s">
        <v>638</v>
      </c>
      <c r="C611" s="1">
        <f>VLOOKUP(A611,Main!_xlnm.Print_Area,16,FALSE)</f>
        <v>1301748.9048407245</v>
      </c>
      <c r="D611" s="1">
        <f>VLOOKUP(A611,Main!_xlnm.Print_Area,13,FALSE)</f>
        <v>-765444</v>
      </c>
      <c r="E611" s="1">
        <f>VLOOKUP(A611,'CAF BLS Adjustment'!B611:J1266,5)</f>
        <v>2074789</v>
      </c>
      <c r="F611" s="1">
        <f>VLOOKUP(A611,'CAF BLS Adjustment'!$B$3:$J$658,6)</f>
        <v>0</v>
      </c>
      <c r="G611" s="1">
        <f t="shared" si="27"/>
        <v>-765444</v>
      </c>
      <c r="H611" s="1">
        <f t="shared" si="28"/>
        <v>2067192.9048407245</v>
      </c>
      <c r="I611" s="1">
        <f t="shared" si="29"/>
        <v>0</v>
      </c>
    </row>
    <row r="612" spans="1:9">
      <c r="A612" s="107">
        <v>520580</v>
      </c>
      <c r="B612" s="15" t="s">
        <v>640</v>
      </c>
      <c r="C612" s="1">
        <f>VLOOKUP(A612,Main!_xlnm.Print_Area,16,FALSE)</f>
        <v>72798.092670675207</v>
      </c>
      <c r="D612" s="1">
        <f>VLOOKUP(A612,Main!_xlnm.Print_Area,13,FALSE)</f>
        <v>-16170</v>
      </c>
      <c r="E612" s="1">
        <f>VLOOKUP(A612,'CAF BLS Adjustment'!B612:J1267,5)</f>
        <v>89295.014312329033</v>
      </c>
      <c r="F612" s="1">
        <f>VLOOKUP(A612,'CAF BLS Adjustment'!$B$3:$J$658,6)</f>
        <v>0</v>
      </c>
      <c r="G612" s="1">
        <f t="shared" si="27"/>
        <v>-16170</v>
      </c>
      <c r="H612" s="1">
        <f t="shared" si="28"/>
        <v>88968.092670675207</v>
      </c>
      <c r="I612" s="1">
        <f t="shared" si="29"/>
        <v>0</v>
      </c>
    </row>
    <row r="613" spans="1:9">
      <c r="A613" s="107">
        <v>520581</v>
      </c>
      <c r="B613" s="15" t="s">
        <v>641</v>
      </c>
      <c r="C613" s="1">
        <f>VLOOKUP(A613,Main!_xlnm.Print_Area,16,FALSE)</f>
        <v>93053.137192487033</v>
      </c>
      <c r="D613" s="1">
        <f>VLOOKUP(A613,Main!_xlnm.Print_Area,13,FALSE)</f>
        <v>-1886</v>
      </c>
      <c r="E613" s="1">
        <f>VLOOKUP(A613,'CAF BLS Adjustment'!B613:J1268,5)</f>
        <v>95288</v>
      </c>
      <c r="F613" s="1">
        <f>VLOOKUP(A613,'CAF BLS Adjustment'!$B$3:$J$658,6)</f>
        <v>0</v>
      </c>
      <c r="G613" s="1">
        <f t="shared" si="27"/>
        <v>-1886</v>
      </c>
      <c r="H613" s="1">
        <f t="shared" si="28"/>
        <v>94939.137192487033</v>
      </c>
      <c r="I613" s="1">
        <f t="shared" si="29"/>
        <v>0</v>
      </c>
    </row>
    <row r="614" spans="1:9">
      <c r="A614" s="107">
        <v>522417</v>
      </c>
      <c r="B614" s="15" t="s">
        <v>642</v>
      </c>
      <c r="C614" s="1">
        <f>VLOOKUP(A614,Main!_xlnm.Print_Area,16,FALSE)</f>
        <v>57321.367233630299</v>
      </c>
      <c r="D614" s="1">
        <f>VLOOKUP(A614,Main!_xlnm.Print_Area,13,FALSE)</f>
        <v>16722</v>
      </c>
      <c r="E614" s="1">
        <f>VLOOKUP(A614,'CAF BLS Adjustment'!B614:J1269,5)</f>
        <v>7096</v>
      </c>
      <c r="F614" s="1">
        <f>VLOOKUP(A614,'CAF BLS Adjustment'!$B$3:$J$658,6)</f>
        <v>33714</v>
      </c>
      <c r="G614" s="1">
        <f t="shared" si="27"/>
        <v>16722</v>
      </c>
      <c r="H614" s="1">
        <f t="shared" si="28"/>
        <v>7096</v>
      </c>
      <c r="I614" s="1">
        <f t="shared" si="29"/>
        <v>33503.367233630299</v>
      </c>
    </row>
    <row r="615" spans="1:9">
      <c r="A615" s="107">
        <v>522419</v>
      </c>
      <c r="B615" s="15" t="s">
        <v>643</v>
      </c>
      <c r="C615" s="1">
        <f>VLOOKUP(A615,Main!_xlnm.Print_Area,16,FALSE)</f>
        <v>977785.03672748455</v>
      </c>
      <c r="D615" s="1">
        <f>VLOOKUP(A615,Main!_xlnm.Print_Area,13,FALSE)</f>
        <v>29658</v>
      </c>
      <c r="E615" s="1">
        <f>VLOOKUP(A615,'CAF BLS Adjustment'!B615:J1270,5)</f>
        <v>288404</v>
      </c>
      <c r="F615" s="1">
        <f>VLOOKUP(A615,'CAF BLS Adjustment'!$B$3:$J$658,6)</f>
        <v>663316</v>
      </c>
      <c r="G615" s="1">
        <f t="shared" si="27"/>
        <v>29658</v>
      </c>
      <c r="H615" s="1">
        <f t="shared" si="28"/>
        <v>288404</v>
      </c>
      <c r="I615" s="1">
        <f t="shared" si="29"/>
        <v>659723.03672748455</v>
      </c>
    </row>
    <row r="616" spans="1:9">
      <c r="A616" s="107">
        <v>522423</v>
      </c>
      <c r="B616" s="15" t="s">
        <v>644</v>
      </c>
      <c r="C616" s="1">
        <f>VLOOKUP(A616,Main!_xlnm.Print_Area,16,FALSE)</f>
        <v>1094284.9468278445</v>
      </c>
      <c r="D616" s="1">
        <f>VLOOKUP(A616,Main!_xlnm.Print_Area,13,FALSE)</f>
        <v>162522</v>
      </c>
      <c r="E616" s="1">
        <f>VLOOKUP(A616,'CAF BLS Adjustment'!B616:J1271,5)</f>
        <v>930462</v>
      </c>
      <c r="F616" s="1">
        <f>VLOOKUP(A616,'CAF BLS Adjustment'!$B$3:$J$658,6)</f>
        <v>5322</v>
      </c>
      <c r="G616" s="1">
        <f t="shared" si="27"/>
        <v>162522</v>
      </c>
      <c r="H616" s="1">
        <f t="shared" si="28"/>
        <v>930462</v>
      </c>
      <c r="I616" s="1">
        <f t="shared" si="29"/>
        <v>1300.9468278444838</v>
      </c>
    </row>
    <row r="617" spans="1:9">
      <c r="A617" s="107">
        <v>522426</v>
      </c>
      <c r="B617" s="15" t="s">
        <v>645</v>
      </c>
      <c r="C617" s="1">
        <f>VLOOKUP(A617,Main!_xlnm.Print_Area,16,FALSE)</f>
        <v>513046.59260413086</v>
      </c>
      <c r="D617" s="1">
        <f>VLOOKUP(A617,Main!_xlnm.Print_Area,13,FALSE)</f>
        <v>-15558</v>
      </c>
      <c r="E617" s="1">
        <f>VLOOKUP(A617,'CAF BLS Adjustment'!B617:J1272,5)</f>
        <v>530547</v>
      </c>
      <c r="F617" s="1">
        <f>VLOOKUP(A617,'CAF BLS Adjustment'!$B$3:$J$658,6)</f>
        <v>0</v>
      </c>
      <c r="G617" s="1">
        <f t="shared" si="27"/>
        <v>-15558</v>
      </c>
      <c r="H617" s="1">
        <f t="shared" si="28"/>
        <v>528604.59260413086</v>
      </c>
      <c r="I617" s="1">
        <f t="shared" si="29"/>
        <v>0</v>
      </c>
    </row>
    <row r="618" spans="1:9">
      <c r="A618" s="107">
        <v>522431</v>
      </c>
      <c r="B618" s="15" t="s">
        <v>646</v>
      </c>
      <c r="C618" s="1">
        <f>VLOOKUP(A618,Main!_xlnm.Print_Area,16,FALSE)</f>
        <v>2974726.0886230087</v>
      </c>
      <c r="D618" s="1">
        <f>VLOOKUP(A618,Main!_xlnm.Print_Area,13,FALSE)</f>
        <v>170532</v>
      </c>
      <c r="E618" s="1">
        <f>VLOOKUP(A618,'CAF BLS Adjustment'!B618:J1273,5)</f>
        <v>730855</v>
      </c>
      <c r="F618" s="1">
        <f>VLOOKUP(A618,'CAF BLS Adjustment'!$B$3:$J$658,6)</f>
        <v>2084270</v>
      </c>
      <c r="G618" s="1">
        <f t="shared" si="27"/>
        <v>170532</v>
      </c>
      <c r="H618" s="1">
        <f t="shared" si="28"/>
        <v>730855</v>
      </c>
      <c r="I618" s="1">
        <f t="shared" si="29"/>
        <v>2073339.0886230087</v>
      </c>
    </row>
    <row r="619" spans="1:9">
      <c r="A619" s="107">
        <v>522442</v>
      </c>
      <c r="B619" s="15" t="s">
        <v>647</v>
      </c>
      <c r="C619" s="1">
        <f>VLOOKUP(A619,Main!_xlnm.Print_Area,16,FALSE)</f>
        <v>587047.49660182104</v>
      </c>
      <c r="D619" s="1">
        <f>VLOOKUP(A619,Main!_xlnm.Print_Area,13,FALSE)</f>
        <v>-5808</v>
      </c>
      <c r="E619" s="1">
        <f>VLOOKUP(A619,'CAF BLS Adjustment'!B619:J1274,5)</f>
        <v>318883</v>
      </c>
      <c r="F619" s="1">
        <f>VLOOKUP(A619,'CAF BLS Adjustment'!$B$3:$J$658,6)</f>
        <v>276151</v>
      </c>
      <c r="G619" s="1">
        <f t="shared" si="27"/>
        <v>-5808</v>
      </c>
      <c r="H619" s="1">
        <f t="shared" si="28"/>
        <v>318883</v>
      </c>
      <c r="I619" s="1">
        <f t="shared" si="29"/>
        <v>273972.49660182104</v>
      </c>
    </row>
    <row r="620" spans="1:9">
      <c r="A620" s="107">
        <v>522446</v>
      </c>
      <c r="B620" s="15" t="s">
        <v>648</v>
      </c>
      <c r="C620" s="1">
        <f>VLOOKUP(A620,Main!_xlnm.Print_Area,16,FALSE)</f>
        <v>704301.97600954107</v>
      </c>
      <c r="D620" s="1">
        <f>VLOOKUP(A620,Main!_xlnm.Print_Area,13,FALSE)</f>
        <v>36642</v>
      </c>
      <c r="E620" s="1">
        <f>VLOOKUP(A620,'CAF BLS Adjustment'!B620:J1275,5)</f>
        <v>670248</v>
      </c>
      <c r="F620" s="1">
        <f>VLOOKUP(A620,'CAF BLS Adjustment'!$B$3:$J$658,6)</f>
        <v>0</v>
      </c>
      <c r="G620" s="1">
        <f t="shared" si="27"/>
        <v>36642</v>
      </c>
      <c r="H620" s="1">
        <f t="shared" si="28"/>
        <v>667659.97600954107</v>
      </c>
      <c r="I620" s="1">
        <f t="shared" si="29"/>
        <v>0</v>
      </c>
    </row>
    <row r="621" spans="1:9">
      <c r="A621" s="107">
        <v>522447</v>
      </c>
      <c r="B621" s="15" t="s">
        <v>649</v>
      </c>
      <c r="C621" s="1">
        <f>VLOOKUP(A621,Main!_xlnm.Print_Area,16,FALSE)</f>
        <v>2429486.3179063434</v>
      </c>
      <c r="D621" s="1">
        <f>VLOOKUP(A621,Main!_xlnm.Print_Area,13,FALSE)</f>
        <v>-952548</v>
      </c>
      <c r="E621" s="1">
        <f>VLOOKUP(A621,'CAF BLS Adjustment'!B621:J1276,5)</f>
        <v>282453.55523064523</v>
      </c>
      <c r="F621" s="1">
        <f>VLOOKUP(A621,'CAF BLS Adjustment'!$B$3:$J$658,6)</f>
        <v>3099580.7626756984</v>
      </c>
      <c r="G621" s="1">
        <f t="shared" si="27"/>
        <v>-952548</v>
      </c>
      <c r="H621" s="1">
        <f t="shared" si="28"/>
        <v>282453.55523064523</v>
      </c>
      <c r="I621" s="1">
        <f t="shared" si="29"/>
        <v>3099580.7626756979</v>
      </c>
    </row>
    <row r="622" spans="1:9">
      <c r="A622" s="107">
        <v>522451</v>
      </c>
      <c r="B622" s="15" t="s">
        <v>650</v>
      </c>
      <c r="C622" s="1">
        <f>VLOOKUP(A622,Main!_xlnm.Print_Area,16,FALSE)</f>
        <v>891832.87604280771</v>
      </c>
      <c r="D622" s="1">
        <f>VLOOKUP(A622,Main!_xlnm.Print_Area,13,FALSE)</f>
        <v>13254</v>
      </c>
      <c r="E622" s="1">
        <f>VLOOKUP(A622,'CAF BLS Adjustment'!B622:J1277,5)</f>
        <v>767989</v>
      </c>
      <c r="F622" s="1">
        <f>VLOOKUP(A622,'CAF BLS Adjustment'!$B$3:$J$658,6)</f>
        <v>113867</v>
      </c>
      <c r="G622" s="1">
        <f t="shared" si="27"/>
        <v>13254</v>
      </c>
      <c r="H622" s="1">
        <f t="shared" si="28"/>
        <v>767989</v>
      </c>
      <c r="I622" s="1">
        <f t="shared" si="29"/>
        <v>110589.87604280771</v>
      </c>
    </row>
    <row r="623" spans="1:9">
      <c r="A623" s="107">
        <v>522452</v>
      </c>
      <c r="B623" s="15" t="s">
        <v>651</v>
      </c>
      <c r="C623" s="1">
        <f>VLOOKUP(A623,Main!_xlnm.Print_Area,16,FALSE)</f>
        <v>3915988.0780631192</v>
      </c>
      <c r="D623" s="1">
        <f>VLOOKUP(A623,Main!_xlnm.Print_Area,13,FALSE)</f>
        <v>-197370</v>
      </c>
      <c r="E623" s="1">
        <f>VLOOKUP(A623,'CAF BLS Adjustment'!B623:J1278,5)</f>
        <v>792154</v>
      </c>
      <c r="F623" s="1">
        <f>VLOOKUP(A623,'CAF BLS Adjustment'!$B$3:$J$658,6)</f>
        <v>3336319</v>
      </c>
      <c r="G623" s="1">
        <f t="shared" si="27"/>
        <v>-197370</v>
      </c>
      <c r="H623" s="1">
        <f t="shared" si="28"/>
        <v>792154</v>
      </c>
      <c r="I623" s="1">
        <f t="shared" si="29"/>
        <v>3321204.0780631192</v>
      </c>
    </row>
    <row r="624" spans="1:9">
      <c r="A624" s="107">
        <v>532359</v>
      </c>
      <c r="B624" s="15" t="s">
        <v>653</v>
      </c>
      <c r="C624" s="1">
        <f>VLOOKUP(A624,Main!_xlnm.Print_Area,16,FALSE)</f>
        <v>1127177.0815786587</v>
      </c>
      <c r="D624" s="1">
        <f>VLOOKUP(A624,Main!_xlnm.Print_Area,13,FALSE)</f>
        <v>48792</v>
      </c>
      <c r="E624" s="1">
        <f>VLOOKUP(A624,'CAF BLS Adjustment'!B624:J1279,5)</f>
        <v>597615</v>
      </c>
      <c r="F624" s="1">
        <f>VLOOKUP(A624,'CAF BLS Adjustment'!$B$3:$J$658,6)</f>
        <v>484912</v>
      </c>
      <c r="G624" s="1">
        <f t="shared" si="27"/>
        <v>48792</v>
      </c>
      <c r="H624" s="1">
        <f t="shared" si="28"/>
        <v>597615</v>
      </c>
      <c r="I624" s="1">
        <f t="shared" si="29"/>
        <v>480770.08157865866</v>
      </c>
    </row>
    <row r="625" spans="1:9">
      <c r="A625" s="107">
        <v>532362</v>
      </c>
      <c r="B625" s="15" t="s">
        <v>654</v>
      </c>
      <c r="C625" s="1">
        <f>VLOOKUP(A625,Main!_xlnm.Print_Area,16,FALSE)</f>
        <v>3533609.4191509043</v>
      </c>
      <c r="D625" s="1">
        <f>VLOOKUP(A625,Main!_xlnm.Print_Area,13,FALSE)</f>
        <v>80712</v>
      </c>
      <c r="E625" s="1">
        <f>VLOOKUP(A625,'CAF BLS Adjustment'!B625:J1280,5)</f>
        <v>1613468</v>
      </c>
      <c r="F625" s="1">
        <f>VLOOKUP(A625,'CAF BLS Adjustment'!$B$3:$J$658,6)</f>
        <v>1852414</v>
      </c>
      <c r="G625" s="1">
        <f t="shared" si="27"/>
        <v>80712</v>
      </c>
      <c r="H625" s="1">
        <f t="shared" si="28"/>
        <v>1613468</v>
      </c>
      <c r="I625" s="1">
        <f t="shared" si="29"/>
        <v>1839429.4191509043</v>
      </c>
    </row>
    <row r="626" spans="1:9">
      <c r="A626" s="107">
        <v>532363</v>
      </c>
      <c r="B626" s="15" t="s">
        <v>655</v>
      </c>
      <c r="C626" s="1">
        <f>VLOOKUP(A626,Main!_xlnm.Print_Area,16,FALSE)</f>
        <v>590196.26818725956</v>
      </c>
      <c r="D626" s="1">
        <f>VLOOKUP(A626,Main!_xlnm.Print_Area,13,FALSE)</f>
        <v>92880</v>
      </c>
      <c r="E626" s="1">
        <f>VLOOKUP(A626,'CAF BLS Adjustment'!B626:J1281,5)</f>
        <v>328005</v>
      </c>
      <c r="F626" s="1">
        <f>VLOOKUP(A626,'CAF BLS Adjustment'!$B$3:$J$658,6)</f>
        <v>171480</v>
      </c>
      <c r="G626" s="1">
        <f t="shared" si="27"/>
        <v>92880</v>
      </c>
      <c r="H626" s="1">
        <f t="shared" si="28"/>
        <v>328005</v>
      </c>
      <c r="I626" s="1">
        <f t="shared" si="29"/>
        <v>169311.26818725956</v>
      </c>
    </row>
    <row r="627" spans="1:9">
      <c r="A627" s="107">
        <v>532364</v>
      </c>
      <c r="B627" s="15" t="s">
        <v>656</v>
      </c>
      <c r="C627" s="1">
        <f>VLOOKUP(A627,Main!_xlnm.Print_Area,16,FALSE)</f>
        <v>1068377.1474783332</v>
      </c>
      <c r="D627" s="1">
        <f>VLOOKUP(A627,Main!_xlnm.Print_Area,13,FALSE)</f>
        <v>25992</v>
      </c>
      <c r="E627" s="1">
        <f>VLOOKUP(A627,'CAF BLS Adjustment'!B627:J1282,5)</f>
        <v>480143</v>
      </c>
      <c r="F627" s="1">
        <f>VLOOKUP(A627,'CAF BLS Adjustment'!$B$3:$J$658,6)</f>
        <v>566168</v>
      </c>
      <c r="G627" s="1">
        <f t="shared" si="27"/>
        <v>25992</v>
      </c>
      <c r="H627" s="1">
        <f t="shared" si="28"/>
        <v>480143</v>
      </c>
      <c r="I627" s="1">
        <f t="shared" si="29"/>
        <v>562242.14747833321</v>
      </c>
    </row>
    <row r="628" spans="1:9">
      <c r="A628" s="107">
        <v>532369</v>
      </c>
      <c r="B628" s="15" t="s">
        <v>657</v>
      </c>
      <c r="C628" s="1">
        <f>VLOOKUP(A628,Main!_xlnm.Print_Area,16,FALSE)</f>
        <v>366155.9324779209</v>
      </c>
      <c r="D628" s="1">
        <f>VLOOKUP(A628,Main!_xlnm.Print_Area,13,FALSE)</f>
        <v>-17034</v>
      </c>
      <c r="E628" s="1">
        <f>VLOOKUP(A628,'CAF BLS Adjustment'!B628:J1283,5)</f>
        <v>384598</v>
      </c>
      <c r="F628" s="1">
        <f>VLOOKUP(A628,'CAF BLS Adjustment'!$B$3:$J$658,6)</f>
        <v>0</v>
      </c>
      <c r="G628" s="1">
        <f t="shared" si="27"/>
        <v>-17034</v>
      </c>
      <c r="H628" s="1">
        <f t="shared" si="28"/>
        <v>383189.9324779209</v>
      </c>
      <c r="I628" s="1">
        <f t="shared" si="29"/>
        <v>0</v>
      </c>
    </row>
    <row r="629" spans="1:9">
      <c r="A629" s="107">
        <v>532373</v>
      </c>
      <c r="B629" s="15" t="s">
        <v>658</v>
      </c>
      <c r="C629" s="1">
        <f>VLOOKUP(A629,Main!_xlnm.Print_Area,16,FALSE)</f>
        <v>645160.29768059275</v>
      </c>
      <c r="D629" s="1">
        <f>VLOOKUP(A629,Main!_xlnm.Print_Area,13,FALSE)</f>
        <v>41358</v>
      </c>
      <c r="E629" s="1">
        <f>VLOOKUP(A629,'CAF BLS Adjustment'!B629:J1284,5)</f>
        <v>290215</v>
      </c>
      <c r="F629" s="1">
        <f>VLOOKUP(A629,'CAF BLS Adjustment'!$B$3:$J$658,6)</f>
        <v>315958</v>
      </c>
      <c r="G629" s="1">
        <f t="shared" si="27"/>
        <v>41358</v>
      </c>
      <c r="H629" s="1">
        <f t="shared" si="28"/>
        <v>290215</v>
      </c>
      <c r="I629" s="1">
        <f t="shared" si="29"/>
        <v>313587.29768059275</v>
      </c>
    </row>
    <row r="630" spans="1:9">
      <c r="A630" s="107">
        <v>532377</v>
      </c>
      <c r="B630" s="15" t="s">
        <v>659</v>
      </c>
      <c r="C630" s="1">
        <f>VLOOKUP(A630,Main!_xlnm.Print_Area,16,FALSE)</f>
        <v>78141.287604568846</v>
      </c>
      <c r="D630" s="1">
        <f>VLOOKUP(A630,Main!_xlnm.Print_Area,13,FALSE)</f>
        <v>-30636</v>
      </c>
      <c r="E630" s="1">
        <f>VLOOKUP(A630,'CAF BLS Adjustment'!B630:J1285,5)</f>
        <v>109177</v>
      </c>
      <c r="F630" s="1">
        <f>VLOOKUP(A630,'CAF BLS Adjustment'!$B$3:$J$658,6)</f>
        <v>0</v>
      </c>
      <c r="G630" s="1">
        <f t="shared" si="27"/>
        <v>-30636</v>
      </c>
      <c r="H630" s="1">
        <f t="shared" si="28"/>
        <v>108777.28760456885</v>
      </c>
      <c r="I630" s="1">
        <f t="shared" si="29"/>
        <v>0</v>
      </c>
    </row>
    <row r="631" spans="1:9">
      <c r="A631" s="107">
        <v>532383</v>
      </c>
      <c r="B631" s="15" t="s">
        <v>660</v>
      </c>
      <c r="C631" s="1">
        <f>VLOOKUP(A631,Main!_xlnm.Print_Area,16,FALSE)</f>
        <v>3787531.3590509053</v>
      </c>
      <c r="D631" s="1">
        <f>VLOOKUP(A631,Main!_xlnm.Print_Area,13,FALSE)</f>
        <v>200388</v>
      </c>
      <c r="E631" s="1">
        <f>VLOOKUP(A631,'CAF BLS Adjustment'!B631:J1286,5)</f>
        <v>1416144</v>
      </c>
      <c r="F631" s="1">
        <f>VLOOKUP(A631,'CAF BLS Adjustment'!$B$3:$J$658,6)</f>
        <v>2184917</v>
      </c>
      <c r="G631" s="1">
        <f t="shared" si="27"/>
        <v>200388</v>
      </c>
      <c r="H631" s="1">
        <f t="shared" si="28"/>
        <v>1416144</v>
      </c>
      <c r="I631" s="1">
        <f t="shared" si="29"/>
        <v>2170999.3590509053</v>
      </c>
    </row>
    <row r="632" spans="1:9">
      <c r="A632" s="107">
        <v>532384</v>
      </c>
      <c r="B632" s="15" t="s">
        <v>661</v>
      </c>
      <c r="C632" s="1">
        <f>VLOOKUP(A632,Main!_xlnm.Print_Area,16,FALSE)</f>
        <v>562315.71789700922</v>
      </c>
      <c r="D632" s="1">
        <f>VLOOKUP(A632,Main!_xlnm.Print_Area,13,FALSE)</f>
        <v>192</v>
      </c>
      <c r="E632" s="1">
        <f>VLOOKUP(A632,'CAF BLS Adjustment'!B632:J1287,5)</f>
        <v>279599</v>
      </c>
      <c r="F632" s="1">
        <f>VLOOKUP(A632,'CAF BLS Adjustment'!$B$3:$J$658,6)</f>
        <v>284591</v>
      </c>
      <c r="G632" s="1">
        <f t="shared" si="27"/>
        <v>192</v>
      </c>
      <c r="H632" s="1">
        <f t="shared" si="28"/>
        <v>279599</v>
      </c>
      <c r="I632" s="1">
        <f t="shared" si="29"/>
        <v>282524.71789700922</v>
      </c>
    </row>
    <row r="633" spans="1:9">
      <c r="A633" s="107">
        <v>532386</v>
      </c>
      <c r="B633" s="15" t="s">
        <v>662</v>
      </c>
      <c r="C633" s="1">
        <f>VLOOKUP(A633,Main!_xlnm.Print_Area,16,FALSE)</f>
        <v>393603.66623176058</v>
      </c>
      <c r="D633" s="1">
        <f>VLOOKUP(A633,Main!_xlnm.Print_Area,13,FALSE)</f>
        <v>12672</v>
      </c>
      <c r="E633" s="1">
        <f>VLOOKUP(A633,'CAF BLS Adjustment'!B633:J1288,5)</f>
        <v>217928</v>
      </c>
      <c r="F633" s="1">
        <f>VLOOKUP(A633,'CAF BLS Adjustment'!$B$3:$J$658,6)</f>
        <v>164450</v>
      </c>
      <c r="G633" s="1">
        <f t="shared" si="27"/>
        <v>12672</v>
      </c>
      <c r="H633" s="1">
        <f t="shared" si="28"/>
        <v>217928</v>
      </c>
      <c r="I633" s="1">
        <f t="shared" si="29"/>
        <v>163003.66623176058</v>
      </c>
    </row>
    <row r="634" spans="1:9">
      <c r="A634" s="107">
        <v>532387</v>
      </c>
      <c r="B634" s="15" t="s">
        <v>663</v>
      </c>
      <c r="C634" s="1">
        <f>VLOOKUP(A634,Main!_xlnm.Print_Area,16,FALSE)</f>
        <v>193171</v>
      </c>
      <c r="D634" s="1">
        <f>VLOOKUP(A634,Main!_xlnm.Print_Area,13,FALSE)</f>
        <v>-10554</v>
      </c>
      <c r="E634" s="1">
        <f>VLOOKUP(A634,'CAF BLS Adjustment'!B634:J1289,5)</f>
        <v>179172</v>
      </c>
      <c r="F634" s="1">
        <f>VLOOKUP(A634,'CAF BLS Adjustment'!$B$3:$J$658,6)</f>
        <v>24553</v>
      </c>
      <c r="G634" s="1">
        <f t="shared" si="27"/>
        <v>-10554</v>
      </c>
      <c r="H634" s="1">
        <f t="shared" si="28"/>
        <v>179172</v>
      </c>
      <c r="I634" s="1">
        <f t="shared" si="29"/>
        <v>24553</v>
      </c>
    </row>
    <row r="635" spans="1:9">
      <c r="A635" s="107">
        <v>532388</v>
      </c>
      <c r="B635" s="15" t="s">
        <v>664</v>
      </c>
      <c r="C635" s="1">
        <f>VLOOKUP(A635,Main!_xlnm.Print_Area,16,FALSE)</f>
        <v>377314.52222663956</v>
      </c>
      <c r="D635" s="1">
        <f>VLOOKUP(A635,Main!_xlnm.Print_Area,13,FALSE)</f>
        <v>11197</v>
      </c>
      <c r="E635" s="1">
        <f>VLOOKUP(A635,'CAF BLS Adjustment'!B635:J1290,5)</f>
        <v>367504</v>
      </c>
      <c r="F635" s="1">
        <f>VLOOKUP(A635,'CAF BLS Adjustment'!$B$3:$J$658,6)</f>
        <v>0</v>
      </c>
      <c r="G635" s="1">
        <f t="shared" si="27"/>
        <v>11197</v>
      </c>
      <c r="H635" s="1">
        <f t="shared" si="28"/>
        <v>366117.52222663956</v>
      </c>
      <c r="I635" s="1">
        <f t="shared" si="29"/>
        <v>0</v>
      </c>
    </row>
    <row r="636" spans="1:9">
      <c r="A636" s="107">
        <v>532389</v>
      </c>
      <c r="B636" s="15" t="s">
        <v>665</v>
      </c>
      <c r="C636" s="1">
        <f>VLOOKUP(A636,Main!_xlnm.Print_Area,16,FALSE)</f>
        <v>885913.84899114748</v>
      </c>
      <c r="D636" s="1">
        <f>VLOOKUP(A636,Main!_xlnm.Print_Area,13,FALSE)</f>
        <v>-13002</v>
      </c>
      <c r="E636" s="1">
        <f>VLOOKUP(A636,'CAF BLS Adjustment'!B636:J1291,5)</f>
        <v>902219</v>
      </c>
      <c r="F636" s="1">
        <f>VLOOKUP(A636,'CAF BLS Adjustment'!$B$3:$J$658,6)</f>
        <v>0</v>
      </c>
      <c r="G636" s="1">
        <f t="shared" si="27"/>
        <v>-13002</v>
      </c>
      <c r="H636" s="1">
        <f t="shared" si="28"/>
        <v>898915.84899114748</v>
      </c>
      <c r="I636" s="1">
        <f t="shared" si="29"/>
        <v>0</v>
      </c>
    </row>
    <row r="637" spans="1:9">
      <c r="A637" s="107">
        <v>532390</v>
      </c>
      <c r="B637" s="15" t="s">
        <v>666</v>
      </c>
      <c r="C637" s="1">
        <f>VLOOKUP(A637,Main!_xlnm.Print_Area,16,FALSE)</f>
        <v>533428.14187724539</v>
      </c>
      <c r="D637" s="1">
        <f>VLOOKUP(A637,Main!_xlnm.Print_Area,13,FALSE)</f>
        <v>-12716</v>
      </c>
      <c r="E637" s="1">
        <f>VLOOKUP(A637,'CAF BLS Adjustment'!B637:J1292,5)</f>
        <v>548151</v>
      </c>
      <c r="F637" s="1">
        <f>VLOOKUP(A637,'CAF BLS Adjustment'!$B$3:$J$658,6)</f>
        <v>0</v>
      </c>
      <c r="G637" s="1">
        <f t="shared" si="27"/>
        <v>-12716</v>
      </c>
      <c r="H637" s="1">
        <f t="shared" si="28"/>
        <v>546144.14187724539</v>
      </c>
      <c r="I637" s="1">
        <f t="shared" si="29"/>
        <v>0</v>
      </c>
    </row>
    <row r="638" spans="1:9">
      <c r="A638" s="107">
        <v>532391</v>
      </c>
      <c r="B638" s="15" t="s">
        <v>667</v>
      </c>
      <c r="C638" s="1">
        <f>VLOOKUP(A638,Main!_xlnm.Print_Area,16,FALSE)</f>
        <v>803586.50046975981</v>
      </c>
      <c r="D638" s="1">
        <f>VLOOKUP(A638,Main!_xlnm.Print_Area,13,FALSE)</f>
        <v>-20586</v>
      </c>
      <c r="E638" s="1">
        <f>VLOOKUP(A638,'CAF BLS Adjustment'!B638:J1293,5)</f>
        <v>418005</v>
      </c>
      <c r="F638" s="1">
        <f>VLOOKUP(A638,'CAF BLS Adjustment'!$B$3:$J$658,6)</f>
        <v>409196</v>
      </c>
      <c r="G638" s="1">
        <f t="shared" si="27"/>
        <v>-20586</v>
      </c>
      <c r="H638" s="1">
        <f t="shared" si="28"/>
        <v>418005</v>
      </c>
      <c r="I638" s="1">
        <f t="shared" si="29"/>
        <v>406167.50046975981</v>
      </c>
    </row>
    <row r="639" spans="1:9">
      <c r="A639" s="107">
        <v>532392</v>
      </c>
      <c r="B639" s="15" t="s">
        <v>668</v>
      </c>
      <c r="C639" s="1">
        <f>VLOOKUP(A639,Main!_xlnm.Print_Area,16,FALSE)</f>
        <v>755474.53828216181</v>
      </c>
      <c r="D639" s="1">
        <f>VLOOKUP(A639,Main!_xlnm.Print_Area,13,FALSE)</f>
        <v>1434</v>
      </c>
      <c r="E639" s="1">
        <f>VLOOKUP(A639,'CAF BLS Adjustment'!B639:J1294,5)</f>
        <v>756816.60067564365</v>
      </c>
      <c r="F639" s="1">
        <f>VLOOKUP(A639,'CAF BLS Adjustment'!$B$3:$J$658,6)</f>
        <v>0</v>
      </c>
      <c r="G639" s="1">
        <f t="shared" si="27"/>
        <v>1434</v>
      </c>
      <c r="H639" s="1">
        <f t="shared" si="28"/>
        <v>754040.53828216181</v>
      </c>
      <c r="I639" s="1">
        <f t="shared" si="29"/>
        <v>0</v>
      </c>
    </row>
    <row r="640" spans="1:9">
      <c r="A640" s="107">
        <v>532396</v>
      </c>
      <c r="B640" s="15" t="s">
        <v>669</v>
      </c>
      <c r="C640" s="1">
        <f>VLOOKUP(A640,Main!_xlnm.Print_Area,16,FALSE)</f>
        <v>147563.76304498452</v>
      </c>
      <c r="D640" s="1">
        <f>VLOOKUP(A640,Main!_xlnm.Print_Area,13,FALSE)</f>
        <v>7662</v>
      </c>
      <c r="E640" s="1">
        <f>VLOOKUP(A640,'CAF BLS Adjustment'!B640:J1295,5)</f>
        <v>140444</v>
      </c>
      <c r="F640" s="1">
        <f>VLOOKUP(A640,'CAF BLS Adjustment'!$B$3:$J$658,6)</f>
        <v>0</v>
      </c>
      <c r="G640" s="1">
        <f t="shared" si="27"/>
        <v>7662</v>
      </c>
      <c r="H640" s="1">
        <f t="shared" si="28"/>
        <v>139901.76304498452</v>
      </c>
      <c r="I640" s="1">
        <f t="shared" si="29"/>
        <v>0</v>
      </c>
    </row>
    <row r="641" spans="1:9">
      <c r="A641" s="107">
        <v>532397</v>
      </c>
      <c r="B641" s="15" t="s">
        <v>670</v>
      </c>
      <c r="C641" s="1">
        <f>VLOOKUP(A641,Main!_xlnm.Print_Area,16,FALSE)</f>
        <v>3102673.8761361241</v>
      </c>
      <c r="D641" s="1">
        <f>VLOOKUP(A641,Main!_xlnm.Print_Area,13,FALSE)</f>
        <v>322884</v>
      </c>
      <c r="E641" s="1">
        <f>VLOOKUP(A641,'CAF BLS Adjustment'!B641:J1296,5)</f>
        <v>139630</v>
      </c>
      <c r="F641" s="1">
        <f>VLOOKUP(A641,'CAF BLS Adjustment'!$B$3:$J$658,6)</f>
        <v>2641342</v>
      </c>
      <c r="G641" s="1">
        <f t="shared" si="27"/>
        <v>322884</v>
      </c>
      <c r="H641" s="1">
        <f t="shared" si="28"/>
        <v>139630</v>
      </c>
      <c r="I641" s="1">
        <f t="shared" si="29"/>
        <v>2640159.8761361241</v>
      </c>
    </row>
    <row r="642" spans="1:9">
      <c r="A642" s="107">
        <v>532399</v>
      </c>
      <c r="B642" s="15" t="s">
        <v>671</v>
      </c>
      <c r="C642" s="1">
        <f>VLOOKUP(A642,Main!_xlnm.Print_Area,16,FALSE)</f>
        <v>2263626.0925787902</v>
      </c>
      <c r="D642" s="1">
        <f>VLOOKUP(A642,Main!_xlnm.Print_Area,13,FALSE)</f>
        <v>76548</v>
      </c>
      <c r="E642" s="1">
        <f>VLOOKUP(A642,'CAF BLS Adjustment'!B642:J1297,5)</f>
        <v>1177668</v>
      </c>
      <c r="F642" s="1">
        <f>VLOOKUP(A642,'CAF BLS Adjustment'!$B$3:$J$658,6)</f>
        <v>1017728</v>
      </c>
      <c r="G642" s="1">
        <f t="shared" si="27"/>
        <v>76548</v>
      </c>
      <c r="H642" s="1">
        <f t="shared" si="28"/>
        <v>1177668</v>
      </c>
      <c r="I642" s="1">
        <f t="shared" si="29"/>
        <v>1009410.0925787902</v>
      </c>
    </row>
    <row r="643" spans="1:9">
      <c r="A643" s="107">
        <v>533336</v>
      </c>
      <c r="B643" s="15" t="s">
        <v>672</v>
      </c>
      <c r="C643" s="1">
        <f>VLOOKUP(A643,Main!_xlnm.Print_Area,16,FALSE)</f>
        <v>81389.925049503319</v>
      </c>
      <c r="D643" s="1">
        <f>VLOOKUP(A643,Main!_xlnm.Print_Area,13,FALSE)</f>
        <v>7320</v>
      </c>
      <c r="E643" s="1">
        <f>VLOOKUP(A643,'CAF BLS Adjustment'!B643:J1298,5)</f>
        <v>74369</v>
      </c>
      <c r="F643" s="1">
        <f>VLOOKUP(A643,'CAF BLS Adjustment'!$B$3:$J$658,6)</f>
        <v>0</v>
      </c>
      <c r="G643" s="1">
        <f t="shared" si="27"/>
        <v>7320</v>
      </c>
      <c r="H643" s="1">
        <f t="shared" si="28"/>
        <v>74069.925049503319</v>
      </c>
      <c r="I643" s="1">
        <f t="shared" si="29"/>
        <v>0</v>
      </c>
    </row>
    <row r="644" spans="1:9">
      <c r="A644" s="107">
        <v>542301</v>
      </c>
      <c r="B644" s="15" t="s">
        <v>674</v>
      </c>
      <c r="C644" s="1">
        <f>VLOOKUP(A644,Main!_xlnm.Print_Area,16,FALSE)</f>
        <v>1513299.2393184958</v>
      </c>
      <c r="D644" s="1">
        <f>VLOOKUP(A644,Main!_xlnm.Print_Area,13,FALSE)</f>
        <v>47442</v>
      </c>
      <c r="E644" s="1">
        <f>VLOOKUP(A644,'CAF BLS Adjustment'!B644:J1299,5)</f>
        <v>1471418</v>
      </c>
      <c r="F644" s="1">
        <f>VLOOKUP(A644,'CAF BLS Adjustment'!$B$3:$J$658,6)</f>
        <v>0</v>
      </c>
      <c r="G644" s="1">
        <f t="shared" ref="G644:G656" si="30">MIN(D644,C644)</f>
        <v>47442</v>
      </c>
      <c r="H644" s="1">
        <f t="shared" ref="H644:H656" si="31">MAX(MIN(C644-G644,E644),0)</f>
        <v>1465857.2393184958</v>
      </c>
      <c r="I644" s="1">
        <f t="shared" ref="I644:I656" si="32">MIN(MAX(C644-G644-H644,0),F644)</f>
        <v>0</v>
      </c>
    </row>
    <row r="645" spans="1:9">
      <c r="A645" s="107">
        <v>542313</v>
      </c>
      <c r="B645" s="15" t="s">
        <v>675</v>
      </c>
      <c r="C645" s="1">
        <f>VLOOKUP(A645,Main!_xlnm.Print_Area,16,FALSE)</f>
        <v>504867.98729538266</v>
      </c>
      <c r="D645" s="1">
        <f>VLOOKUP(A645,Main!_xlnm.Print_Area,13,FALSE)</f>
        <v>-17370</v>
      </c>
      <c r="E645" s="1">
        <f>VLOOKUP(A645,'CAF BLS Adjustment'!B645:J1300,5)</f>
        <v>524157</v>
      </c>
      <c r="F645" s="1">
        <f>VLOOKUP(A645,'CAF BLS Adjustment'!$B$3:$J$658,6)</f>
        <v>0</v>
      </c>
      <c r="G645" s="1">
        <f t="shared" si="30"/>
        <v>-17370</v>
      </c>
      <c r="H645" s="1">
        <f t="shared" si="31"/>
        <v>522237.98729538266</v>
      </c>
      <c r="I645" s="1">
        <f t="shared" si="32"/>
        <v>0</v>
      </c>
    </row>
    <row r="646" spans="1:9">
      <c r="A646" s="107">
        <v>542318</v>
      </c>
      <c r="B646" s="15" t="s">
        <v>676</v>
      </c>
      <c r="C646" s="1">
        <f>VLOOKUP(A646,Main!_xlnm.Print_Area,16,FALSE)</f>
        <v>1184554.2437883907</v>
      </c>
      <c r="D646" s="1">
        <f>VLOOKUP(A646,Main!_xlnm.Print_Area,13,FALSE)</f>
        <v>47874</v>
      </c>
      <c r="E646" s="1">
        <f>VLOOKUP(A646,'CAF BLS Adjustment'!B646:J1301,5)</f>
        <v>1141033</v>
      </c>
      <c r="F646" s="1">
        <f>VLOOKUP(A646,'CAF BLS Adjustment'!$B$3:$J$658,6)</f>
        <v>0</v>
      </c>
      <c r="G646" s="1">
        <f t="shared" si="30"/>
        <v>47874</v>
      </c>
      <c r="H646" s="1">
        <f t="shared" si="31"/>
        <v>1136680.2437883907</v>
      </c>
      <c r="I646" s="1">
        <f t="shared" si="32"/>
        <v>0</v>
      </c>
    </row>
    <row r="647" spans="1:9">
      <c r="A647" s="107">
        <v>542324</v>
      </c>
      <c r="B647" s="15" t="s">
        <v>677</v>
      </c>
      <c r="C647" s="1">
        <f>VLOOKUP(A647,Main!_xlnm.Print_Area,16,FALSE)</f>
        <v>2088138.9366726202</v>
      </c>
      <c r="D647" s="1">
        <f>VLOOKUP(A647,Main!_xlnm.Print_Area,13,FALSE)</f>
        <v>91116</v>
      </c>
      <c r="E647" s="1">
        <f>VLOOKUP(A647,'CAF BLS Adjustment'!B647:J1302,5)</f>
        <v>2004696</v>
      </c>
      <c r="F647" s="1">
        <f>VLOOKUP(A647,'CAF BLS Adjustment'!$B$3:$J$658,6)</f>
        <v>0</v>
      </c>
      <c r="G647" s="1">
        <f t="shared" si="30"/>
        <v>91116</v>
      </c>
      <c r="H647" s="1">
        <f t="shared" si="31"/>
        <v>1997022.9366726202</v>
      </c>
      <c r="I647" s="1">
        <f t="shared" si="32"/>
        <v>0</v>
      </c>
    </row>
    <row r="648" spans="1:9">
      <c r="A648" s="107">
        <v>542332</v>
      </c>
      <c r="B648" s="15" t="s">
        <v>678</v>
      </c>
      <c r="C648" s="1">
        <f>VLOOKUP(A648,Main!_xlnm.Print_Area,16,FALSE)</f>
        <v>3330446.7680752287</v>
      </c>
      <c r="D648" s="1">
        <f>VLOOKUP(A648,Main!_xlnm.Print_Area,13,FALSE)</f>
        <v>-15564</v>
      </c>
      <c r="E648" s="1">
        <f>VLOOKUP(A648,'CAF BLS Adjustment'!B648:J1303,5)</f>
        <v>3358306</v>
      </c>
      <c r="F648" s="1">
        <f>VLOOKUP(A648,'CAF BLS Adjustment'!$B$3:$J$658,6)</f>
        <v>0</v>
      </c>
      <c r="G648" s="1">
        <f t="shared" si="30"/>
        <v>-15564</v>
      </c>
      <c r="H648" s="1">
        <f t="shared" si="31"/>
        <v>3346010.7680752287</v>
      </c>
      <c r="I648" s="1">
        <f t="shared" si="32"/>
        <v>0</v>
      </c>
    </row>
    <row r="649" spans="1:9">
      <c r="A649" s="107">
        <v>542338</v>
      </c>
      <c r="B649" s="15" t="s">
        <v>679</v>
      </c>
      <c r="C649" s="1">
        <f>VLOOKUP(A649,Main!_xlnm.Print_Area,16,FALSE)</f>
        <v>4898641.4801899912</v>
      </c>
      <c r="D649" s="1">
        <f>VLOOKUP(A649,Main!_xlnm.Print_Area,13,FALSE)</f>
        <v>188022</v>
      </c>
      <c r="E649" s="1">
        <f>VLOOKUP(A649,'CAF BLS Adjustment'!B649:J1304,5)</f>
        <v>4723116</v>
      </c>
      <c r="F649" s="1">
        <f>VLOOKUP(A649,'CAF BLS Adjustment'!$B$3:$J$658,6)</f>
        <v>5504</v>
      </c>
      <c r="G649" s="1">
        <f t="shared" si="30"/>
        <v>188022</v>
      </c>
      <c r="H649" s="1">
        <f t="shared" si="31"/>
        <v>4710619.4801899912</v>
      </c>
      <c r="I649" s="1">
        <f t="shared" si="32"/>
        <v>0</v>
      </c>
    </row>
    <row r="650" spans="1:9">
      <c r="A650" s="107">
        <v>542339</v>
      </c>
      <c r="B650" s="15" t="s">
        <v>680</v>
      </c>
      <c r="C650" s="1">
        <f>VLOOKUP(A650,Main!_xlnm.Print_Area,16,FALSE)</f>
        <v>4197991.0860985341</v>
      </c>
      <c r="D650" s="1">
        <f>VLOOKUP(A650,Main!_xlnm.Print_Area,13,FALSE)</f>
        <v>157824</v>
      </c>
      <c r="E650" s="1">
        <f>VLOOKUP(A650,'CAF BLS Adjustment'!B650:J1305,5)</f>
        <v>4051603</v>
      </c>
      <c r="F650" s="1">
        <f>VLOOKUP(A650,'CAF BLS Adjustment'!$B$3:$J$658,6)</f>
        <v>3990</v>
      </c>
      <c r="G650" s="1">
        <f t="shared" si="30"/>
        <v>157824</v>
      </c>
      <c r="H650" s="1">
        <f t="shared" si="31"/>
        <v>4040167.0860985341</v>
      </c>
      <c r="I650" s="1">
        <f t="shared" si="32"/>
        <v>0</v>
      </c>
    </row>
    <row r="651" spans="1:9">
      <c r="A651" s="107">
        <v>542343</v>
      </c>
      <c r="B651" s="15" t="s">
        <v>681</v>
      </c>
      <c r="C651" s="1">
        <f>VLOOKUP(A651,Main!_xlnm.Print_Area,16,FALSE)</f>
        <v>2607788.4356124275</v>
      </c>
      <c r="D651" s="1">
        <f>VLOOKUP(A651,Main!_xlnm.Print_Area,13,FALSE)</f>
        <v>26292</v>
      </c>
      <c r="E651" s="1">
        <f>VLOOKUP(A651,'CAF BLS Adjustment'!B651:J1306,5)</f>
        <v>2591079</v>
      </c>
      <c r="F651" s="1">
        <f>VLOOKUP(A651,'CAF BLS Adjustment'!$B$3:$J$658,6)</f>
        <v>0</v>
      </c>
      <c r="G651" s="1">
        <f t="shared" si="30"/>
        <v>26292</v>
      </c>
      <c r="H651" s="1">
        <f t="shared" si="31"/>
        <v>2581496.4356124275</v>
      </c>
      <c r="I651" s="1">
        <f t="shared" si="32"/>
        <v>0</v>
      </c>
    </row>
    <row r="652" spans="1:9">
      <c r="A652" s="107">
        <v>552220</v>
      </c>
      <c r="B652" s="15" t="s">
        <v>683</v>
      </c>
      <c r="C652" s="1">
        <f>VLOOKUP(A652,Main!_xlnm.Print_Area,16,FALSE)</f>
        <v>121784.61985164194</v>
      </c>
      <c r="D652" s="1">
        <f>VLOOKUP(A652,Main!_xlnm.Print_Area,13,FALSE)</f>
        <v>8298</v>
      </c>
      <c r="E652" s="1">
        <f>VLOOKUP(A652,'CAF BLS Adjustment'!B652:J1307,5)</f>
        <v>94460</v>
      </c>
      <c r="F652" s="1">
        <f>VLOOKUP(A652,'CAF BLS Adjustment'!$B$3:$J$658,6)</f>
        <v>19057</v>
      </c>
      <c r="G652" s="1">
        <f t="shared" si="30"/>
        <v>8298</v>
      </c>
      <c r="H652" s="1">
        <f t="shared" si="31"/>
        <v>94460</v>
      </c>
      <c r="I652" s="1">
        <f t="shared" si="32"/>
        <v>19026.619851641939</v>
      </c>
    </row>
    <row r="653" spans="1:9">
      <c r="A653" s="107">
        <v>552349</v>
      </c>
      <c r="B653" s="15" t="s">
        <v>684</v>
      </c>
      <c r="C653" s="1">
        <f>VLOOKUP(A653,Main!_xlnm.Print_Area,16,FALSE)</f>
        <v>3420130.4084709077</v>
      </c>
      <c r="D653" s="1">
        <f>VLOOKUP(A653,Main!_xlnm.Print_Area,13,FALSE)</f>
        <v>292476</v>
      </c>
      <c r="E653" s="1">
        <f>VLOOKUP(A653,'CAF BLS Adjustment'!B653:J1308,5)</f>
        <v>2283443</v>
      </c>
      <c r="F653" s="1">
        <f>VLOOKUP(A653,'CAF BLS Adjustment'!$B$3:$J$658,6)</f>
        <v>856779</v>
      </c>
      <c r="G653" s="1">
        <f t="shared" si="30"/>
        <v>292476</v>
      </c>
      <c r="H653" s="1">
        <f t="shared" si="31"/>
        <v>2283443</v>
      </c>
      <c r="I653" s="1">
        <f t="shared" si="32"/>
        <v>844211.40847090771</v>
      </c>
    </row>
    <row r="654" spans="1:9">
      <c r="A654" s="107">
        <v>553304</v>
      </c>
      <c r="B654" s="15" t="s">
        <v>685</v>
      </c>
      <c r="C654" s="1">
        <f>VLOOKUP(A654,Main!_xlnm.Print_Area,16,FALSE)</f>
        <v>486321.40974998736</v>
      </c>
      <c r="D654" s="1">
        <f>VLOOKUP(A654,Main!_xlnm.Print_Area,13,FALSE)</f>
        <v>-9132</v>
      </c>
      <c r="E654" s="1">
        <f>VLOOKUP(A654,'CAF BLS Adjustment'!B654:J1309,5)</f>
        <v>497274</v>
      </c>
      <c r="F654" s="1">
        <f>VLOOKUP(A654,'CAF BLS Adjustment'!$B$3:$J$658,6)</f>
        <v>0</v>
      </c>
      <c r="G654" s="1">
        <f t="shared" si="30"/>
        <v>-9132</v>
      </c>
      <c r="H654" s="1">
        <f t="shared" si="31"/>
        <v>495453.40974998736</v>
      </c>
      <c r="I654" s="1">
        <f t="shared" si="32"/>
        <v>0</v>
      </c>
    </row>
    <row r="655" spans="1:9">
      <c r="A655" s="107">
        <v>663800</v>
      </c>
      <c r="B655" s="15" t="s">
        <v>687</v>
      </c>
      <c r="C655" s="1">
        <f>VLOOKUP(A655,Main!_xlnm.Print_Area,16,FALSE)</f>
        <v>8029898.5767534934</v>
      </c>
      <c r="D655" s="1">
        <f>VLOOKUP(A655,Main!_xlnm.Print_Area,13,FALSE)</f>
        <v>1507296</v>
      </c>
      <c r="E655" s="1">
        <f>VLOOKUP(A655,'CAF BLS Adjustment'!B655:J1310,5)</f>
        <v>6528121</v>
      </c>
      <c r="F655" s="1">
        <f>VLOOKUP(A655,'CAF BLS Adjustment'!$B$3:$J$658,6)</f>
        <v>0</v>
      </c>
      <c r="G655" s="1">
        <f t="shared" si="30"/>
        <v>1507296</v>
      </c>
      <c r="H655" s="1">
        <f t="shared" si="31"/>
        <v>6522602.5767534934</v>
      </c>
      <c r="I655" s="1">
        <f t="shared" si="32"/>
        <v>0</v>
      </c>
    </row>
    <row r="656" spans="1:9">
      <c r="A656" s="107">
        <v>673900</v>
      </c>
      <c r="B656" s="15" t="s">
        <v>689</v>
      </c>
      <c r="C656" s="1">
        <f>VLOOKUP(A656,Main!_xlnm.Print_Area,16,FALSE)</f>
        <v>1229836.7236867461</v>
      </c>
      <c r="D656" s="1">
        <f>VLOOKUP(A656,Main!_xlnm.Print_Area,13,FALSE)</f>
        <v>81744</v>
      </c>
      <c r="E656" s="1">
        <f>VLOOKUP(A656,'CAF BLS Adjustment'!B656:J1311,5)</f>
        <v>1148392</v>
      </c>
      <c r="F656" s="1">
        <f>VLOOKUP(A656,'CAF BLS Adjustment'!$B$3:$J$658,6)</f>
        <v>0</v>
      </c>
      <c r="G656" s="1">
        <f t="shared" si="30"/>
        <v>81744</v>
      </c>
      <c r="H656" s="1">
        <f t="shared" si="31"/>
        <v>1148092.7236867461</v>
      </c>
      <c r="I656" s="1">
        <f t="shared" si="32"/>
        <v>0</v>
      </c>
    </row>
    <row r="658" spans="1:9" ht="47.25" customHeight="1">
      <c r="A658" s="126" t="s">
        <v>704</v>
      </c>
      <c r="B658" s="126"/>
      <c r="C658" s="126"/>
      <c r="D658" s="126"/>
      <c r="E658" s="126"/>
      <c r="F658" s="126"/>
      <c r="G658" s="126"/>
      <c r="H658" s="126"/>
      <c r="I658" s="126"/>
    </row>
    <row r="661" spans="1:9">
      <c r="F661" s="3">
        <f>SUM(F3:F656)</f>
        <v>280783422.96004528</v>
      </c>
      <c r="G661" s="3">
        <f t="shared" ref="G661:I661" si="33">SUM(G3:G656)</f>
        <v>41783610</v>
      </c>
      <c r="H661" s="3">
        <f t="shared" si="33"/>
        <v>666858025.09336615</v>
      </c>
      <c r="I661" s="3">
        <f t="shared" si="33"/>
        <v>278238869.99671155</v>
      </c>
    </row>
  </sheetData>
  <mergeCells count="2">
    <mergeCell ref="A1:I1"/>
    <mergeCell ref="A658:I658"/>
  </mergeCells>
  <pageMargins left="0.7" right="0.7" top="0.75" bottom="0.75" header="0.3" footer="0.3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0"/>
  <sheetViews>
    <sheetView zoomScaleNormal="100" workbookViewId="0">
      <pane ySplit="2" topLeftCell="A3" activePane="bottomLeft" state="frozen"/>
      <selection activeCell="J4" sqref="J4"/>
      <selection pane="bottomLeft" sqref="A1:J1"/>
    </sheetView>
  </sheetViews>
  <sheetFormatPr defaultRowHeight="14.4"/>
  <cols>
    <col min="1" max="1" width="19.33203125" customWidth="1"/>
    <col min="2" max="2" width="7.88671875" bestFit="1" customWidth="1"/>
    <col min="3" max="3" width="28.88671875" customWidth="1"/>
    <col min="4" max="4" width="17.44140625" customWidth="1"/>
    <col min="5" max="5" width="14.33203125" style="12" customWidth="1"/>
    <col min="6" max="6" width="15.44140625" style="11" customWidth="1"/>
    <col min="7" max="7" width="19.33203125" style="11" customWidth="1"/>
    <col min="8" max="8" width="20.44140625" customWidth="1"/>
    <col min="9" max="9" width="13.44140625" bestFit="1" customWidth="1"/>
    <col min="10" max="10" width="16.6640625" customWidth="1"/>
    <col min="13" max="13" width="16.6640625" bestFit="1" customWidth="1"/>
    <col min="14" max="14" width="13.44140625" bestFit="1" customWidth="1"/>
    <col min="15" max="15" width="11.44140625" bestFit="1" customWidth="1"/>
  </cols>
  <sheetData>
    <row r="1" spans="1:11" s="14" customFormat="1" ht="45.6" customHeight="1">
      <c r="A1" s="125" t="s">
        <v>834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ht="59.4">
      <c r="A2" s="8" t="s">
        <v>0</v>
      </c>
      <c r="B2" s="8" t="s">
        <v>1</v>
      </c>
      <c r="C2" s="8" t="s">
        <v>2</v>
      </c>
      <c r="D2" s="8" t="s">
        <v>690</v>
      </c>
      <c r="E2" s="8" t="s">
        <v>711</v>
      </c>
      <c r="F2" s="8" t="s">
        <v>706</v>
      </c>
      <c r="G2" s="8" t="s">
        <v>705</v>
      </c>
      <c r="H2" s="9" t="s">
        <v>697</v>
      </c>
      <c r="I2" s="9" t="s">
        <v>695</v>
      </c>
      <c r="J2" s="9" t="s">
        <v>712</v>
      </c>
    </row>
    <row r="3" spans="1:11" ht="14.4" customHeight="1">
      <c r="A3" s="23" t="s">
        <v>3</v>
      </c>
      <c r="B3" s="12">
        <v>100002</v>
      </c>
      <c r="C3" s="14" t="s">
        <v>4</v>
      </c>
      <c r="D3" s="23" t="s">
        <v>691</v>
      </c>
      <c r="E3" s="24" t="s">
        <v>708</v>
      </c>
      <c r="F3" s="3">
        <v>405291</v>
      </c>
      <c r="G3" s="3">
        <v>97514</v>
      </c>
      <c r="H3" s="3">
        <f>F3+G3</f>
        <v>502805</v>
      </c>
      <c r="I3" s="1">
        <v>-534510</v>
      </c>
      <c r="J3" s="1">
        <f>H3+I3</f>
        <v>-31705</v>
      </c>
    </row>
    <row r="4" spans="1:11" ht="14.4" customHeight="1">
      <c r="A4" s="23" t="s">
        <v>3</v>
      </c>
      <c r="B4" s="12">
        <v>100003</v>
      </c>
      <c r="C4" s="14" t="s">
        <v>5</v>
      </c>
      <c r="D4" s="23" t="s">
        <v>691</v>
      </c>
      <c r="E4" s="24" t="s">
        <v>708</v>
      </c>
      <c r="F4" s="3">
        <v>797215</v>
      </c>
      <c r="G4" s="3">
        <v>0</v>
      </c>
      <c r="H4" s="3">
        <f t="shared" ref="H4:H66" si="0">F4+G4</f>
        <v>797215</v>
      </c>
      <c r="I4" s="1">
        <v>111954</v>
      </c>
      <c r="J4" s="1">
        <f t="shared" ref="J4:J66" si="1">H4+I4</f>
        <v>909169</v>
      </c>
      <c r="K4" s="12"/>
    </row>
    <row r="5" spans="1:11" ht="14.4" customHeight="1">
      <c r="A5" s="23" t="s">
        <v>3</v>
      </c>
      <c r="B5" s="12">
        <v>100019</v>
      </c>
      <c r="C5" s="14" t="s">
        <v>6</v>
      </c>
      <c r="D5" s="23" t="s">
        <v>691</v>
      </c>
      <c r="E5" s="24" t="s">
        <v>708</v>
      </c>
      <c r="F5" s="3">
        <v>634257</v>
      </c>
      <c r="G5" s="3">
        <v>561975</v>
      </c>
      <c r="H5" s="3">
        <f t="shared" si="0"/>
        <v>1196232</v>
      </c>
      <c r="I5" s="1">
        <v>221652</v>
      </c>
      <c r="J5" s="1">
        <f t="shared" si="1"/>
        <v>1417884</v>
      </c>
      <c r="K5" s="12"/>
    </row>
    <row r="6" spans="1:11" ht="14.4" customHeight="1">
      <c r="A6" s="23" t="s">
        <v>3</v>
      </c>
      <c r="B6" s="12">
        <v>100027</v>
      </c>
      <c r="C6" s="14" t="s">
        <v>7</v>
      </c>
      <c r="D6" s="23" t="s">
        <v>691</v>
      </c>
      <c r="E6" s="24" t="s">
        <v>708</v>
      </c>
      <c r="F6" s="3">
        <v>403357</v>
      </c>
      <c r="G6" s="3">
        <v>0</v>
      </c>
      <c r="H6" s="3">
        <f t="shared" si="0"/>
        <v>403357</v>
      </c>
      <c r="I6" s="1">
        <v>24252</v>
      </c>
      <c r="J6" s="1">
        <f t="shared" si="1"/>
        <v>427609</v>
      </c>
      <c r="K6" s="12"/>
    </row>
    <row r="7" spans="1:11" ht="14.4" customHeight="1">
      <c r="A7" s="23" t="s">
        <v>3</v>
      </c>
      <c r="B7" s="12">
        <v>100029</v>
      </c>
      <c r="C7" s="14" t="s">
        <v>8</v>
      </c>
      <c r="D7" s="23" t="s">
        <v>691</v>
      </c>
      <c r="E7" s="24" t="s">
        <v>708</v>
      </c>
      <c r="F7" s="3">
        <v>815104</v>
      </c>
      <c r="G7" s="3">
        <v>0</v>
      </c>
      <c r="H7" s="3">
        <f t="shared" si="0"/>
        <v>815104</v>
      </c>
      <c r="I7" s="1">
        <v>194976</v>
      </c>
      <c r="J7" s="1">
        <f t="shared" si="1"/>
        <v>1010080</v>
      </c>
      <c r="K7" s="12"/>
    </row>
    <row r="8" spans="1:11" ht="14.4" customHeight="1">
      <c r="A8" s="23" t="s">
        <v>9</v>
      </c>
      <c r="B8" s="12">
        <v>120038</v>
      </c>
      <c r="C8" s="14" t="s">
        <v>10</v>
      </c>
      <c r="D8" s="23" t="s">
        <v>691</v>
      </c>
      <c r="E8" s="24" t="s">
        <v>708</v>
      </c>
      <c r="F8" s="3">
        <v>222896</v>
      </c>
      <c r="G8" s="3">
        <v>0</v>
      </c>
      <c r="H8" s="3">
        <f t="shared" si="0"/>
        <v>222896</v>
      </c>
      <c r="I8" s="1">
        <v>-2658</v>
      </c>
      <c r="J8" s="1">
        <f t="shared" si="1"/>
        <v>220238</v>
      </c>
      <c r="K8" s="12"/>
    </row>
    <row r="9" spans="1:11" ht="14.4" customHeight="1">
      <c r="A9" s="23" t="s">
        <v>9</v>
      </c>
      <c r="B9" s="12">
        <v>120039</v>
      </c>
      <c r="C9" s="14" t="s">
        <v>11</v>
      </c>
      <c r="D9" s="23" t="s">
        <v>691</v>
      </c>
      <c r="E9" s="24" t="s">
        <v>708</v>
      </c>
      <c r="F9" s="3">
        <v>940090</v>
      </c>
      <c r="G9" s="3">
        <v>281944</v>
      </c>
      <c r="H9" s="3">
        <f t="shared" si="0"/>
        <v>1222034</v>
      </c>
      <c r="I9" s="1">
        <v>78654</v>
      </c>
      <c r="J9" s="1">
        <f t="shared" si="1"/>
        <v>1300688</v>
      </c>
      <c r="K9" s="12"/>
    </row>
    <row r="10" spans="1:11" ht="14.4" customHeight="1">
      <c r="A10" s="23" t="s">
        <v>9</v>
      </c>
      <c r="B10" s="12">
        <v>120042</v>
      </c>
      <c r="C10" s="14" t="s">
        <v>12</v>
      </c>
      <c r="D10" s="23" t="s">
        <v>691</v>
      </c>
      <c r="E10" s="24" t="s">
        <v>708</v>
      </c>
      <c r="F10" s="3">
        <v>19035</v>
      </c>
      <c r="G10" s="3">
        <v>0</v>
      </c>
      <c r="H10" s="3">
        <f t="shared" si="0"/>
        <v>19035</v>
      </c>
      <c r="I10" s="1">
        <v>494</v>
      </c>
      <c r="J10" s="1">
        <f t="shared" si="1"/>
        <v>19529</v>
      </c>
      <c r="K10" s="12"/>
    </row>
    <row r="11" spans="1:11" ht="14.4" customHeight="1">
      <c r="A11" s="23" t="s">
        <v>9</v>
      </c>
      <c r="B11" s="12">
        <v>120043</v>
      </c>
      <c r="C11" s="14" t="s">
        <v>13</v>
      </c>
      <c r="D11" s="23" t="s">
        <v>691</v>
      </c>
      <c r="E11" s="24" t="s">
        <v>708</v>
      </c>
      <c r="F11" s="3">
        <v>330542</v>
      </c>
      <c r="G11" s="3">
        <v>0</v>
      </c>
      <c r="H11" s="3">
        <f t="shared" si="0"/>
        <v>330542</v>
      </c>
      <c r="I11" s="1">
        <v>17016</v>
      </c>
      <c r="J11" s="1">
        <f t="shared" si="1"/>
        <v>347558</v>
      </c>
      <c r="K11" s="12"/>
    </row>
    <row r="12" spans="1:11" ht="14.4" customHeight="1">
      <c r="A12" s="23" t="s">
        <v>14</v>
      </c>
      <c r="B12" s="12">
        <v>140053</v>
      </c>
      <c r="C12" s="14" t="s">
        <v>15</v>
      </c>
      <c r="D12" s="23" t="s">
        <v>691</v>
      </c>
      <c r="E12" s="24" t="s">
        <v>708</v>
      </c>
      <c r="F12" s="3">
        <v>200184</v>
      </c>
      <c r="G12" s="3">
        <v>0</v>
      </c>
      <c r="H12" s="3">
        <f t="shared" si="0"/>
        <v>200184</v>
      </c>
      <c r="I12" s="1">
        <v>11310</v>
      </c>
      <c r="J12" s="1">
        <f t="shared" si="1"/>
        <v>211494</v>
      </c>
      <c r="K12" s="12"/>
    </row>
    <row r="13" spans="1:11" ht="14.4" customHeight="1">
      <c r="A13" s="23" t="s">
        <v>14</v>
      </c>
      <c r="B13" s="12">
        <v>140064</v>
      </c>
      <c r="C13" s="14" t="s">
        <v>16</v>
      </c>
      <c r="D13" s="23" t="s">
        <v>691</v>
      </c>
      <c r="E13" s="24" t="s">
        <v>708</v>
      </c>
      <c r="F13" s="3">
        <v>647521</v>
      </c>
      <c r="G13" s="3">
        <v>378896</v>
      </c>
      <c r="H13" s="3">
        <f t="shared" si="0"/>
        <v>1026417</v>
      </c>
      <c r="I13" s="1">
        <v>65532</v>
      </c>
      <c r="J13" s="1">
        <f t="shared" si="1"/>
        <v>1091949</v>
      </c>
      <c r="K13" s="12"/>
    </row>
    <row r="14" spans="1:11" ht="14.4" customHeight="1">
      <c r="A14" s="23" t="s">
        <v>14</v>
      </c>
      <c r="B14" s="12">
        <v>140068</v>
      </c>
      <c r="C14" s="14" t="s">
        <v>17</v>
      </c>
      <c r="D14" s="23" t="s">
        <v>691</v>
      </c>
      <c r="E14" s="24" t="s">
        <v>708</v>
      </c>
      <c r="F14" s="3">
        <v>455778</v>
      </c>
      <c r="G14" s="3">
        <v>0</v>
      </c>
      <c r="H14" s="3">
        <f t="shared" si="0"/>
        <v>455778</v>
      </c>
      <c r="I14" s="1">
        <v>64086</v>
      </c>
      <c r="J14" s="1">
        <f t="shared" si="1"/>
        <v>519864</v>
      </c>
      <c r="K14" s="12"/>
    </row>
    <row r="15" spans="1:11" ht="14.4" customHeight="1">
      <c r="A15" s="23" t="s">
        <v>14</v>
      </c>
      <c r="B15" s="12">
        <v>140069</v>
      </c>
      <c r="C15" s="14" t="s">
        <v>18</v>
      </c>
      <c r="D15" s="23" t="s">
        <v>691</v>
      </c>
      <c r="E15" s="24" t="s">
        <v>708</v>
      </c>
      <c r="F15" s="3">
        <v>2295333</v>
      </c>
      <c r="G15" s="3">
        <v>596008</v>
      </c>
      <c r="H15" s="3">
        <f t="shared" si="0"/>
        <v>2891341</v>
      </c>
      <c r="I15" s="1">
        <v>5561</v>
      </c>
      <c r="J15" s="1">
        <f t="shared" si="1"/>
        <v>2896902</v>
      </c>
      <c r="K15" s="12"/>
    </row>
    <row r="16" spans="1:11" ht="14.4" customHeight="1">
      <c r="A16" s="23" t="s">
        <v>14</v>
      </c>
      <c r="B16" s="12">
        <v>147332</v>
      </c>
      <c r="C16" s="14" t="s">
        <v>19</v>
      </c>
      <c r="D16" s="23" t="s">
        <v>691</v>
      </c>
      <c r="E16" s="24" t="s">
        <v>708</v>
      </c>
      <c r="F16" s="3">
        <v>2380202</v>
      </c>
      <c r="G16" s="3">
        <v>0</v>
      </c>
      <c r="H16" s="3">
        <f t="shared" si="0"/>
        <v>2380202</v>
      </c>
      <c r="I16" s="1">
        <v>396306</v>
      </c>
      <c r="J16" s="1">
        <f t="shared" si="1"/>
        <v>2776508</v>
      </c>
      <c r="K16" s="12"/>
    </row>
    <row r="17" spans="1:11" ht="14.4" customHeight="1">
      <c r="A17" s="23" t="s">
        <v>20</v>
      </c>
      <c r="B17" s="12">
        <v>150076</v>
      </c>
      <c r="C17" s="14" t="s">
        <v>21</v>
      </c>
      <c r="D17" s="23" t="s">
        <v>691</v>
      </c>
      <c r="E17" s="24" t="s">
        <v>708</v>
      </c>
      <c r="F17" s="3">
        <v>163030</v>
      </c>
      <c r="G17" s="3">
        <v>0</v>
      </c>
      <c r="H17" s="3">
        <f t="shared" si="0"/>
        <v>163030</v>
      </c>
      <c r="I17" s="1">
        <v>13698</v>
      </c>
      <c r="J17" s="1">
        <f t="shared" si="1"/>
        <v>176728</v>
      </c>
      <c r="K17" s="12"/>
    </row>
    <row r="18" spans="1:11" ht="14.4" customHeight="1">
      <c r="A18" s="23" t="s">
        <v>20</v>
      </c>
      <c r="B18" s="12">
        <v>150077</v>
      </c>
      <c r="C18" s="14" t="s">
        <v>22</v>
      </c>
      <c r="D18" s="23" t="s">
        <v>691</v>
      </c>
      <c r="E18" s="24" t="s">
        <v>708</v>
      </c>
      <c r="F18" s="3">
        <v>563308</v>
      </c>
      <c r="G18" s="3">
        <v>0</v>
      </c>
      <c r="H18" s="3">
        <f t="shared" si="0"/>
        <v>563308</v>
      </c>
      <c r="I18" s="1">
        <v>-47832</v>
      </c>
      <c r="J18" s="1">
        <f t="shared" si="1"/>
        <v>515476</v>
      </c>
      <c r="K18" s="12"/>
    </row>
    <row r="19" spans="1:11" ht="14.4" customHeight="1">
      <c r="A19" s="23" t="s">
        <v>20</v>
      </c>
      <c r="B19" s="12">
        <v>150085</v>
      </c>
      <c r="C19" s="14" t="s">
        <v>23</v>
      </c>
      <c r="D19" s="23" t="s">
        <v>691</v>
      </c>
      <c r="E19" s="24" t="s">
        <v>708</v>
      </c>
      <c r="F19" s="3">
        <v>203005</v>
      </c>
      <c r="G19" s="3">
        <v>0</v>
      </c>
      <c r="H19" s="3">
        <f t="shared" si="0"/>
        <v>203005</v>
      </c>
      <c r="I19" s="1">
        <v>-38598</v>
      </c>
      <c r="J19" s="1">
        <f t="shared" si="1"/>
        <v>164407</v>
      </c>
      <c r="K19" s="12"/>
    </row>
    <row r="20" spans="1:11" ht="14.4" customHeight="1">
      <c r="A20" s="23" t="s">
        <v>20</v>
      </c>
      <c r="B20" s="12">
        <v>150091</v>
      </c>
      <c r="C20" s="14" t="s">
        <v>24</v>
      </c>
      <c r="D20" s="23" t="s">
        <v>691</v>
      </c>
      <c r="E20" s="24" t="s">
        <v>708</v>
      </c>
      <c r="F20" s="3">
        <v>361302</v>
      </c>
      <c r="G20" s="3">
        <v>113643</v>
      </c>
      <c r="H20" s="3">
        <f t="shared" si="0"/>
        <v>474945</v>
      </c>
      <c r="I20" s="1">
        <v>58926</v>
      </c>
      <c r="J20" s="1">
        <f t="shared" si="1"/>
        <v>533871</v>
      </c>
      <c r="K20" s="12"/>
    </row>
    <row r="21" spans="1:11" ht="14.4" customHeight="1">
      <c r="A21" s="23" t="s">
        <v>20</v>
      </c>
      <c r="B21" s="12">
        <v>150097</v>
      </c>
      <c r="C21" s="14" t="s">
        <v>25</v>
      </c>
      <c r="D21" s="23" t="s">
        <v>691</v>
      </c>
      <c r="E21" s="24" t="s">
        <v>708</v>
      </c>
      <c r="F21" s="3">
        <v>520295</v>
      </c>
      <c r="G21" s="3">
        <v>0</v>
      </c>
      <c r="H21" s="3">
        <f t="shared" si="0"/>
        <v>520295</v>
      </c>
      <c r="I21" s="1">
        <v>46236</v>
      </c>
      <c r="J21" s="1">
        <f t="shared" si="1"/>
        <v>566531</v>
      </c>
      <c r="K21" s="12"/>
    </row>
    <row r="22" spans="1:11" ht="14.4" customHeight="1">
      <c r="A22" s="23" t="s">
        <v>20</v>
      </c>
      <c r="B22" s="12">
        <v>150099</v>
      </c>
      <c r="C22" s="14" t="s">
        <v>26</v>
      </c>
      <c r="D22" s="23" t="s">
        <v>691</v>
      </c>
      <c r="E22" s="24" t="s">
        <v>708</v>
      </c>
      <c r="F22" s="3">
        <v>223894</v>
      </c>
      <c r="G22" s="3">
        <v>0</v>
      </c>
      <c r="H22" s="3">
        <f t="shared" si="0"/>
        <v>223894</v>
      </c>
      <c r="I22" s="1">
        <v>6138</v>
      </c>
      <c r="J22" s="1">
        <f t="shared" si="1"/>
        <v>230032</v>
      </c>
      <c r="K22" s="12"/>
    </row>
    <row r="23" spans="1:11" ht="14.4" customHeight="1">
      <c r="A23" s="23" t="s">
        <v>20</v>
      </c>
      <c r="B23" s="12">
        <v>150111</v>
      </c>
      <c r="C23" s="14" t="s">
        <v>27</v>
      </c>
      <c r="D23" s="23" t="s">
        <v>691</v>
      </c>
      <c r="E23" s="24" t="s">
        <v>708</v>
      </c>
      <c r="F23" s="3">
        <v>422487</v>
      </c>
      <c r="G23" s="3">
        <v>96475</v>
      </c>
      <c r="H23" s="3">
        <f t="shared" si="0"/>
        <v>518962</v>
      </c>
      <c r="I23" s="1">
        <v>63756</v>
      </c>
      <c r="J23" s="1">
        <f t="shared" si="1"/>
        <v>582718</v>
      </c>
      <c r="K23" s="12"/>
    </row>
    <row r="24" spans="1:11" ht="14.4" customHeight="1">
      <c r="A24" s="23" t="s">
        <v>20</v>
      </c>
      <c r="B24" s="12">
        <v>150112</v>
      </c>
      <c r="C24" s="14" t="s">
        <v>28</v>
      </c>
      <c r="D24" s="23" t="s">
        <v>691</v>
      </c>
      <c r="E24" s="24" t="s">
        <v>708</v>
      </c>
      <c r="F24" s="3">
        <v>580778</v>
      </c>
      <c r="G24" s="3">
        <v>271500</v>
      </c>
      <c r="H24" s="3">
        <f t="shared" si="0"/>
        <v>852278</v>
      </c>
      <c r="I24" s="1">
        <v>65256</v>
      </c>
      <c r="J24" s="1">
        <f t="shared" si="1"/>
        <v>917534</v>
      </c>
      <c r="K24" s="12"/>
    </row>
    <row r="25" spans="1:11" ht="14.4" customHeight="1">
      <c r="A25" s="23" t="s">
        <v>20</v>
      </c>
      <c r="B25" s="12">
        <v>150125</v>
      </c>
      <c r="C25" s="14" t="s">
        <v>29</v>
      </c>
      <c r="D25" s="23" t="s">
        <v>691</v>
      </c>
      <c r="E25" s="24" t="s">
        <v>708</v>
      </c>
      <c r="F25" s="3">
        <v>741579</v>
      </c>
      <c r="G25" s="3">
        <v>692419</v>
      </c>
      <c r="H25" s="3">
        <f t="shared" si="0"/>
        <v>1433998</v>
      </c>
      <c r="I25" s="1">
        <v>154278</v>
      </c>
      <c r="J25" s="1">
        <f t="shared" si="1"/>
        <v>1588276</v>
      </c>
      <c r="K25" s="12"/>
    </row>
    <row r="26" spans="1:11" ht="14.4" customHeight="1">
      <c r="A26" s="23" t="s">
        <v>20</v>
      </c>
      <c r="B26" s="12">
        <v>150131</v>
      </c>
      <c r="C26" s="14" t="s">
        <v>30</v>
      </c>
      <c r="D26" s="23" t="s">
        <v>691</v>
      </c>
      <c r="E26" s="24" t="s">
        <v>708</v>
      </c>
      <c r="F26" s="3">
        <v>803788</v>
      </c>
      <c r="G26" s="3">
        <v>377668</v>
      </c>
      <c r="H26" s="3">
        <f t="shared" si="0"/>
        <v>1181456</v>
      </c>
      <c r="I26" s="1">
        <v>187872</v>
      </c>
      <c r="J26" s="1">
        <f t="shared" si="1"/>
        <v>1369328</v>
      </c>
      <c r="K26" s="12"/>
    </row>
    <row r="27" spans="1:11" ht="14.4" customHeight="1">
      <c r="A27" s="23" t="s">
        <v>31</v>
      </c>
      <c r="B27" s="12">
        <v>160135</v>
      </c>
      <c r="C27" s="14" t="s">
        <v>32</v>
      </c>
      <c r="D27" s="23" t="s">
        <v>691</v>
      </c>
      <c r="E27" s="24" t="s">
        <v>708</v>
      </c>
      <c r="F27" s="3">
        <v>168838</v>
      </c>
      <c r="G27" s="3">
        <v>0</v>
      </c>
      <c r="H27" s="3">
        <f t="shared" si="0"/>
        <v>168838</v>
      </c>
      <c r="I27" s="1">
        <v>21330</v>
      </c>
      <c r="J27" s="1">
        <f t="shared" si="1"/>
        <v>190168</v>
      </c>
      <c r="K27" s="12"/>
    </row>
    <row r="28" spans="1:11" ht="14.4" customHeight="1">
      <c r="A28" s="23" t="s">
        <v>33</v>
      </c>
      <c r="B28" s="12">
        <v>170156</v>
      </c>
      <c r="C28" s="14" t="s">
        <v>34</v>
      </c>
      <c r="D28" s="23" t="s">
        <v>691</v>
      </c>
      <c r="E28" s="24" t="s">
        <v>708</v>
      </c>
      <c r="F28" s="3">
        <v>480076</v>
      </c>
      <c r="G28" s="3">
        <v>54316</v>
      </c>
      <c r="H28" s="3">
        <f t="shared" si="0"/>
        <v>534392</v>
      </c>
      <c r="I28" s="1">
        <v>41550</v>
      </c>
      <c r="J28" s="1">
        <f t="shared" si="1"/>
        <v>575942</v>
      </c>
      <c r="K28" s="12"/>
    </row>
    <row r="29" spans="1:11" ht="14.4" customHeight="1">
      <c r="A29" s="23" t="s">
        <v>33</v>
      </c>
      <c r="B29" s="12">
        <v>170171</v>
      </c>
      <c r="C29" s="14" t="s">
        <v>35</v>
      </c>
      <c r="D29" s="23" t="s">
        <v>691</v>
      </c>
      <c r="E29" s="24" t="s">
        <v>708</v>
      </c>
      <c r="F29" s="3">
        <v>216557</v>
      </c>
      <c r="G29" s="3">
        <v>0</v>
      </c>
      <c r="H29" s="3">
        <f t="shared" si="0"/>
        <v>216557</v>
      </c>
      <c r="I29" s="1">
        <v>-11928</v>
      </c>
      <c r="J29" s="1">
        <f t="shared" si="1"/>
        <v>204629</v>
      </c>
      <c r="K29" s="12"/>
    </row>
    <row r="30" spans="1:11">
      <c r="A30" s="23" t="s">
        <v>33</v>
      </c>
      <c r="B30" s="12">
        <v>170175</v>
      </c>
      <c r="C30" s="14" t="s">
        <v>36</v>
      </c>
      <c r="D30" s="23" t="s">
        <v>691</v>
      </c>
      <c r="E30" s="24" t="s">
        <v>708</v>
      </c>
      <c r="F30" s="3">
        <v>506765</v>
      </c>
      <c r="G30" s="3">
        <v>82977</v>
      </c>
      <c r="H30" s="3">
        <f t="shared" si="0"/>
        <v>589742</v>
      </c>
      <c r="I30" s="1">
        <v>32268</v>
      </c>
      <c r="J30" s="1">
        <f t="shared" si="1"/>
        <v>622010</v>
      </c>
      <c r="K30" s="12"/>
    </row>
    <row r="31" spans="1:11" ht="14.4" customHeight="1">
      <c r="A31" s="23" t="s">
        <v>33</v>
      </c>
      <c r="B31" s="12">
        <v>170177</v>
      </c>
      <c r="C31" s="14" t="s">
        <v>37</v>
      </c>
      <c r="D31" s="23" t="s">
        <v>691</v>
      </c>
      <c r="E31" s="24" t="s">
        <v>708</v>
      </c>
      <c r="F31" s="3">
        <v>285882</v>
      </c>
      <c r="G31" s="3">
        <v>0</v>
      </c>
      <c r="H31" s="3">
        <f t="shared" si="0"/>
        <v>285882</v>
      </c>
      <c r="I31" s="1">
        <v>74040</v>
      </c>
      <c r="J31" s="1">
        <f t="shared" si="1"/>
        <v>359922</v>
      </c>
      <c r="K31" s="12"/>
    </row>
    <row r="32" spans="1:11" ht="14.4" customHeight="1">
      <c r="A32" s="23" t="s">
        <v>33</v>
      </c>
      <c r="B32" s="12">
        <v>170179</v>
      </c>
      <c r="C32" s="14" t="s">
        <v>38</v>
      </c>
      <c r="D32" s="23" t="s">
        <v>691</v>
      </c>
      <c r="E32" s="24" t="s">
        <v>708</v>
      </c>
      <c r="F32" s="3">
        <v>769598</v>
      </c>
      <c r="G32" s="3">
        <v>14593</v>
      </c>
      <c r="H32" s="3">
        <f t="shared" si="0"/>
        <v>784191</v>
      </c>
      <c r="I32" s="1">
        <v>-51198</v>
      </c>
      <c r="J32" s="1">
        <f t="shared" si="1"/>
        <v>732993</v>
      </c>
      <c r="K32" s="12"/>
    </row>
    <row r="33" spans="1:11" ht="14.4" customHeight="1">
      <c r="A33" s="23" t="s">
        <v>33</v>
      </c>
      <c r="B33" s="12">
        <v>170189</v>
      </c>
      <c r="C33" s="14" t="s">
        <v>39</v>
      </c>
      <c r="D33" s="23" t="s">
        <v>691</v>
      </c>
      <c r="E33" s="24" t="s">
        <v>708</v>
      </c>
      <c r="F33" s="3">
        <v>472303</v>
      </c>
      <c r="G33" s="3">
        <v>181122</v>
      </c>
      <c r="H33" s="3">
        <f t="shared" si="0"/>
        <v>653425</v>
      </c>
      <c r="I33" s="1">
        <v>110490</v>
      </c>
      <c r="J33" s="1">
        <f t="shared" si="1"/>
        <v>763915</v>
      </c>
      <c r="K33" s="12"/>
    </row>
    <row r="34" spans="1:11" ht="14.4" customHeight="1">
      <c r="A34" s="23" t="s">
        <v>33</v>
      </c>
      <c r="B34" s="12">
        <v>170195</v>
      </c>
      <c r="C34" s="14" t="s">
        <v>40</v>
      </c>
      <c r="D34" s="23" t="s">
        <v>691</v>
      </c>
      <c r="E34" s="24" t="s">
        <v>708</v>
      </c>
      <c r="F34" s="3">
        <v>115486</v>
      </c>
      <c r="G34" s="3">
        <v>0</v>
      </c>
      <c r="H34" s="3">
        <f t="shared" si="0"/>
        <v>115486</v>
      </c>
      <c r="I34" s="1">
        <v>4698</v>
      </c>
      <c r="J34" s="1">
        <f t="shared" si="1"/>
        <v>120184</v>
      </c>
      <c r="K34" s="12"/>
    </row>
    <row r="35" spans="1:11" ht="14.4" customHeight="1">
      <c r="A35" s="23" t="s">
        <v>33</v>
      </c>
      <c r="B35" s="12">
        <v>170196</v>
      </c>
      <c r="C35" s="14" t="s">
        <v>41</v>
      </c>
      <c r="D35" s="23" t="s">
        <v>691</v>
      </c>
      <c r="E35" s="24" t="s">
        <v>708</v>
      </c>
      <c r="F35" s="3">
        <v>850150</v>
      </c>
      <c r="G35" s="3">
        <v>47747</v>
      </c>
      <c r="H35" s="3">
        <f t="shared" si="0"/>
        <v>897897</v>
      </c>
      <c r="I35" s="1">
        <v>27072</v>
      </c>
      <c r="J35" s="1">
        <f t="shared" si="1"/>
        <v>924969</v>
      </c>
      <c r="K35" s="12"/>
    </row>
    <row r="36" spans="1:11" ht="14.4" customHeight="1">
      <c r="A36" s="23" t="s">
        <v>33</v>
      </c>
      <c r="B36" s="12">
        <v>170197</v>
      </c>
      <c r="C36" s="14" t="s">
        <v>42</v>
      </c>
      <c r="D36" s="23" t="s">
        <v>691</v>
      </c>
      <c r="E36" s="24" t="s">
        <v>708</v>
      </c>
      <c r="F36" s="3">
        <v>214015</v>
      </c>
      <c r="G36" s="3">
        <v>44564</v>
      </c>
      <c r="H36" s="3">
        <f t="shared" si="0"/>
        <v>258579</v>
      </c>
      <c r="I36" s="1">
        <v>33144</v>
      </c>
      <c r="J36" s="1">
        <f t="shared" si="1"/>
        <v>291723</v>
      </c>
      <c r="K36" s="12"/>
    </row>
    <row r="37" spans="1:11" ht="14.4" customHeight="1">
      <c r="A37" s="23" t="s">
        <v>33</v>
      </c>
      <c r="B37" s="12">
        <v>170205</v>
      </c>
      <c r="C37" s="14" t="s">
        <v>43</v>
      </c>
      <c r="D37" s="23" t="s">
        <v>691</v>
      </c>
      <c r="E37" s="24" t="s">
        <v>708</v>
      </c>
      <c r="F37" s="3">
        <v>392045</v>
      </c>
      <c r="G37" s="3">
        <v>0</v>
      </c>
      <c r="H37" s="3">
        <f t="shared" si="0"/>
        <v>392045</v>
      </c>
      <c r="I37" s="1">
        <v>8676</v>
      </c>
      <c r="J37" s="1">
        <f t="shared" si="1"/>
        <v>400721</v>
      </c>
      <c r="K37" s="12"/>
    </row>
    <row r="38" spans="1:11" ht="14.4" customHeight="1">
      <c r="A38" s="23" t="s">
        <v>33</v>
      </c>
      <c r="B38" s="12">
        <v>170210</v>
      </c>
      <c r="C38" s="14" t="s">
        <v>44</v>
      </c>
      <c r="D38" s="23" t="s">
        <v>691</v>
      </c>
      <c r="E38" s="24" t="s">
        <v>708</v>
      </c>
      <c r="F38" s="3">
        <v>240995</v>
      </c>
      <c r="G38" s="3">
        <v>72957</v>
      </c>
      <c r="H38" s="3">
        <f t="shared" si="0"/>
        <v>313952</v>
      </c>
      <c r="I38" s="1">
        <v>-1482</v>
      </c>
      <c r="J38" s="1">
        <f t="shared" si="1"/>
        <v>312470</v>
      </c>
      <c r="K38" s="12"/>
    </row>
    <row r="39" spans="1:11" ht="14.4" customHeight="1">
      <c r="A39" s="23" t="s">
        <v>33</v>
      </c>
      <c r="B39" s="12">
        <v>170215</v>
      </c>
      <c r="C39" s="14" t="s">
        <v>45</v>
      </c>
      <c r="D39" s="23" t="s">
        <v>691</v>
      </c>
      <c r="E39" s="24" t="s">
        <v>708</v>
      </c>
      <c r="F39" s="3">
        <v>159382</v>
      </c>
      <c r="G39" s="3">
        <v>14198</v>
      </c>
      <c r="H39" s="3">
        <f t="shared" si="0"/>
        <v>173580</v>
      </c>
      <c r="I39" s="1">
        <v>57276</v>
      </c>
      <c r="J39" s="1">
        <f t="shared" si="1"/>
        <v>230856</v>
      </c>
      <c r="K39" s="12"/>
    </row>
    <row r="40" spans="1:11" ht="14.4" customHeight="1">
      <c r="A40" s="23" t="s">
        <v>46</v>
      </c>
      <c r="B40" s="12">
        <v>180216</v>
      </c>
      <c r="C40" s="14" t="s">
        <v>47</v>
      </c>
      <c r="D40" s="23" t="s">
        <v>691</v>
      </c>
      <c r="E40" s="24" t="s">
        <v>708</v>
      </c>
      <c r="F40" s="3">
        <v>922477</v>
      </c>
      <c r="G40" s="3">
        <v>0</v>
      </c>
      <c r="H40" s="3">
        <f t="shared" si="0"/>
        <v>922477</v>
      </c>
      <c r="I40" s="1">
        <v>46062</v>
      </c>
      <c r="J40" s="1">
        <f t="shared" si="1"/>
        <v>968539</v>
      </c>
      <c r="K40" s="12"/>
    </row>
    <row r="41" spans="1:11" ht="14.4" customHeight="1">
      <c r="A41" s="23" t="s">
        <v>48</v>
      </c>
      <c r="B41" s="12">
        <v>190219</v>
      </c>
      <c r="C41" s="14" t="s">
        <v>49</v>
      </c>
      <c r="D41" s="23" t="s">
        <v>691</v>
      </c>
      <c r="E41" s="24" t="s">
        <v>708</v>
      </c>
      <c r="F41" s="3">
        <v>226057</v>
      </c>
      <c r="G41" s="3">
        <v>0</v>
      </c>
      <c r="H41" s="3">
        <f t="shared" si="0"/>
        <v>226057</v>
      </c>
      <c r="I41" s="1">
        <v>12774</v>
      </c>
      <c r="J41" s="1">
        <f t="shared" si="1"/>
        <v>238831</v>
      </c>
      <c r="K41" s="12"/>
    </row>
    <row r="42" spans="1:11" ht="14.4" customHeight="1">
      <c r="A42" s="23" t="s">
        <v>48</v>
      </c>
      <c r="B42" s="12">
        <v>190220</v>
      </c>
      <c r="C42" s="14" t="s">
        <v>50</v>
      </c>
      <c r="D42" s="23" t="s">
        <v>691</v>
      </c>
      <c r="E42" s="24" t="s">
        <v>708</v>
      </c>
      <c r="F42" s="3">
        <v>64323</v>
      </c>
      <c r="G42" s="3">
        <v>0</v>
      </c>
      <c r="H42" s="3">
        <f t="shared" si="0"/>
        <v>64323</v>
      </c>
      <c r="I42" s="1">
        <v>3108</v>
      </c>
      <c r="J42" s="1">
        <f t="shared" si="1"/>
        <v>67431</v>
      </c>
      <c r="K42" s="12"/>
    </row>
    <row r="43" spans="1:11" ht="14.4" customHeight="1">
      <c r="A43" s="23" t="s">
        <v>48</v>
      </c>
      <c r="B43" s="12">
        <v>190239</v>
      </c>
      <c r="C43" s="14" t="s">
        <v>51</v>
      </c>
      <c r="D43" s="23" t="s">
        <v>691</v>
      </c>
      <c r="E43" s="24" t="s">
        <v>708</v>
      </c>
      <c r="F43" s="3">
        <v>151045</v>
      </c>
      <c r="G43" s="3">
        <v>112725</v>
      </c>
      <c r="H43" s="3">
        <f t="shared" si="0"/>
        <v>263770</v>
      </c>
      <c r="I43" s="1">
        <v>6852</v>
      </c>
      <c r="J43" s="1">
        <f t="shared" si="1"/>
        <v>270622</v>
      </c>
      <c r="K43" s="12"/>
    </row>
    <row r="44" spans="1:11" ht="14.4" customHeight="1">
      <c r="A44" s="23" t="s">
        <v>48</v>
      </c>
      <c r="B44" s="12">
        <v>190243</v>
      </c>
      <c r="C44" s="14" t="s">
        <v>52</v>
      </c>
      <c r="D44" s="23" t="s">
        <v>691</v>
      </c>
      <c r="E44" s="24" t="s">
        <v>708</v>
      </c>
      <c r="F44" s="3">
        <v>462990</v>
      </c>
      <c r="G44" s="3">
        <v>0</v>
      </c>
      <c r="H44" s="3">
        <f t="shared" si="0"/>
        <v>462990</v>
      </c>
      <c r="I44" s="1">
        <v>24642</v>
      </c>
      <c r="J44" s="1">
        <f t="shared" si="1"/>
        <v>487632</v>
      </c>
      <c r="K44" s="12"/>
    </row>
    <row r="45" spans="1:11" ht="14.4" customHeight="1">
      <c r="A45" s="23" t="s">
        <v>48</v>
      </c>
      <c r="B45" s="12">
        <v>190248</v>
      </c>
      <c r="C45" s="14" t="s">
        <v>53</v>
      </c>
      <c r="D45" s="23" t="s">
        <v>691</v>
      </c>
      <c r="E45" s="24" t="s">
        <v>708</v>
      </c>
      <c r="F45" s="3">
        <v>964217</v>
      </c>
      <c r="G45" s="3">
        <v>5995</v>
      </c>
      <c r="H45" s="3">
        <f t="shared" si="0"/>
        <v>970212</v>
      </c>
      <c r="I45" s="1">
        <v>-17400</v>
      </c>
      <c r="J45" s="1">
        <f t="shared" si="1"/>
        <v>952812</v>
      </c>
      <c r="K45" s="12"/>
    </row>
    <row r="46" spans="1:11" ht="14.4" customHeight="1">
      <c r="A46" s="23" t="s">
        <v>48</v>
      </c>
      <c r="B46" s="12">
        <v>190250</v>
      </c>
      <c r="C46" s="14" t="s">
        <v>54</v>
      </c>
      <c r="D46" s="23" t="s">
        <v>691</v>
      </c>
      <c r="E46" s="24" t="s">
        <v>708</v>
      </c>
      <c r="F46" s="3">
        <v>2832737</v>
      </c>
      <c r="G46" s="3">
        <v>989658</v>
      </c>
      <c r="H46" s="3">
        <f t="shared" si="0"/>
        <v>3822395</v>
      </c>
      <c r="I46" s="1">
        <v>2940</v>
      </c>
      <c r="J46" s="1">
        <f t="shared" si="1"/>
        <v>3825335</v>
      </c>
      <c r="K46" s="12"/>
    </row>
    <row r="47" spans="1:11" ht="14.4" customHeight="1">
      <c r="A47" s="23" t="s">
        <v>48</v>
      </c>
      <c r="B47" s="12">
        <v>197251</v>
      </c>
      <c r="C47" s="14" t="s">
        <v>55</v>
      </c>
      <c r="D47" s="23" t="s">
        <v>691</v>
      </c>
      <c r="E47" s="24" t="s">
        <v>708</v>
      </c>
      <c r="F47" s="3">
        <v>132723</v>
      </c>
      <c r="G47" s="3">
        <v>101514</v>
      </c>
      <c r="H47" s="3">
        <f t="shared" si="0"/>
        <v>234237</v>
      </c>
      <c r="I47" s="1">
        <v>-6786</v>
      </c>
      <c r="J47" s="1">
        <f t="shared" si="1"/>
        <v>227451</v>
      </c>
      <c r="K47" s="12"/>
    </row>
    <row r="48" spans="1:11" ht="14.4" customHeight="1">
      <c r="A48" s="23" t="s">
        <v>56</v>
      </c>
      <c r="B48" s="12">
        <v>200257</v>
      </c>
      <c r="C48" s="14" t="s">
        <v>57</v>
      </c>
      <c r="D48" s="23" t="s">
        <v>691</v>
      </c>
      <c r="E48" s="24" t="s">
        <v>708</v>
      </c>
      <c r="F48" s="3">
        <v>490476</v>
      </c>
      <c r="G48" s="3">
        <v>0</v>
      </c>
      <c r="H48" s="3">
        <f t="shared" si="0"/>
        <v>490476</v>
      </c>
      <c r="I48" s="1">
        <v>-37218</v>
      </c>
      <c r="J48" s="1">
        <f t="shared" si="1"/>
        <v>453258</v>
      </c>
      <c r="K48" s="12"/>
    </row>
    <row r="49" spans="1:11" ht="14.4" customHeight="1">
      <c r="A49" s="23" t="s">
        <v>56</v>
      </c>
      <c r="B49" s="12">
        <v>200259</v>
      </c>
      <c r="C49" s="14" t="s">
        <v>58</v>
      </c>
      <c r="D49" s="23" t="s">
        <v>691</v>
      </c>
      <c r="E49" s="24" t="s">
        <v>708</v>
      </c>
      <c r="F49" s="3">
        <v>1542309</v>
      </c>
      <c r="G49" s="3">
        <v>0</v>
      </c>
      <c r="H49" s="3">
        <f t="shared" si="0"/>
        <v>1542309</v>
      </c>
      <c r="I49" s="1">
        <v>318228</v>
      </c>
      <c r="J49" s="1">
        <f t="shared" si="1"/>
        <v>1860537</v>
      </c>
      <c r="K49" s="12"/>
    </row>
    <row r="50" spans="1:11" ht="14.4" customHeight="1">
      <c r="A50" s="23" t="s">
        <v>59</v>
      </c>
      <c r="B50" s="12">
        <v>210331</v>
      </c>
      <c r="C50" s="14" t="s">
        <v>60</v>
      </c>
      <c r="D50" s="23" t="s">
        <v>691</v>
      </c>
      <c r="E50" s="24" t="s">
        <v>708</v>
      </c>
      <c r="F50" s="3">
        <v>784563</v>
      </c>
      <c r="G50" s="3">
        <v>217499</v>
      </c>
      <c r="H50" s="3">
        <f t="shared" si="0"/>
        <v>1002062</v>
      </c>
      <c r="I50" s="1">
        <v>52410</v>
      </c>
      <c r="J50" s="1">
        <f t="shared" si="1"/>
        <v>1054472</v>
      </c>
      <c r="K50" s="12"/>
    </row>
    <row r="51" spans="1:11" ht="14.4" customHeight="1">
      <c r="A51" s="23" t="s">
        <v>59</v>
      </c>
      <c r="B51" s="12">
        <v>210335</v>
      </c>
      <c r="C51" s="14" t="s">
        <v>61</v>
      </c>
      <c r="D51" s="23" t="s">
        <v>691</v>
      </c>
      <c r="E51" s="24" t="s">
        <v>708</v>
      </c>
      <c r="F51" s="3">
        <v>441581</v>
      </c>
      <c r="G51" s="3">
        <v>0</v>
      </c>
      <c r="H51" s="3">
        <f t="shared" si="0"/>
        <v>441581</v>
      </c>
      <c r="I51" s="1">
        <v>28122</v>
      </c>
      <c r="J51" s="1">
        <f t="shared" si="1"/>
        <v>469703</v>
      </c>
      <c r="K51" s="12"/>
    </row>
    <row r="52" spans="1:11" ht="14.4" customHeight="1">
      <c r="A52" s="23" t="s">
        <v>62</v>
      </c>
      <c r="B52" s="12">
        <v>220324</v>
      </c>
      <c r="C52" s="14" t="s">
        <v>63</v>
      </c>
      <c r="D52" s="23" t="s">
        <v>691</v>
      </c>
      <c r="E52" s="24" t="s">
        <v>708</v>
      </c>
      <c r="F52" s="3">
        <v>220027</v>
      </c>
      <c r="G52" s="3">
        <v>9336</v>
      </c>
      <c r="H52" s="3">
        <f t="shared" si="0"/>
        <v>229363</v>
      </c>
      <c r="I52" s="1">
        <v>-19812</v>
      </c>
      <c r="J52" s="1">
        <f t="shared" si="1"/>
        <v>209551</v>
      </c>
      <c r="K52" s="12"/>
    </row>
    <row r="53" spans="1:11" ht="14.4" customHeight="1">
      <c r="A53" s="23" t="s">
        <v>62</v>
      </c>
      <c r="B53" s="12">
        <v>220347</v>
      </c>
      <c r="C53" s="14" t="s">
        <v>64</v>
      </c>
      <c r="D53" s="23" t="s">
        <v>691</v>
      </c>
      <c r="E53" s="24" t="s">
        <v>708</v>
      </c>
      <c r="F53" s="3">
        <v>1397783</v>
      </c>
      <c r="G53" s="3">
        <v>833515</v>
      </c>
      <c r="H53" s="3">
        <f t="shared" si="0"/>
        <v>2231298</v>
      </c>
      <c r="I53" s="1">
        <v>296376</v>
      </c>
      <c r="J53" s="1">
        <f t="shared" si="1"/>
        <v>2527674</v>
      </c>
      <c r="K53" s="12"/>
    </row>
    <row r="54" spans="1:11" ht="14.4" customHeight="1">
      <c r="A54" s="23" t="s">
        <v>62</v>
      </c>
      <c r="B54" s="12">
        <v>220348</v>
      </c>
      <c r="C54" s="14" t="s">
        <v>65</v>
      </c>
      <c r="D54" s="23" t="s">
        <v>691</v>
      </c>
      <c r="E54" s="24" t="s">
        <v>708</v>
      </c>
      <c r="F54" s="3">
        <v>1525288</v>
      </c>
      <c r="G54" s="3">
        <v>1371753</v>
      </c>
      <c r="H54" s="3">
        <f t="shared" si="0"/>
        <v>2897041</v>
      </c>
      <c r="I54" s="1">
        <v>269850</v>
      </c>
      <c r="J54" s="1">
        <f t="shared" si="1"/>
        <v>3166891</v>
      </c>
      <c r="K54" s="12"/>
    </row>
    <row r="55" spans="1:11" ht="14.4" customHeight="1">
      <c r="A55" s="23" t="s">
        <v>62</v>
      </c>
      <c r="B55" s="12">
        <v>220358</v>
      </c>
      <c r="C55" s="14" t="s">
        <v>66</v>
      </c>
      <c r="D55" s="23" t="s">
        <v>691</v>
      </c>
      <c r="E55" s="24" t="s">
        <v>708</v>
      </c>
      <c r="F55" s="3">
        <v>1240741</v>
      </c>
      <c r="G55" s="3">
        <v>290635</v>
      </c>
      <c r="H55" s="3">
        <f t="shared" si="0"/>
        <v>1531376</v>
      </c>
      <c r="I55" s="1">
        <v>33432</v>
      </c>
      <c r="J55" s="1">
        <f t="shared" si="1"/>
        <v>1564808</v>
      </c>
      <c r="K55" s="12"/>
    </row>
    <row r="56" spans="1:11" ht="14.4" customHeight="1">
      <c r="A56" s="23" t="s">
        <v>62</v>
      </c>
      <c r="B56" s="12">
        <v>220360</v>
      </c>
      <c r="C56" s="14" t="s">
        <v>67</v>
      </c>
      <c r="D56" s="23" t="s">
        <v>691</v>
      </c>
      <c r="E56" s="24" t="s">
        <v>708</v>
      </c>
      <c r="F56" s="3">
        <v>1707754</v>
      </c>
      <c r="G56" s="3">
        <v>561608</v>
      </c>
      <c r="H56" s="3">
        <f t="shared" si="0"/>
        <v>2269362</v>
      </c>
      <c r="I56" s="1">
        <v>326910</v>
      </c>
      <c r="J56" s="1">
        <f t="shared" si="1"/>
        <v>2596272</v>
      </c>
      <c r="K56" s="12"/>
    </row>
    <row r="57" spans="1:11" ht="14.4" customHeight="1">
      <c r="A57" s="23" t="s">
        <v>62</v>
      </c>
      <c r="B57" s="12">
        <v>220365</v>
      </c>
      <c r="C57" s="14" t="s">
        <v>68</v>
      </c>
      <c r="D57" s="23" t="s">
        <v>691</v>
      </c>
      <c r="E57" s="24" t="s">
        <v>708</v>
      </c>
      <c r="F57" s="3">
        <v>238629</v>
      </c>
      <c r="G57" s="3">
        <v>0</v>
      </c>
      <c r="H57" s="3">
        <f t="shared" si="0"/>
        <v>238629</v>
      </c>
      <c r="I57" s="1">
        <v>-41568</v>
      </c>
      <c r="J57" s="1">
        <f t="shared" si="1"/>
        <v>197061</v>
      </c>
      <c r="K57" s="12"/>
    </row>
    <row r="58" spans="1:11" ht="14.4" customHeight="1">
      <c r="A58" s="23" t="s">
        <v>62</v>
      </c>
      <c r="B58" s="12">
        <v>220368</v>
      </c>
      <c r="C58" s="14" t="s">
        <v>69</v>
      </c>
      <c r="D58" s="23" t="s">
        <v>691</v>
      </c>
      <c r="E58" s="24" t="s">
        <v>708</v>
      </c>
      <c r="F58" s="3">
        <v>1337623</v>
      </c>
      <c r="G58" s="3">
        <v>162787</v>
      </c>
      <c r="H58" s="3">
        <f t="shared" si="0"/>
        <v>1500410</v>
      </c>
      <c r="I58" s="1">
        <v>-50706</v>
      </c>
      <c r="J58" s="1">
        <f t="shared" si="1"/>
        <v>1449704</v>
      </c>
      <c r="K58" s="12"/>
    </row>
    <row r="59" spans="1:11" ht="14.4" customHeight="1">
      <c r="A59" s="23" t="s">
        <v>62</v>
      </c>
      <c r="B59" s="12">
        <v>220371</v>
      </c>
      <c r="C59" s="14" t="s">
        <v>70</v>
      </c>
      <c r="D59" s="23" t="s">
        <v>691</v>
      </c>
      <c r="E59" s="24" t="s">
        <v>708</v>
      </c>
      <c r="F59" s="3">
        <v>614215</v>
      </c>
      <c r="G59" s="3">
        <v>1577</v>
      </c>
      <c r="H59" s="3">
        <f t="shared" si="0"/>
        <v>615792</v>
      </c>
      <c r="I59" s="1">
        <v>-52014</v>
      </c>
      <c r="J59" s="1">
        <f t="shared" si="1"/>
        <v>563778</v>
      </c>
      <c r="K59" s="12"/>
    </row>
    <row r="60" spans="1:11" ht="14.4" customHeight="1">
      <c r="A60" s="23" t="s">
        <v>62</v>
      </c>
      <c r="B60" s="12">
        <v>220376</v>
      </c>
      <c r="C60" s="14" t="s">
        <v>71</v>
      </c>
      <c r="D60" s="23" t="s">
        <v>691</v>
      </c>
      <c r="E60" s="24" t="s">
        <v>708</v>
      </c>
      <c r="F60" s="3">
        <v>726370</v>
      </c>
      <c r="G60" s="3">
        <v>424782</v>
      </c>
      <c r="H60" s="3">
        <f t="shared" si="0"/>
        <v>1151152</v>
      </c>
      <c r="I60" s="1">
        <v>82668</v>
      </c>
      <c r="J60" s="1">
        <f t="shared" si="1"/>
        <v>1233820</v>
      </c>
      <c r="K60" s="12"/>
    </row>
    <row r="61" spans="1:11" ht="14.4" customHeight="1">
      <c r="A61" s="23" t="s">
        <v>62</v>
      </c>
      <c r="B61" s="12">
        <v>220378</v>
      </c>
      <c r="C61" s="14" t="s">
        <v>72</v>
      </c>
      <c r="D61" s="23" t="s">
        <v>691</v>
      </c>
      <c r="E61" s="24" t="s">
        <v>708</v>
      </c>
      <c r="F61" s="3">
        <v>2212234</v>
      </c>
      <c r="G61" s="3">
        <v>1140124</v>
      </c>
      <c r="H61" s="3">
        <f t="shared" si="0"/>
        <v>3352358</v>
      </c>
      <c r="I61" s="1">
        <v>152040</v>
      </c>
      <c r="J61" s="1">
        <f t="shared" si="1"/>
        <v>3504398</v>
      </c>
      <c r="K61" s="12"/>
    </row>
    <row r="62" spans="1:11" ht="14.4" customHeight="1">
      <c r="A62" s="23" t="s">
        <v>62</v>
      </c>
      <c r="B62" s="12">
        <v>220380</v>
      </c>
      <c r="C62" s="14" t="s">
        <v>73</v>
      </c>
      <c r="D62" s="23" t="s">
        <v>691</v>
      </c>
      <c r="E62" s="24" t="s">
        <v>708</v>
      </c>
      <c r="F62" s="3">
        <v>811723</v>
      </c>
      <c r="G62" s="3">
        <v>498196</v>
      </c>
      <c r="H62" s="3">
        <f t="shared" si="0"/>
        <v>1309919</v>
      </c>
      <c r="I62" s="1">
        <v>21090</v>
      </c>
      <c r="J62" s="1">
        <f t="shared" si="1"/>
        <v>1331009</v>
      </c>
      <c r="K62" s="12"/>
    </row>
    <row r="63" spans="1:11" ht="14.4" customHeight="1">
      <c r="A63" s="23" t="s">
        <v>62</v>
      </c>
      <c r="B63" s="12">
        <v>220381</v>
      </c>
      <c r="C63" s="14" t="s">
        <v>74</v>
      </c>
      <c r="D63" s="23" t="s">
        <v>691</v>
      </c>
      <c r="E63" s="24" t="s">
        <v>708</v>
      </c>
      <c r="F63" s="3">
        <v>2372667</v>
      </c>
      <c r="G63" s="3">
        <v>0</v>
      </c>
      <c r="H63" s="3">
        <f t="shared" si="0"/>
        <v>2372667</v>
      </c>
      <c r="I63" s="1">
        <v>121764</v>
      </c>
      <c r="J63" s="1">
        <f t="shared" si="1"/>
        <v>2494431</v>
      </c>
      <c r="K63" s="12"/>
    </row>
    <row r="64" spans="1:11" ht="14.4" customHeight="1">
      <c r="A64" s="23" t="s">
        <v>62</v>
      </c>
      <c r="B64" s="12">
        <v>220382</v>
      </c>
      <c r="C64" s="14" t="s">
        <v>75</v>
      </c>
      <c r="D64" s="23" t="s">
        <v>691</v>
      </c>
      <c r="E64" s="24" t="s">
        <v>708</v>
      </c>
      <c r="F64" s="3">
        <v>1714180</v>
      </c>
      <c r="G64" s="3">
        <v>0</v>
      </c>
      <c r="H64" s="3">
        <f t="shared" si="0"/>
        <v>1714180</v>
      </c>
      <c r="I64" s="1">
        <v>185400</v>
      </c>
      <c r="J64" s="1">
        <f t="shared" si="1"/>
        <v>1899580</v>
      </c>
      <c r="K64" s="12"/>
    </row>
    <row r="65" spans="1:11" ht="14.4" customHeight="1">
      <c r="A65" s="23" t="s">
        <v>62</v>
      </c>
      <c r="B65" s="12">
        <v>220389</v>
      </c>
      <c r="C65" s="14" t="s">
        <v>76</v>
      </c>
      <c r="D65" s="23" t="s">
        <v>691</v>
      </c>
      <c r="E65" s="24" t="s">
        <v>708</v>
      </c>
      <c r="F65" s="3">
        <v>703380</v>
      </c>
      <c r="G65" s="3">
        <v>266096</v>
      </c>
      <c r="H65" s="3">
        <f t="shared" si="0"/>
        <v>969476</v>
      </c>
      <c r="I65" s="1">
        <v>-34692</v>
      </c>
      <c r="J65" s="1">
        <f t="shared" si="1"/>
        <v>934784</v>
      </c>
      <c r="K65" s="12"/>
    </row>
    <row r="66" spans="1:11" ht="14.4" customHeight="1">
      <c r="A66" s="23" t="s">
        <v>62</v>
      </c>
      <c r="B66" s="12">
        <v>220392</v>
      </c>
      <c r="C66" s="14" t="s">
        <v>77</v>
      </c>
      <c r="D66" s="23" t="s">
        <v>691</v>
      </c>
      <c r="E66" s="24" t="s">
        <v>708</v>
      </c>
      <c r="F66" s="3">
        <v>249529</v>
      </c>
      <c r="G66" s="3">
        <v>0</v>
      </c>
      <c r="H66" s="3">
        <f t="shared" si="0"/>
        <v>249529</v>
      </c>
      <c r="I66" s="1">
        <v>11964</v>
      </c>
      <c r="J66" s="1">
        <f t="shared" si="1"/>
        <v>261493</v>
      </c>
      <c r="K66" s="12"/>
    </row>
    <row r="67" spans="1:11" ht="14.4" customHeight="1">
      <c r="A67" s="23" t="s">
        <v>62</v>
      </c>
      <c r="B67" s="12">
        <v>220394</v>
      </c>
      <c r="C67" s="14" t="s">
        <v>78</v>
      </c>
      <c r="D67" s="23" t="s">
        <v>691</v>
      </c>
      <c r="E67" s="24" t="s">
        <v>708</v>
      </c>
      <c r="F67" s="3">
        <v>1295618</v>
      </c>
      <c r="G67" s="3">
        <v>6737</v>
      </c>
      <c r="H67" s="3">
        <f t="shared" ref="H67:H130" si="2">F67+G67</f>
        <v>1302355</v>
      </c>
      <c r="I67" s="1">
        <v>-2568</v>
      </c>
      <c r="J67" s="1">
        <f t="shared" ref="J67:J130" si="3">H67+I67</f>
        <v>1299787</v>
      </c>
      <c r="K67" s="12"/>
    </row>
    <row r="68" spans="1:11" ht="14.4" customHeight="1">
      <c r="A68" s="23" t="s">
        <v>79</v>
      </c>
      <c r="B68" s="12">
        <v>230468</v>
      </c>
      <c r="C68" s="14" t="s">
        <v>80</v>
      </c>
      <c r="D68" s="23" t="s">
        <v>691</v>
      </c>
      <c r="E68" s="24" t="s">
        <v>708</v>
      </c>
      <c r="F68" s="3">
        <v>3120343</v>
      </c>
      <c r="G68" s="3">
        <v>1770542</v>
      </c>
      <c r="H68" s="3">
        <f t="shared" si="2"/>
        <v>4890885</v>
      </c>
      <c r="I68" s="1">
        <v>-414678</v>
      </c>
      <c r="J68" s="1">
        <f t="shared" si="3"/>
        <v>4476207</v>
      </c>
      <c r="K68" s="12"/>
    </row>
    <row r="69" spans="1:11" ht="14.4" customHeight="1">
      <c r="A69" s="23" t="s">
        <v>79</v>
      </c>
      <c r="B69" s="12">
        <v>230469</v>
      </c>
      <c r="C69" s="14" t="s">
        <v>81</v>
      </c>
      <c r="D69" s="23" t="s">
        <v>691</v>
      </c>
      <c r="E69" s="24" t="s">
        <v>708</v>
      </c>
      <c r="F69" s="3">
        <v>340459</v>
      </c>
      <c r="G69" s="3">
        <v>9133</v>
      </c>
      <c r="H69" s="3">
        <f t="shared" si="2"/>
        <v>349592</v>
      </c>
      <c r="I69" s="1">
        <v>46080</v>
      </c>
      <c r="J69" s="1">
        <f t="shared" si="3"/>
        <v>395672</v>
      </c>
      <c r="K69" s="12"/>
    </row>
    <row r="70" spans="1:11" ht="14.4" customHeight="1">
      <c r="A70" s="23" t="s">
        <v>79</v>
      </c>
      <c r="B70" s="12">
        <v>230473</v>
      </c>
      <c r="C70" s="14" t="s">
        <v>82</v>
      </c>
      <c r="D70" s="23" t="s">
        <v>691</v>
      </c>
      <c r="E70" s="24" t="s">
        <v>708</v>
      </c>
      <c r="F70" s="3">
        <v>1617297</v>
      </c>
      <c r="G70" s="3">
        <v>89598</v>
      </c>
      <c r="H70" s="3">
        <f t="shared" si="2"/>
        <v>1706895</v>
      </c>
      <c r="I70" s="1">
        <v>153978</v>
      </c>
      <c r="J70" s="1">
        <f t="shared" si="3"/>
        <v>1860873</v>
      </c>
      <c r="K70" s="12"/>
    </row>
    <row r="71" spans="1:11" ht="14.4" customHeight="1">
      <c r="A71" s="23" t="s">
        <v>79</v>
      </c>
      <c r="B71" s="12">
        <v>230478</v>
      </c>
      <c r="C71" s="14" t="s">
        <v>83</v>
      </c>
      <c r="D71" s="23" t="s">
        <v>691</v>
      </c>
      <c r="E71" s="24" t="s">
        <v>708</v>
      </c>
      <c r="F71" s="3">
        <v>287401</v>
      </c>
      <c r="G71" s="3">
        <v>107487</v>
      </c>
      <c r="H71" s="3">
        <f t="shared" si="2"/>
        <v>394888</v>
      </c>
      <c r="I71" s="1">
        <v>9096</v>
      </c>
      <c r="J71" s="1">
        <f t="shared" si="3"/>
        <v>403984</v>
      </c>
      <c r="K71" s="12"/>
    </row>
    <row r="72" spans="1:11" ht="14.4" customHeight="1">
      <c r="A72" s="23" t="s">
        <v>79</v>
      </c>
      <c r="B72" s="12">
        <v>230491</v>
      </c>
      <c r="C72" s="14" t="s">
        <v>84</v>
      </c>
      <c r="D72" s="23" t="s">
        <v>691</v>
      </c>
      <c r="E72" s="24" t="s">
        <v>708</v>
      </c>
      <c r="F72" s="3">
        <v>5226027</v>
      </c>
      <c r="G72" s="3">
        <v>7166345</v>
      </c>
      <c r="H72" s="3">
        <f t="shared" si="2"/>
        <v>12392372</v>
      </c>
      <c r="I72" s="1">
        <v>2374272</v>
      </c>
      <c r="J72" s="1">
        <f t="shared" si="3"/>
        <v>14766644</v>
      </c>
      <c r="K72" s="12"/>
    </row>
    <row r="73" spans="1:11" ht="14.4" customHeight="1">
      <c r="A73" s="23" t="s">
        <v>79</v>
      </c>
      <c r="B73" s="12">
        <v>230496</v>
      </c>
      <c r="C73" s="14" t="s">
        <v>85</v>
      </c>
      <c r="D73" s="23" t="s">
        <v>691</v>
      </c>
      <c r="E73" s="24" t="s">
        <v>708</v>
      </c>
      <c r="F73" s="3">
        <v>2431463</v>
      </c>
      <c r="G73" s="3">
        <v>0</v>
      </c>
      <c r="H73" s="3">
        <f t="shared" si="2"/>
        <v>2431463</v>
      </c>
      <c r="I73" s="1">
        <v>137790</v>
      </c>
      <c r="J73" s="1">
        <f t="shared" si="3"/>
        <v>2569253</v>
      </c>
      <c r="K73" s="12"/>
    </row>
    <row r="74" spans="1:11" ht="14.4" customHeight="1">
      <c r="A74" s="23" t="s">
        <v>79</v>
      </c>
      <c r="B74" s="12">
        <v>230497</v>
      </c>
      <c r="C74" s="14" t="s">
        <v>86</v>
      </c>
      <c r="D74" s="23" t="s">
        <v>691</v>
      </c>
      <c r="E74" s="24" t="s">
        <v>708</v>
      </c>
      <c r="F74" s="3">
        <v>405426</v>
      </c>
      <c r="G74" s="3">
        <v>0</v>
      </c>
      <c r="H74" s="3">
        <f t="shared" si="2"/>
        <v>405426</v>
      </c>
      <c r="I74" s="1">
        <v>27840</v>
      </c>
      <c r="J74" s="1">
        <f t="shared" si="3"/>
        <v>433266</v>
      </c>
      <c r="K74" s="12"/>
    </row>
    <row r="75" spans="1:11" ht="14.4" customHeight="1">
      <c r="A75" s="23" t="s">
        <v>79</v>
      </c>
      <c r="B75" s="12">
        <v>230498</v>
      </c>
      <c r="C75" s="14" t="s">
        <v>87</v>
      </c>
      <c r="D75" s="23" t="s">
        <v>691</v>
      </c>
      <c r="E75" s="24" t="s">
        <v>708</v>
      </c>
      <c r="F75" s="3">
        <v>465299</v>
      </c>
      <c r="G75" s="3">
        <v>152862</v>
      </c>
      <c r="H75" s="3">
        <f t="shared" si="2"/>
        <v>618161</v>
      </c>
      <c r="I75" s="1">
        <v>139056</v>
      </c>
      <c r="J75" s="1">
        <f t="shared" si="3"/>
        <v>757217</v>
      </c>
      <c r="K75" s="12"/>
    </row>
    <row r="76" spans="1:11" ht="14.4" customHeight="1">
      <c r="A76" s="23" t="s">
        <v>79</v>
      </c>
      <c r="B76" s="12">
        <v>230500</v>
      </c>
      <c r="C76" s="14" t="s">
        <v>88</v>
      </c>
      <c r="D76" s="23" t="s">
        <v>691</v>
      </c>
      <c r="E76" s="24" t="s">
        <v>708</v>
      </c>
      <c r="F76" s="3">
        <v>230392</v>
      </c>
      <c r="G76" s="3">
        <v>27852</v>
      </c>
      <c r="H76" s="3">
        <f t="shared" si="2"/>
        <v>258244</v>
      </c>
      <c r="I76" s="1">
        <v>5376</v>
      </c>
      <c r="J76" s="1">
        <f t="shared" si="3"/>
        <v>263620</v>
      </c>
      <c r="K76" s="12"/>
    </row>
    <row r="77" spans="1:11" ht="14.4" customHeight="1">
      <c r="A77" s="23" t="s">
        <v>79</v>
      </c>
      <c r="B77" s="12">
        <v>230501</v>
      </c>
      <c r="C77" s="14" t="s">
        <v>89</v>
      </c>
      <c r="D77" s="23" t="s">
        <v>691</v>
      </c>
      <c r="E77" s="24" t="s">
        <v>708</v>
      </c>
      <c r="F77" s="3">
        <v>4618373</v>
      </c>
      <c r="G77" s="3">
        <v>1916044</v>
      </c>
      <c r="H77" s="3">
        <f t="shared" si="2"/>
        <v>6534417</v>
      </c>
      <c r="I77" s="1">
        <v>757962</v>
      </c>
      <c r="J77" s="1">
        <f t="shared" si="3"/>
        <v>7292379</v>
      </c>
      <c r="K77" s="12"/>
    </row>
    <row r="78" spans="1:11" ht="14.4" customHeight="1">
      <c r="A78" s="23" t="s">
        <v>79</v>
      </c>
      <c r="B78" s="12">
        <v>230502</v>
      </c>
      <c r="C78" s="14" t="s">
        <v>90</v>
      </c>
      <c r="D78" s="23" t="s">
        <v>691</v>
      </c>
      <c r="E78" s="24" t="s">
        <v>708</v>
      </c>
      <c r="F78" s="3">
        <v>1822048</v>
      </c>
      <c r="G78" s="3">
        <v>0</v>
      </c>
      <c r="H78" s="3">
        <f t="shared" si="2"/>
        <v>1822048</v>
      </c>
      <c r="I78" s="1">
        <v>405450</v>
      </c>
      <c r="J78" s="1">
        <f t="shared" si="3"/>
        <v>2227498</v>
      </c>
      <c r="K78" s="12"/>
    </row>
    <row r="79" spans="1:11" ht="14.4" customHeight="1">
      <c r="A79" s="23" t="s">
        <v>79</v>
      </c>
      <c r="B79" s="12">
        <v>230503</v>
      </c>
      <c r="C79" s="14" t="s">
        <v>91</v>
      </c>
      <c r="D79" s="23" t="s">
        <v>691</v>
      </c>
      <c r="E79" s="24" t="s">
        <v>708</v>
      </c>
      <c r="F79" s="3">
        <v>2093482</v>
      </c>
      <c r="G79" s="3">
        <v>0</v>
      </c>
      <c r="H79" s="3">
        <f t="shared" si="2"/>
        <v>2093482</v>
      </c>
      <c r="I79" s="1">
        <v>125388</v>
      </c>
      <c r="J79" s="1">
        <f t="shared" si="3"/>
        <v>2218870</v>
      </c>
      <c r="K79" s="12"/>
    </row>
    <row r="80" spans="1:11" ht="14.4" customHeight="1">
      <c r="A80" s="23" t="s">
        <v>79</v>
      </c>
      <c r="B80" s="12">
        <v>230505</v>
      </c>
      <c r="C80" s="14" t="s">
        <v>92</v>
      </c>
      <c r="D80" s="23" t="s">
        <v>691</v>
      </c>
      <c r="E80" s="24" t="s">
        <v>708</v>
      </c>
      <c r="F80" s="3">
        <v>580912</v>
      </c>
      <c r="G80" s="3">
        <v>0</v>
      </c>
      <c r="H80" s="3">
        <f t="shared" si="2"/>
        <v>580912</v>
      </c>
      <c r="I80" s="1">
        <v>33720</v>
      </c>
      <c r="J80" s="1">
        <f t="shared" si="3"/>
        <v>614632</v>
      </c>
      <c r="K80" s="12"/>
    </row>
    <row r="81" spans="1:11" ht="14.4" customHeight="1">
      <c r="A81" s="23" t="s">
        <v>79</v>
      </c>
      <c r="B81" s="12">
        <v>230510</v>
      </c>
      <c r="C81" s="14" t="s">
        <v>93</v>
      </c>
      <c r="D81" s="23" t="s">
        <v>691</v>
      </c>
      <c r="E81" s="24" t="s">
        <v>708</v>
      </c>
      <c r="F81" s="3">
        <v>2507795</v>
      </c>
      <c r="G81" s="3">
        <v>27082</v>
      </c>
      <c r="H81" s="3">
        <f t="shared" si="2"/>
        <v>2534877</v>
      </c>
      <c r="I81" s="1">
        <v>163854</v>
      </c>
      <c r="J81" s="1">
        <f t="shared" si="3"/>
        <v>2698731</v>
      </c>
      <c r="K81" s="12"/>
    </row>
    <row r="82" spans="1:11" ht="14.4" customHeight="1">
      <c r="A82" s="23" t="s">
        <v>79</v>
      </c>
      <c r="B82" s="12">
        <v>230511</v>
      </c>
      <c r="C82" s="14" t="s">
        <v>94</v>
      </c>
      <c r="D82" s="23" t="s">
        <v>691</v>
      </c>
      <c r="E82" s="24" t="s">
        <v>708</v>
      </c>
      <c r="F82" s="3">
        <v>2671674</v>
      </c>
      <c r="G82" s="3">
        <v>2489440</v>
      </c>
      <c r="H82" s="3">
        <f t="shared" si="2"/>
        <v>5161114</v>
      </c>
      <c r="I82" s="1">
        <v>179106</v>
      </c>
      <c r="J82" s="1">
        <f t="shared" si="3"/>
        <v>5340220</v>
      </c>
      <c r="K82" s="12"/>
    </row>
    <row r="83" spans="1:11" ht="14.4" customHeight="1">
      <c r="A83" s="23" t="s">
        <v>95</v>
      </c>
      <c r="B83" s="12">
        <v>240512</v>
      </c>
      <c r="C83" s="14" t="s">
        <v>96</v>
      </c>
      <c r="D83" s="23" t="s">
        <v>691</v>
      </c>
      <c r="E83" s="24" t="s">
        <v>708</v>
      </c>
      <c r="F83" s="3">
        <v>4190180</v>
      </c>
      <c r="G83" s="3">
        <v>3159524</v>
      </c>
      <c r="H83" s="3">
        <f t="shared" si="2"/>
        <v>7349704</v>
      </c>
      <c r="I83" s="1">
        <v>1062816</v>
      </c>
      <c r="J83" s="1">
        <f t="shared" si="3"/>
        <v>8412520</v>
      </c>
      <c r="K83" s="12"/>
    </row>
    <row r="84" spans="1:11" ht="14.4" customHeight="1">
      <c r="A84" s="23" t="s">
        <v>95</v>
      </c>
      <c r="B84" s="12">
        <v>240515</v>
      </c>
      <c r="C84" s="14" t="s">
        <v>97</v>
      </c>
      <c r="D84" s="23" t="s">
        <v>691</v>
      </c>
      <c r="E84" s="24" t="s">
        <v>708</v>
      </c>
      <c r="F84" s="3">
        <v>476808</v>
      </c>
      <c r="G84" s="3">
        <v>193838</v>
      </c>
      <c r="H84" s="3">
        <f t="shared" si="2"/>
        <v>670646</v>
      </c>
      <c r="I84" s="1">
        <v>54774</v>
      </c>
      <c r="J84" s="1">
        <f t="shared" si="3"/>
        <v>725420</v>
      </c>
      <c r="K84" s="12"/>
    </row>
    <row r="85" spans="1:11" ht="14.4" customHeight="1">
      <c r="A85" s="23" t="s">
        <v>95</v>
      </c>
      <c r="B85" s="12">
        <v>240516</v>
      </c>
      <c r="C85" s="14" t="s">
        <v>98</v>
      </c>
      <c r="D85" s="23" t="s">
        <v>691</v>
      </c>
      <c r="E85" s="24" t="s">
        <v>708</v>
      </c>
      <c r="F85" s="3">
        <v>2034174</v>
      </c>
      <c r="G85" s="3">
        <v>0</v>
      </c>
      <c r="H85" s="3">
        <f t="shared" si="2"/>
        <v>2034174</v>
      </c>
      <c r="I85" s="1">
        <v>150612</v>
      </c>
      <c r="J85" s="1">
        <f t="shared" si="3"/>
        <v>2184786</v>
      </c>
      <c r="K85" s="12"/>
    </row>
    <row r="86" spans="1:11" ht="14.4" customHeight="1">
      <c r="A86" s="23" t="s">
        <v>95</v>
      </c>
      <c r="B86" s="12">
        <v>240520</v>
      </c>
      <c r="C86" s="14" t="s">
        <v>99</v>
      </c>
      <c r="D86" s="23" t="s">
        <v>691</v>
      </c>
      <c r="E86" s="24" t="s">
        <v>708</v>
      </c>
      <c r="F86" s="3">
        <v>5437179</v>
      </c>
      <c r="G86" s="3">
        <v>4426886</v>
      </c>
      <c r="H86" s="3">
        <f t="shared" si="2"/>
        <v>9864065</v>
      </c>
      <c r="I86" s="1">
        <v>796110</v>
      </c>
      <c r="J86" s="1">
        <f t="shared" si="3"/>
        <v>10660175</v>
      </c>
      <c r="K86" s="12"/>
    </row>
    <row r="87" spans="1:11" ht="14.4" customHeight="1">
      <c r="A87" s="23" t="s">
        <v>95</v>
      </c>
      <c r="B87" s="12">
        <v>240521</v>
      </c>
      <c r="C87" s="14" t="s">
        <v>100</v>
      </c>
      <c r="D87" s="23" t="s">
        <v>691</v>
      </c>
      <c r="E87" s="24" t="s">
        <v>708</v>
      </c>
      <c r="F87" s="3">
        <v>1831244</v>
      </c>
      <c r="G87" s="3">
        <v>0</v>
      </c>
      <c r="H87" s="3">
        <f t="shared" si="2"/>
        <v>1831244</v>
      </c>
      <c r="I87" s="1">
        <v>273348</v>
      </c>
      <c r="J87" s="1">
        <f t="shared" si="3"/>
        <v>2104592</v>
      </c>
      <c r="K87" s="12"/>
    </row>
    <row r="88" spans="1:11" ht="14.4" customHeight="1">
      <c r="A88" s="23" t="s">
        <v>95</v>
      </c>
      <c r="B88" s="12">
        <v>240523</v>
      </c>
      <c r="C88" s="14" t="s">
        <v>101</v>
      </c>
      <c r="D88" s="23" t="s">
        <v>691</v>
      </c>
      <c r="E88" s="24" t="s">
        <v>708</v>
      </c>
      <c r="F88" s="3">
        <v>5419148</v>
      </c>
      <c r="G88" s="3">
        <v>2391818</v>
      </c>
      <c r="H88" s="3">
        <f t="shared" si="2"/>
        <v>7810966</v>
      </c>
      <c r="I88" s="1">
        <v>1341960</v>
      </c>
      <c r="J88" s="1">
        <f t="shared" si="3"/>
        <v>9152926</v>
      </c>
      <c r="K88" s="12"/>
    </row>
    <row r="89" spans="1:11" ht="14.4" customHeight="1">
      <c r="A89" s="23" t="s">
        <v>95</v>
      </c>
      <c r="B89" s="12">
        <v>240528</v>
      </c>
      <c r="C89" s="14" t="s">
        <v>103</v>
      </c>
      <c r="D89" s="23" t="s">
        <v>691</v>
      </c>
      <c r="E89" s="24" t="s">
        <v>708</v>
      </c>
      <c r="F89" s="3">
        <v>7371777</v>
      </c>
      <c r="G89" s="3">
        <v>0</v>
      </c>
      <c r="H89" s="3">
        <f t="shared" si="2"/>
        <v>7371777</v>
      </c>
      <c r="I89" s="1">
        <v>1410846</v>
      </c>
      <c r="J89" s="1">
        <f t="shared" si="3"/>
        <v>8782623</v>
      </c>
      <c r="K89" s="12"/>
    </row>
    <row r="90" spans="1:11" ht="14.4" customHeight="1">
      <c r="A90" s="23" t="s">
        <v>95</v>
      </c>
      <c r="B90" s="12">
        <v>240531</v>
      </c>
      <c r="C90" s="14" t="s">
        <v>104</v>
      </c>
      <c r="D90" s="23" t="s">
        <v>691</v>
      </c>
      <c r="E90" s="24" t="s">
        <v>708</v>
      </c>
      <c r="F90" s="3">
        <v>1377031</v>
      </c>
      <c r="G90" s="3">
        <v>6071</v>
      </c>
      <c r="H90" s="3">
        <f t="shared" si="2"/>
        <v>1383102</v>
      </c>
      <c r="I90" s="1">
        <v>157476</v>
      </c>
      <c r="J90" s="1">
        <f t="shared" si="3"/>
        <v>1540578</v>
      </c>
      <c r="K90" s="12"/>
    </row>
    <row r="91" spans="1:11" ht="14.4" customHeight="1">
      <c r="A91" s="23" t="s">
        <v>95</v>
      </c>
      <c r="B91" s="12">
        <v>240532</v>
      </c>
      <c r="C91" s="14" t="s">
        <v>105</v>
      </c>
      <c r="D91" s="23" t="s">
        <v>691</v>
      </c>
      <c r="E91" s="24" t="s">
        <v>708</v>
      </c>
      <c r="F91" s="3">
        <v>83746</v>
      </c>
      <c r="G91" s="3">
        <v>0</v>
      </c>
      <c r="H91" s="3">
        <f t="shared" si="2"/>
        <v>83746</v>
      </c>
      <c r="I91" s="1">
        <v>1728</v>
      </c>
      <c r="J91" s="1">
        <f t="shared" si="3"/>
        <v>85474</v>
      </c>
      <c r="K91" s="12"/>
    </row>
    <row r="92" spans="1:11" ht="14.4" customHeight="1">
      <c r="A92" s="23" t="s">
        <v>95</v>
      </c>
      <c r="B92" s="12">
        <v>240536</v>
      </c>
      <c r="C92" s="14" t="s">
        <v>106</v>
      </c>
      <c r="D92" s="23" t="s">
        <v>691</v>
      </c>
      <c r="E92" s="24" t="s">
        <v>708</v>
      </c>
      <c r="F92" s="3">
        <v>3610448</v>
      </c>
      <c r="G92" s="3">
        <v>577566</v>
      </c>
      <c r="H92" s="3">
        <f t="shared" si="2"/>
        <v>4188014</v>
      </c>
      <c r="I92" s="1">
        <v>345948</v>
      </c>
      <c r="J92" s="1">
        <f t="shared" si="3"/>
        <v>4533962</v>
      </c>
      <c r="K92" s="12"/>
    </row>
    <row r="93" spans="1:11" ht="14.4" customHeight="1">
      <c r="A93" s="23" t="s">
        <v>95</v>
      </c>
      <c r="B93" s="12">
        <v>240538</v>
      </c>
      <c r="C93" s="14" t="s">
        <v>107</v>
      </c>
      <c r="D93" s="23" t="s">
        <v>691</v>
      </c>
      <c r="E93" s="24" t="s">
        <v>708</v>
      </c>
      <c r="F93" s="3">
        <v>1825612</v>
      </c>
      <c r="G93" s="3">
        <v>0</v>
      </c>
      <c r="H93" s="3">
        <f t="shared" si="2"/>
        <v>1825612</v>
      </c>
      <c r="I93" s="1">
        <v>354990</v>
      </c>
      <c r="J93" s="1">
        <f t="shared" si="3"/>
        <v>2180602</v>
      </c>
      <c r="K93" s="12"/>
    </row>
    <row r="94" spans="1:11" ht="14.4" customHeight="1">
      <c r="A94" s="23" t="s">
        <v>95</v>
      </c>
      <c r="B94" s="12">
        <v>240539</v>
      </c>
      <c r="C94" s="14" t="s">
        <v>108</v>
      </c>
      <c r="D94" s="23" t="s">
        <v>691</v>
      </c>
      <c r="E94" s="24" t="s">
        <v>708</v>
      </c>
      <c r="F94" s="3">
        <v>1913325</v>
      </c>
      <c r="G94" s="3">
        <v>203790</v>
      </c>
      <c r="H94" s="3">
        <f t="shared" si="2"/>
        <v>2117115</v>
      </c>
      <c r="I94" s="1">
        <v>241422</v>
      </c>
      <c r="J94" s="1">
        <f t="shared" si="3"/>
        <v>2358537</v>
      </c>
      <c r="K94" s="12"/>
    </row>
    <row r="95" spans="1:11" ht="14.4" customHeight="1">
      <c r="A95" s="23" t="s">
        <v>95</v>
      </c>
      <c r="B95" s="12">
        <v>240541</v>
      </c>
      <c r="C95" s="14" t="s">
        <v>109</v>
      </c>
      <c r="D95" s="23" t="s">
        <v>691</v>
      </c>
      <c r="E95" s="24" t="s">
        <v>708</v>
      </c>
      <c r="F95" s="3">
        <v>401459</v>
      </c>
      <c r="G95" s="3">
        <v>0</v>
      </c>
      <c r="H95" s="3">
        <f t="shared" si="2"/>
        <v>401459</v>
      </c>
      <c r="I95" s="1">
        <v>35544</v>
      </c>
      <c r="J95" s="1">
        <f t="shared" si="3"/>
        <v>437003</v>
      </c>
      <c r="K95" s="12"/>
    </row>
    <row r="96" spans="1:11" ht="14.4" customHeight="1">
      <c r="A96" s="23" t="s">
        <v>95</v>
      </c>
      <c r="B96" s="12">
        <v>240542</v>
      </c>
      <c r="C96" s="14" t="s">
        <v>110</v>
      </c>
      <c r="D96" s="23" t="s">
        <v>691</v>
      </c>
      <c r="E96" s="24" t="s">
        <v>708</v>
      </c>
      <c r="F96" s="3">
        <v>3411970</v>
      </c>
      <c r="G96" s="3">
        <v>0</v>
      </c>
      <c r="H96" s="3">
        <f t="shared" si="2"/>
        <v>3411970</v>
      </c>
      <c r="I96" s="1">
        <v>346476</v>
      </c>
      <c r="J96" s="1">
        <f t="shared" si="3"/>
        <v>3758446</v>
      </c>
      <c r="K96" s="12"/>
    </row>
    <row r="97" spans="1:11" ht="14.4" customHeight="1">
      <c r="A97" s="23" t="s">
        <v>95</v>
      </c>
      <c r="B97" s="12">
        <v>240546</v>
      </c>
      <c r="C97" s="14" t="s">
        <v>111</v>
      </c>
      <c r="D97" s="23" t="s">
        <v>691</v>
      </c>
      <c r="E97" s="24" t="s">
        <v>708</v>
      </c>
      <c r="F97" s="3">
        <v>2384539</v>
      </c>
      <c r="G97" s="3">
        <v>612647</v>
      </c>
      <c r="H97" s="3">
        <f t="shared" si="2"/>
        <v>2997186</v>
      </c>
      <c r="I97" s="1">
        <v>158226</v>
      </c>
      <c r="J97" s="1">
        <f t="shared" si="3"/>
        <v>3155412</v>
      </c>
      <c r="K97" s="12"/>
    </row>
    <row r="98" spans="1:11" ht="14.4" customHeight="1">
      <c r="A98" s="23" t="s">
        <v>112</v>
      </c>
      <c r="B98" s="12">
        <v>250285</v>
      </c>
      <c r="C98" s="14" t="s">
        <v>113</v>
      </c>
      <c r="D98" s="23" t="s">
        <v>691</v>
      </c>
      <c r="E98" s="24" t="s">
        <v>708</v>
      </c>
      <c r="F98" s="3">
        <v>176911</v>
      </c>
      <c r="G98" s="3">
        <v>0</v>
      </c>
      <c r="H98" s="3">
        <f t="shared" si="2"/>
        <v>176911</v>
      </c>
      <c r="I98" s="1">
        <v>10296</v>
      </c>
      <c r="J98" s="1">
        <f t="shared" si="3"/>
        <v>187207</v>
      </c>
      <c r="K98" s="12"/>
    </row>
    <row r="99" spans="1:11" ht="14.4" customHeight="1">
      <c r="A99" s="23" t="s">
        <v>112</v>
      </c>
      <c r="B99" s="12">
        <v>250290</v>
      </c>
      <c r="C99" s="14" t="s">
        <v>114</v>
      </c>
      <c r="D99" s="23" t="s">
        <v>691</v>
      </c>
      <c r="E99" s="24" t="s">
        <v>708</v>
      </c>
      <c r="F99" s="3">
        <v>2922124</v>
      </c>
      <c r="G99" s="3">
        <v>1084471</v>
      </c>
      <c r="H99" s="3">
        <f t="shared" si="2"/>
        <v>4006595</v>
      </c>
      <c r="I99" s="1">
        <v>436722</v>
      </c>
      <c r="J99" s="1">
        <f t="shared" si="3"/>
        <v>4443317</v>
      </c>
      <c r="K99" s="12"/>
    </row>
    <row r="100" spans="1:11" ht="14.4" customHeight="1">
      <c r="A100" s="23" t="s">
        <v>112</v>
      </c>
      <c r="B100" s="12">
        <v>250295</v>
      </c>
      <c r="C100" s="14" t="s">
        <v>115</v>
      </c>
      <c r="D100" s="23" t="s">
        <v>691</v>
      </c>
      <c r="E100" s="24" t="s">
        <v>708</v>
      </c>
      <c r="F100" s="3">
        <v>587988</v>
      </c>
      <c r="G100" s="3">
        <v>135896</v>
      </c>
      <c r="H100" s="3">
        <f t="shared" si="2"/>
        <v>723884</v>
      </c>
      <c r="I100" s="1">
        <v>53826</v>
      </c>
      <c r="J100" s="1">
        <f t="shared" si="3"/>
        <v>777710</v>
      </c>
      <c r="K100" s="12"/>
    </row>
    <row r="101" spans="1:11" ht="14.4" customHeight="1">
      <c r="A101" s="23" t="s">
        <v>112</v>
      </c>
      <c r="B101" s="12">
        <v>250299</v>
      </c>
      <c r="C101" s="14" t="s">
        <v>116</v>
      </c>
      <c r="D101" s="23" t="s">
        <v>691</v>
      </c>
      <c r="E101" s="24" t="s">
        <v>708</v>
      </c>
      <c r="F101" s="3">
        <v>217483</v>
      </c>
      <c r="G101" s="3">
        <v>114877</v>
      </c>
      <c r="H101" s="3">
        <f t="shared" si="2"/>
        <v>332360</v>
      </c>
      <c r="I101" s="1">
        <v>104262</v>
      </c>
      <c r="J101" s="1">
        <f t="shared" si="3"/>
        <v>436622</v>
      </c>
      <c r="K101" s="12"/>
    </row>
    <row r="102" spans="1:11" ht="14.4" customHeight="1">
      <c r="A102" s="23" t="s">
        <v>112</v>
      </c>
      <c r="B102" s="12">
        <v>250305</v>
      </c>
      <c r="C102" s="14" t="s">
        <v>117</v>
      </c>
      <c r="D102" s="23" t="s">
        <v>691</v>
      </c>
      <c r="E102" s="24" t="s">
        <v>708</v>
      </c>
      <c r="F102" s="3">
        <v>1056318</v>
      </c>
      <c r="G102" s="3">
        <v>375136</v>
      </c>
      <c r="H102" s="3">
        <f t="shared" si="2"/>
        <v>1431454</v>
      </c>
      <c r="I102" s="1">
        <v>-2712</v>
      </c>
      <c r="J102" s="1">
        <f t="shared" si="3"/>
        <v>1428742</v>
      </c>
      <c r="K102" s="12"/>
    </row>
    <row r="103" spans="1:11" ht="14.4" customHeight="1">
      <c r="A103" s="23" t="s">
        <v>112</v>
      </c>
      <c r="B103" s="12">
        <v>250307</v>
      </c>
      <c r="C103" s="14" t="s">
        <v>118</v>
      </c>
      <c r="D103" s="23" t="s">
        <v>691</v>
      </c>
      <c r="E103" s="24" t="s">
        <v>708</v>
      </c>
      <c r="F103" s="3">
        <v>416319</v>
      </c>
      <c r="G103" s="3">
        <v>12318</v>
      </c>
      <c r="H103" s="3">
        <f t="shared" si="2"/>
        <v>428637</v>
      </c>
      <c r="I103" s="1">
        <v>-33900</v>
      </c>
      <c r="J103" s="1">
        <f t="shared" si="3"/>
        <v>394737</v>
      </c>
      <c r="K103" s="12"/>
    </row>
    <row r="104" spans="1:11" ht="14.4" customHeight="1">
      <c r="A104" s="23" t="s">
        <v>112</v>
      </c>
      <c r="B104" s="12">
        <v>250308</v>
      </c>
      <c r="C104" s="14" t="s">
        <v>51</v>
      </c>
      <c r="D104" s="23" t="s">
        <v>691</v>
      </c>
      <c r="E104" s="24" t="s">
        <v>708</v>
      </c>
      <c r="F104" s="3">
        <v>1790450</v>
      </c>
      <c r="G104" s="3">
        <v>0</v>
      </c>
      <c r="H104" s="3">
        <f t="shared" si="2"/>
        <v>1790450</v>
      </c>
      <c r="I104" s="1">
        <v>186228</v>
      </c>
      <c r="J104" s="1">
        <f t="shared" si="3"/>
        <v>1976678</v>
      </c>
      <c r="K104" s="12"/>
    </row>
    <row r="105" spans="1:11" ht="14.4" customHeight="1">
      <c r="A105" s="23" t="s">
        <v>112</v>
      </c>
      <c r="B105" s="12">
        <v>250315</v>
      </c>
      <c r="C105" s="14" t="s">
        <v>119</v>
      </c>
      <c r="D105" s="23" t="s">
        <v>691</v>
      </c>
      <c r="E105" s="24" t="s">
        <v>708</v>
      </c>
      <c r="F105" s="3">
        <v>864645</v>
      </c>
      <c r="G105" s="3">
        <v>0</v>
      </c>
      <c r="H105" s="3">
        <f t="shared" si="2"/>
        <v>864645</v>
      </c>
      <c r="I105" s="1">
        <v>-40266</v>
      </c>
      <c r="J105" s="1">
        <f t="shared" si="3"/>
        <v>824379</v>
      </c>
      <c r="K105" s="12"/>
    </row>
    <row r="106" spans="1:11" ht="14.4" customHeight="1">
      <c r="A106" s="23" t="s">
        <v>112</v>
      </c>
      <c r="B106" s="12">
        <v>250316</v>
      </c>
      <c r="C106" s="14" t="s">
        <v>120</v>
      </c>
      <c r="D106" s="23" t="s">
        <v>691</v>
      </c>
      <c r="E106" s="24" t="s">
        <v>708</v>
      </c>
      <c r="F106" s="3">
        <v>426817</v>
      </c>
      <c r="G106" s="3">
        <v>0</v>
      </c>
      <c r="H106" s="3">
        <f t="shared" si="2"/>
        <v>426817</v>
      </c>
      <c r="I106" s="1">
        <v>97476</v>
      </c>
      <c r="J106" s="1">
        <f t="shared" si="3"/>
        <v>524293</v>
      </c>
      <c r="K106" s="12"/>
    </row>
    <row r="107" spans="1:11" ht="14.4" customHeight="1">
      <c r="A107" s="23" t="s">
        <v>112</v>
      </c>
      <c r="B107" s="12">
        <v>250322</v>
      </c>
      <c r="C107" s="14" t="s">
        <v>121</v>
      </c>
      <c r="D107" s="23" t="s">
        <v>691</v>
      </c>
      <c r="E107" s="24" t="s">
        <v>708</v>
      </c>
      <c r="F107" s="3">
        <v>727798</v>
      </c>
      <c r="G107" s="3">
        <v>365119</v>
      </c>
      <c r="H107" s="3">
        <f t="shared" si="2"/>
        <v>1092917</v>
      </c>
      <c r="I107" s="1">
        <v>197262</v>
      </c>
      <c r="J107" s="1">
        <f t="shared" si="3"/>
        <v>1290179</v>
      </c>
      <c r="K107" s="12"/>
    </row>
    <row r="108" spans="1:11" ht="14.4" customHeight="1">
      <c r="A108" s="23" t="s">
        <v>122</v>
      </c>
      <c r="B108" s="12">
        <v>260396</v>
      </c>
      <c r="C108" s="14" t="s">
        <v>123</v>
      </c>
      <c r="D108" s="23" t="s">
        <v>691</v>
      </c>
      <c r="E108" s="24" t="s">
        <v>708</v>
      </c>
      <c r="F108" s="3">
        <v>1162654</v>
      </c>
      <c r="G108" s="3">
        <v>1464624</v>
      </c>
      <c r="H108" s="3">
        <f t="shared" si="2"/>
        <v>2627278</v>
      </c>
      <c r="I108" s="1">
        <v>-100542</v>
      </c>
      <c r="J108" s="1">
        <f t="shared" si="3"/>
        <v>2526736</v>
      </c>
      <c r="K108" s="12"/>
    </row>
    <row r="109" spans="1:11" ht="14.4" customHeight="1">
      <c r="A109" s="23" t="s">
        <v>122</v>
      </c>
      <c r="B109" s="12">
        <v>260398</v>
      </c>
      <c r="C109" s="14" t="s">
        <v>124</v>
      </c>
      <c r="D109" s="23" t="s">
        <v>691</v>
      </c>
      <c r="E109" s="24" t="s">
        <v>708</v>
      </c>
      <c r="F109" s="3">
        <v>2514030</v>
      </c>
      <c r="G109" s="3">
        <v>1254014</v>
      </c>
      <c r="H109" s="3">
        <f t="shared" si="2"/>
        <v>3768044</v>
      </c>
      <c r="I109" s="1">
        <v>238098</v>
      </c>
      <c r="J109" s="1">
        <f t="shared" si="3"/>
        <v>4006142</v>
      </c>
      <c r="K109" s="12"/>
    </row>
    <row r="110" spans="1:11" ht="14.4" customHeight="1">
      <c r="A110" s="23" t="s">
        <v>122</v>
      </c>
      <c r="B110" s="12">
        <v>260401</v>
      </c>
      <c r="C110" s="14" t="s">
        <v>125</v>
      </c>
      <c r="D110" s="23" t="s">
        <v>691</v>
      </c>
      <c r="E110" s="24" t="s">
        <v>708</v>
      </c>
      <c r="F110" s="3">
        <v>2389803</v>
      </c>
      <c r="G110" s="3">
        <v>2679491</v>
      </c>
      <c r="H110" s="3">
        <f t="shared" si="2"/>
        <v>5069294</v>
      </c>
      <c r="I110" s="1">
        <v>448686</v>
      </c>
      <c r="J110" s="1">
        <f t="shared" si="3"/>
        <v>5517980</v>
      </c>
      <c r="K110" s="12"/>
    </row>
    <row r="111" spans="1:11" ht="14.4" customHeight="1">
      <c r="A111" s="23" t="s">
        <v>122</v>
      </c>
      <c r="B111" s="12">
        <v>260406</v>
      </c>
      <c r="C111" s="14" t="s">
        <v>126</v>
      </c>
      <c r="D111" s="23" t="s">
        <v>691</v>
      </c>
      <c r="E111" s="24" t="s">
        <v>708</v>
      </c>
      <c r="F111" s="3">
        <v>3652641</v>
      </c>
      <c r="G111" s="3">
        <v>880590</v>
      </c>
      <c r="H111" s="3">
        <f t="shared" si="2"/>
        <v>4533231</v>
      </c>
      <c r="I111" s="1">
        <v>219078</v>
      </c>
      <c r="J111" s="1">
        <f t="shared" si="3"/>
        <v>4752309</v>
      </c>
      <c r="K111" s="12"/>
    </row>
    <row r="112" spans="1:11" ht="14.4" customHeight="1">
      <c r="A112" s="23" t="s">
        <v>122</v>
      </c>
      <c r="B112" s="12">
        <v>260408</v>
      </c>
      <c r="C112" s="14" t="s">
        <v>127</v>
      </c>
      <c r="D112" s="23" t="s">
        <v>691</v>
      </c>
      <c r="E112" s="24" t="s">
        <v>708</v>
      </c>
      <c r="F112" s="3">
        <v>970631</v>
      </c>
      <c r="G112" s="3">
        <v>0</v>
      </c>
      <c r="H112" s="3">
        <f t="shared" si="2"/>
        <v>970631</v>
      </c>
      <c r="I112" s="1">
        <v>32088</v>
      </c>
      <c r="J112" s="1">
        <f t="shared" si="3"/>
        <v>1002719</v>
      </c>
      <c r="K112" s="12"/>
    </row>
    <row r="113" spans="1:11" ht="14.4" customHeight="1">
      <c r="A113" s="23" t="s">
        <v>122</v>
      </c>
      <c r="B113" s="12">
        <v>260413</v>
      </c>
      <c r="C113" s="14" t="s">
        <v>128</v>
      </c>
      <c r="D113" s="23" t="s">
        <v>691</v>
      </c>
      <c r="E113" s="24" t="s">
        <v>708</v>
      </c>
      <c r="F113" s="3">
        <v>2175118</v>
      </c>
      <c r="G113" s="3">
        <v>935324</v>
      </c>
      <c r="H113" s="3">
        <f t="shared" si="2"/>
        <v>3110442</v>
      </c>
      <c r="I113" s="1">
        <v>33612</v>
      </c>
      <c r="J113" s="1">
        <f t="shared" si="3"/>
        <v>3144054</v>
      </c>
      <c r="K113" s="12"/>
    </row>
    <row r="114" spans="1:11" ht="14.4" customHeight="1">
      <c r="A114" s="23" t="s">
        <v>122</v>
      </c>
      <c r="B114" s="12">
        <v>260414</v>
      </c>
      <c r="C114" s="14" t="s">
        <v>129</v>
      </c>
      <c r="D114" s="23" t="s">
        <v>691</v>
      </c>
      <c r="E114" s="24" t="s">
        <v>708</v>
      </c>
      <c r="F114" s="3">
        <v>3201733</v>
      </c>
      <c r="G114" s="3">
        <v>494548</v>
      </c>
      <c r="H114" s="3">
        <f t="shared" si="2"/>
        <v>3696281</v>
      </c>
      <c r="I114" s="1">
        <v>-429906</v>
      </c>
      <c r="J114" s="1">
        <f t="shared" si="3"/>
        <v>3266375</v>
      </c>
      <c r="K114" s="12"/>
    </row>
    <row r="115" spans="1:11" ht="14.4" customHeight="1">
      <c r="A115" s="23" t="s">
        <v>122</v>
      </c>
      <c r="B115" s="12">
        <v>260415</v>
      </c>
      <c r="C115" s="14" t="s">
        <v>130</v>
      </c>
      <c r="D115" s="23" t="s">
        <v>691</v>
      </c>
      <c r="E115" s="24" t="s">
        <v>708</v>
      </c>
      <c r="F115" s="3">
        <v>2221886</v>
      </c>
      <c r="G115" s="3">
        <v>1401680</v>
      </c>
      <c r="H115" s="3">
        <f t="shared" si="2"/>
        <v>3623566</v>
      </c>
      <c r="I115" s="1">
        <v>109788</v>
      </c>
      <c r="J115" s="1">
        <f t="shared" si="3"/>
        <v>3733354</v>
      </c>
      <c r="K115" s="12"/>
    </row>
    <row r="116" spans="1:11" ht="14.4" customHeight="1">
      <c r="A116" s="23" t="s">
        <v>122</v>
      </c>
      <c r="B116" s="12">
        <v>260418</v>
      </c>
      <c r="C116" s="14" t="s">
        <v>131</v>
      </c>
      <c r="D116" s="23" t="s">
        <v>691</v>
      </c>
      <c r="E116" s="24" t="s">
        <v>708</v>
      </c>
      <c r="F116" s="3">
        <v>4497528</v>
      </c>
      <c r="G116" s="3">
        <v>0</v>
      </c>
      <c r="H116" s="3">
        <f t="shared" si="2"/>
        <v>4497528</v>
      </c>
      <c r="I116" s="1">
        <v>936336</v>
      </c>
      <c r="J116" s="1">
        <f t="shared" si="3"/>
        <v>5433864</v>
      </c>
      <c r="K116" s="12"/>
    </row>
    <row r="117" spans="1:11" ht="14.4" customHeight="1">
      <c r="A117" s="23" t="s">
        <v>122</v>
      </c>
      <c r="B117" s="12">
        <v>260419</v>
      </c>
      <c r="C117" s="14" t="s">
        <v>132</v>
      </c>
      <c r="D117" s="23" t="s">
        <v>691</v>
      </c>
      <c r="E117" s="24" t="s">
        <v>708</v>
      </c>
      <c r="F117" s="3">
        <v>2063308</v>
      </c>
      <c r="G117" s="3">
        <v>3154</v>
      </c>
      <c r="H117" s="3">
        <f t="shared" si="2"/>
        <v>2066462</v>
      </c>
      <c r="I117" s="1">
        <v>78366</v>
      </c>
      <c r="J117" s="1">
        <f t="shared" si="3"/>
        <v>2144828</v>
      </c>
      <c r="K117" s="12"/>
    </row>
    <row r="118" spans="1:11" ht="14.4" customHeight="1">
      <c r="A118" s="23" t="s">
        <v>122</v>
      </c>
      <c r="B118" s="12">
        <v>260421</v>
      </c>
      <c r="C118" s="14" t="s">
        <v>133</v>
      </c>
      <c r="D118" s="23" t="s">
        <v>691</v>
      </c>
      <c r="E118" s="24" t="s">
        <v>708</v>
      </c>
      <c r="F118" s="3">
        <v>3361353</v>
      </c>
      <c r="G118" s="3">
        <v>1867354</v>
      </c>
      <c r="H118" s="3">
        <f t="shared" si="2"/>
        <v>5228707</v>
      </c>
      <c r="I118" s="1">
        <v>299202</v>
      </c>
      <c r="J118" s="1">
        <f t="shared" si="3"/>
        <v>5527909</v>
      </c>
      <c r="K118" s="12"/>
    </row>
    <row r="119" spans="1:11" ht="14.4" customHeight="1">
      <c r="A119" s="23" t="s">
        <v>134</v>
      </c>
      <c r="B119" s="12">
        <v>270425</v>
      </c>
      <c r="C119" s="14" t="s">
        <v>135</v>
      </c>
      <c r="D119" s="23" t="s">
        <v>691</v>
      </c>
      <c r="E119" s="24" t="s">
        <v>708</v>
      </c>
      <c r="F119" s="3">
        <v>1307984</v>
      </c>
      <c r="G119" s="3">
        <v>0</v>
      </c>
      <c r="H119" s="3">
        <f t="shared" si="2"/>
        <v>1307984</v>
      </c>
      <c r="I119" s="1">
        <v>195198</v>
      </c>
      <c r="J119" s="1">
        <f t="shared" si="3"/>
        <v>1503182</v>
      </c>
      <c r="K119" s="12"/>
    </row>
    <row r="120" spans="1:11" ht="14.4" customHeight="1">
      <c r="A120" s="23" t="s">
        <v>134</v>
      </c>
      <c r="B120" s="12">
        <v>270428</v>
      </c>
      <c r="C120" s="14" t="s">
        <v>136</v>
      </c>
      <c r="D120" s="23" t="s">
        <v>691</v>
      </c>
      <c r="E120" s="24" t="s">
        <v>708</v>
      </c>
      <c r="F120" s="3">
        <v>180681</v>
      </c>
      <c r="G120" s="3">
        <v>59490</v>
      </c>
      <c r="H120" s="3">
        <f t="shared" si="2"/>
        <v>240171</v>
      </c>
      <c r="I120" s="1">
        <v>5832</v>
      </c>
      <c r="J120" s="1">
        <f t="shared" si="3"/>
        <v>246003</v>
      </c>
      <c r="K120" s="12"/>
    </row>
    <row r="121" spans="1:11" ht="14.4" customHeight="1">
      <c r="A121" s="23" t="s">
        <v>134</v>
      </c>
      <c r="B121" s="12">
        <v>270429</v>
      </c>
      <c r="C121" s="14" t="s">
        <v>137</v>
      </c>
      <c r="D121" s="23" t="s">
        <v>691</v>
      </c>
      <c r="E121" s="24" t="s">
        <v>708</v>
      </c>
      <c r="F121" s="3">
        <v>4065364</v>
      </c>
      <c r="G121" s="3">
        <v>0</v>
      </c>
      <c r="H121" s="3">
        <f t="shared" si="2"/>
        <v>4065364</v>
      </c>
      <c r="I121" s="1">
        <v>-3487932</v>
      </c>
      <c r="J121" s="1">
        <f t="shared" si="3"/>
        <v>577432</v>
      </c>
      <c r="K121" s="12"/>
    </row>
    <row r="122" spans="1:11" ht="14.4" customHeight="1">
      <c r="A122" s="23" t="s">
        <v>134</v>
      </c>
      <c r="B122" s="12">
        <v>270430</v>
      </c>
      <c r="C122" s="14" t="s">
        <v>138</v>
      </c>
      <c r="D122" s="23" t="s">
        <v>691</v>
      </c>
      <c r="E122" s="24" t="s">
        <v>708</v>
      </c>
      <c r="F122" s="3">
        <v>734097</v>
      </c>
      <c r="G122" s="3">
        <v>0</v>
      </c>
      <c r="H122" s="3">
        <f t="shared" si="2"/>
        <v>734097</v>
      </c>
      <c r="I122" s="1">
        <v>94128</v>
      </c>
      <c r="J122" s="1">
        <f t="shared" si="3"/>
        <v>828225</v>
      </c>
      <c r="K122" s="12"/>
    </row>
    <row r="123" spans="1:11" ht="14.4" customHeight="1">
      <c r="A123" s="23" t="s">
        <v>134</v>
      </c>
      <c r="B123" s="12">
        <v>270432</v>
      </c>
      <c r="C123" s="14" t="s">
        <v>139</v>
      </c>
      <c r="D123" s="23" t="s">
        <v>691</v>
      </c>
      <c r="E123" s="24" t="s">
        <v>708</v>
      </c>
      <c r="F123" s="3">
        <v>737554</v>
      </c>
      <c r="G123" s="3">
        <v>442034</v>
      </c>
      <c r="H123" s="3">
        <f t="shared" si="2"/>
        <v>1179588</v>
      </c>
      <c r="I123" s="1">
        <v>-52764</v>
      </c>
      <c r="J123" s="1">
        <f t="shared" si="3"/>
        <v>1126824</v>
      </c>
      <c r="K123" s="12"/>
    </row>
    <row r="124" spans="1:11" ht="14.4" customHeight="1">
      <c r="A124" s="23" t="s">
        <v>134</v>
      </c>
      <c r="B124" s="12">
        <v>270433</v>
      </c>
      <c r="C124" s="14" t="s">
        <v>140</v>
      </c>
      <c r="D124" s="23" t="s">
        <v>691</v>
      </c>
      <c r="E124" s="24" t="s">
        <v>708</v>
      </c>
      <c r="F124" s="3">
        <v>1056351</v>
      </c>
      <c r="G124" s="3">
        <v>0</v>
      </c>
      <c r="H124" s="3">
        <f t="shared" si="2"/>
        <v>1056351</v>
      </c>
      <c r="I124" s="1">
        <v>-42726</v>
      </c>
      <c r="J124" s="1">
        <f t="shared" si="3"/>
        <v>1013625</v>
      </c>
      <c r="K124" s="12"/>
    </row>
    <row r="125" spans="1:11" ht="14.4" customHeight="1">
      <c r="A125" s="23" t="s">
        <v>134</v>
      </c>
      <c r="B125" s="12">
        <v>270435</v>
      </c>
      <c r="C125" s="14" t="s">
        <v>141</v>
      </c>
      <c r="D125" s="23" t="s">
        <v>691</v>
      </c>
      <c r="E125" s="24" t="s">
        <v>708</v>
      </c>
      <c r="F125" s="3">
        <v>343213</v>
      </c>
      <c r="G125" s="3">
        <v>732194</v>
      </c>
      <c r="H125" s="3">
        <f t="shared" si="2"/>
        <v>1075407</v>
      </c>
      <c r="I125" s="1">
        <v>172281</v>
      </c>
      <c r="J125" s="1">
        <f t="shared" si="3"/>
        <v>1247688</v>
      </c>
      <c r="K125" s="12"/>
    </row>
    <row r="126" spans="1:11" ht="14.4" customHeight="1">
      <c r="A126" s="23" t="s">
        <v>134</v>
      </c>
      <c r="B126" s="12">
        <v>270438</v>
      </c>
      <c r="C126" s="14" t="s">
        <v>142</v>
      </c>
      <c r="D126" s="23" t="s">
        <v>691</v>
      </c>
      <c r="E126" s="24" t="s">
        <v>708</v>
      </c>
      <c r="F126" s="3">
        <v>525229</v>
      </c>
      <c r="G126" s="3">
        <v>0</v>
      </c>
      <c r="H126" s="3">
        <f t="shared" si="2"/>
        <v>525229</v>
      </c>
      <c r="I126" s="1">
        <v>5118</v>
      </c>
      <c r="J126" s="1">
        <f t="shared" si="3"/>
        <v>530347</v>
      </c>
      <c r="K126" s="12"/>
    </row>
    <row r="127" spans="1:11" ht="14.4" customHeight="1">
      <c r="A127" s="23" t="s">
        <v>134</v>
      </c>
      <c r="B127" s="12">
        <v>270441</v>
      </c>
      <c r="C127" s="14" t="s">
        <v>143</v>
      </c>
      <c r="D127" s="23" t="s">
        <v>691</v>
      </c>
      <c r="E127" s="24" t="s">
        <v>708</v>
      </c>
      <c r="F127" s="3">
        <v>788092</v>
      </c>
      <c r="G127" s="3">
        <v>169002</v>
      </c>
      <c r="H127" s="3">
        <f t="shared" si="2"/>
        <v>957094</v>
      </c>
      <c r="I127" s="1">
        <v>936</v>
      </c>
      <c r="J127" s="1">
        <f t="shared" si="3"/>
        <v>958030</v>
      </c>
      <c r="K127" s="12"/>
    </row>
    <row r="128" spans="1:11" ht="14.4" customHeight="1">
      <c r="A128" s="23" t="s">
        <v>144</v>
      </c>
      <c r="B128" s="12">
        <v>280451</v>
      </c>
      <c r="C128" s="14" t="s">
        <v>145</v>
      </c>
      <c r="D128" s="23" t="s">
        <v>691</v>
      </c>
      <c r="E128" s="24" t="s">
        <v>708</v>
      </c>
      <c r="F128" s="3">
        <v>344094</v>
      </c>
      <c r="G128" s="3">
        <v>0</v>
      </c>
      <c r="H128" s="3">
        <f t="shared" si="2"/>
        <v>344094</v>
      </c>
      <c r="I128" s="1">
        <v>29436</v>
      </c>
      <c r="J128" s="1">
        <f t="shared" si="3"/>
        <v>373530</v>
      </c>
      <c r="K128" s="12"/>
    </row>
    <row r="129" spans="1:11" ht="14.4" customHeight="1">
      <c r="A129" s="23" t="s">
        <v>144</v>
      </c>
      <c r="B129" s="12">
        <v>280457</v>
      </c>
      <c r="C129" s="14" t="s">
        <v>146</v>
      </c>
      <c r="D129" s="23" t="s">
        <v>691</v>
      </c>
      <c r="E129" s="24" t="s">
        <v>708</v>
      </c>
      <c r="F129" s="3">
        <v>222403</v>
      </c>
      <c r="G129" s="3">
        <v>0</v>
      </c>
      <c r="H129" s="3">
        <f t="shared" si="2"/>
        <v>222403</v>
      </c>
      <c r="I129" s="1">
        <v>-16310</v>
      </c>
      <c r="J129" s="1">
        <f t="shared" si="3"/>
        <v>206093</v>
      </c>
      <c r="K129" s="12"/>
    </row>
    <row r="130" spans="1:11" ht="14.4" customHeight="1">
      <c r="A130" s="23" t="s">
        <v>144</v>
      </c>
      <c r="B130" s="12">
        <v>280461</v>
      </c>
      <c r="C130" s="14" t="s">
        <v>147</v>
      </c>
      <c r="D130" s="23" t="s">
        <v>691</v>
      </c>
      <c r="E130" s="24" t="s">
        <v>708</v>
      </c>
      <c r="F130" s="3">
        <v>391328</v>
      </c>
      <c r="G130" s="3">
        <v>0</v>
      </c>
      <c r="H130" s="3">
        <f t="shared" si="2"/>
        <v>391328</v>
      </c>
      <c r="I130" s="1">
        <v>30108</v>
      </c>
      <c r="J130" s="1">
        <f t="shared" si="3"/>
        <v>421436</v>
      </c>
      <c r="K130" s="12"/>
    </row>
    <row r="131" spans="1:11" ht="14.4" customHeight="1">
      <c r="A131" s="23" t="s">
        <v>144</v>
      </c>
      <c r="B131" s="12">
        <v>280466</v>
      </c>
      <c r="C131" s="14" t="s">
        <v>148</v>
      </c>
      <c r="D131" s="23" t="s">
        <v>691</v>
      </c>
      <c r="E131" s="24" t="s">
        <v>708</v>
      </c>
      <c r="F131" s="3">
        <v>256285</v>
      </c>
      <c r="G131" s="3">
        <v>0</v>
      </c>
      <c r="H131" s="3">
        <f t="shared" ref="H131:H191" si="4">F131+G131</f>
        <v>256285</v>
      </c>
      <c r="I131" s="1">
        <v>-118129</v>
      </c>
      <c r="J131" s="1">
        <f t="shared" ref="J131:J191" si="5">H131+I131</f>
        <v>138156</v>
      </c>
      <c r="K131" s="12"/>
    </row>
    <row r="132" spans="1:11" ht="14.4" customHeight="1">
      <c r="A132" s="23" t="s">
        <v>150</v>
      </c>
      <c r="B132" s="12">
        <v>290280</v>
      </c>
      <c r="C132" s="14" t="s">
        <v>151</v>
      </c>
      <c r="D132" s="23" t="s">
        <v>691</v>
      </c>
      <c r="E132" s="24" t="s">
        <v>708</v>
      </c>
      <c r="F132" s="3">
        <v>826447</v>
      </c>
      <c r="G132" s="3">
        <v>166721</v>
      </c>
      <c r="H132" s="3">
        <f t="shared" si="4"/>
        <v>993168</v>
      </c>
      <c r="I132" s="1">
        <v>48408</v>
      </c>
      <c r="J132" s="1">
        <f t="shared" si="5"/>
        <v>1041576</v>
      </c>
      <c r="K132" s="12"/>
    </row>
    <row r="133" spans="1:11" ht="14.4" customHeight="1">
      <c r="A133" s="23" t="s">
        <v>150</v>
      </c>
      <c r="B133" s="12">
        <v>290553</v>
      </c>
      <c r="C133" s="14" t="s">
        <v>152</v>
      </c>
      <c r="D133" s="23" t="s">
        <v>691</v>
      </c>
      <c r="E133" s="24" t="s">
        <v>708</v>
      </c>
      <c r="F133" s="3">
        <v>5402051</v>
      </c>
      <c r="G133" s="3">
        <v>501744</v>
      </c>
      <c r="H133" s="3">
        <f t="shared" si="4"/>
        <v>5903795</v>
      </c>
      <c r="I133" s="1">
        <v>289020</v>
      </c>
      <c r="J133" s="1">
        <f t="shared" si="5"/>
        <v>6192815</v>
      </c>
      <c r="K133" s="12"/>
    </row>
    <row r="134" spans="1:11" ht="14.4" customHeight="1">
      <c r="A134" s="23" t="s">
        <v>150</v>
      </c>
      <c r="B134" s="12">
        <v>290554</v>
      </c>
      <c r="C134" s="14" t="s">
        <v>153</v>
      </c>
      <c r="D134" s="23" t="s">
        <v>691</v>
      </c>
      <c r="E134" s="24" t="s">
        <v>708</v>
      </c>
      <c r="F134" s="3">
        <v>2074090</v>
      </c>
      <c r="G134" s="3">
        <v>424807</v>
      </c>
      <c r="H134" s="3">
        <f t="shared" si="4"/>
        <v>2498897</v>
      </c>
      <c r="I134" s="1">
        <v>120978</v>
      </c>
      <c r="J134" s="1">
        <f t="shared" si="5"/>
        <v>2619875</v>
      </c>
      <c r="K134" s="12"/>
    </row>
    <row r="135" spans="1:11" ht="14.4" customHeight="1">
      <c r="A135" s="23" t="s">
        <v>150</v>
      </c>
      <c r="B135" s="12">
        <v>290565</v>
      </c>
      <c r="C135" s="14" t="s">
        <v>154</v>
      </c>
      <c r="D135" s="23" t="s">
        <v>691</v>
      </c>
      <c r="E135" s="24" t="s">
        <v>708</v>
      </c>
      <c r="F135" s="3">
        <v>3505469</v>
      </c>
      <c r="G135" s="3">
        <v>32703</v>
      </c>
      <c r="H135" s="3">
        <f t="shared" si="4"/>
        <v>3538172</v>
      </c>
      <c r="I135" s="1">
        <v>201498</v>
      </c>
      <c r="J135" s="1">
        <f t="shared" si="5"/>
        <v>3739670</v>
      </c>
      <c r="K135" s="12"/>
    </row>
    <row r="136" spans="1:11" ht="14.4" customHeight="1">
      <c r="A136" s="23" t="s">
        <v>150</v>
      </c>
      <c r="B136" s="12">
        <v>290570</v>
      </c>
      <c r="C136" s="14" t="s">
        <v>155</v>
      </c>
      <c r="D136" s="23" t="s">
        <v>691</v>
      </c>
      <c r="E136" s="24" t="s">
        <v>708</v>
      </c>
      <c r="F136" s="3">
        <v>834554</v>
      </c>
      <c r="G136" s="3">
        <v>0</v>
      </c>
      <c r="H136" s="3">
        <f t="shared" si="4"/>
        <v>834554</v>
      </c>
      <c r="I136" s="1">
        <v>32754</v>
      </c>
      <c r="J136" s="1">
        <f t="shared" si="5"/>
        <v>867308</v>
      </c>
      <c r="K136" s="12"/>
    </row>
    <row r="137" spans="1:11" ht="14.4" customHeight="1">
      <c r="A137" s="23" t="s">
        <v>150</v>
      </c>
      <c r="B137" s="12">
        <v>290571</v>
      </c>
      <c r="C137" s="14" t="s">
        <v>156</v>
      </c>
      <c r="D137" s="23" t="s">
        <v>691</v>
      </c>
      <c r="E137" s="24" t="s">
        <v>708</v>
      </c>
      <c r="F137" s="3">
        <v>1295845</v>
      </c>
      <c r="G137" s="3">
        <v>6949</v>
      </c>
      <c r="H137" s="3">
        <f t="shared" si="4"/>
        <v>1302794</v>
      </c>
      <c r="I137" s="1">
        <v>493200</v>
      </c>
      <c r="J137" s="1">
        <f t="shared" si="5"/>
        <v>1795994</v>
      </c>
      <c r="K137" s="12"/>
    </row>
    <row r="138" spans="1:11" ht="14.4" customHeight="1">
      <c r="A138" s="23" t="s">
        <v>150</v>
      </c>
      <c r="B138" s="12">
        <v>290573</v>
      </c>
      <c r="C138" s="14" t="s">
        <v>157</v>
      </c>
      <c r="D138" s="23" t="s">
        <v>691</v>
      </c>
      <c r="E138" s="24" t="s">
        <v>708</v>
      </c>
      <c r="F138" s="3">
        <v>4368427</v>
      </c>
      <c r="G138" s="3">
        <v>1083274</v>
      </c>
      <c r="H138" s="3">
        <f t="shared" si="4"/>
        <v>5451701</v>
      </c>
      <c r="I138" s="1">
        <v>263988</v>
      </c>
      <c r="J138" s="1">
        <f t="shared" si="5"/>
        <v>5715689</v>
      </c>
      <c r="K138" s="12"/>
    </row>
    <row r="139" spans="1:11" ht="14.4" customHeight="1">
      <c r="A139" s="23" t="s">
        <v>150</v>
      </c>
      <c r="B139" s="12">
        <v>290579</v>
      </c>
      <c r="C139" s="14" t="s">
        <v>158</v>
      </c>
      <c r="D139" s="23" t="s">
        <v>691</v>
      </c>
      <c r="E139" s="24" t="s">
        <v>708</v>
      </c>
      <c r="F139" s="3">
        <v>6009894</v>
      </c>
      <c r="G139" s="3">
        <v>3185689</v>
      </c>
      <c r="H139" s="3">
        <f t="shared" si="4"/>
        <v>9195583</v>
      </c>
      <c r="I139" s="1">
        <v>381954</v>
      </c>
      <c r="J139" s="1">
        <f t="shared" si="5"/>
        <v>9577537</v>
      </c>
      <c r="K139" s="12"/>
    </row>
    <row r="140" spans="1:11" ht="14.4" customHeight="1">
      <c r="A140" s="23" t="s">
        <v>150</v>
      </c>
      <c r="B140" s="12">
        <v>290581</v>
      </c>
      <c r="C140" s="14" t="s">
        <v>159</v>
      </c>
      <c r="D140" s="23" t="s">
        <v>691</v>
      </c>
      <c r="E140" s="24" t="s">
        <v>708</v>
      </c>
      <c r="F140" s="3">
        <v>2555677</v>
      </c>
      <c r="G140" s="3">
        <v>156236</v>
      </c>
      <c r="H140" s="3">
        <f t="shared" si="4"/>
        <v>2711913</v>
      </c>
      <c r="I140" s="1">
        <v>39942</v>
      </c>
      <c r="J140" s="1">
        <f t="shared" si="5"/>
        <v>2751855</v>
      </c>
      <c r="K140" s="12"/>
    </row>
    <row r="141" spans="1:11" ht="14.4" customHeight="1">
      <c r="A141" s="23" t="s">
        <v>150</v>
      </c>
      <c r="B141" s="12">
        <v>290598</v>
      </c>
      <c r="C141" s="14" t="s">
        <v>160</v>
      </c>
      <c r="D141" s="23" t="s">
        <v>691</v>
      </c>
      <c r="E141" s="24" t="s">
        <v>708</v>
      </c>
      <c r="F141" s="3">
        <v>313445</v>
      </c>
      <c r="G141" s="3">
        <v>145872</v>
      </c>
      <c r="H141" s="3">
        <f t="shared" si="4"/>
        <v>459317</v>
      </c>
      <c r="I141" s="1">
        <v>26436</v>
      </c>
      <c r="J141" s="1">
        <f t="shared" si="5"/>
        <v>485753</v>
      </c>
      <c r="K141" s="12"/>
    </row>
    <row r="142" spans="1:11" ht="14.4" customHeight="1">
      <c r="A142" s="23" t="s">
        <v>161</v>
      </c>
      <c r="B142" s="12">
        <v>300586</v>
      </c>
      <c r="C142" s="14" t="s">
        <v>163</v>
      </c>
      <c r="D142" s="23" t="s">
        <v>691</v>
      </c>
      <c r="E142" s="24" t="s">
        <v>708</v>
      </c>
      <c r="F142" s="3">
        <v>230570</v>
      </c>
      <c r="G142" s="3">
        <v>50103</v>
      </c>
      <c r="H142" s="3">
        <f t="shared" si="4"/>
        <v>280673</v>
      </c>
      <c r="I142" s="1">
        <v>32112</v>
      </c>
      <c r="J142" s="1">
        <f t="shared" si="5"/>
        <v>312785</v>
      </c>
      <c r="K142" s="12"/>
    </row>
    <row r="143" spans="1:11" ht="14.4" customHeight="1">
      <c r="A143" s="23" t="s">
        <v>161</v>
      </c>
      <c r="B143" s="12">
        <v>300588</v>
      </c>
      <c r="C143" s="14" t="s">
        <v>164</v>
      </c>
      <c r="D143" s="23" t="s">
        <v>691</v>
      </c>
      <c r="E143" s="24" t="s">
        <v>708</v>
      </c>
      <c r="F143" s="3">
        <v>202500</v>
      </c>
      <c r="G143" s="3">
        <v>51619</v>
      </c>
      <c r="H143" s="3">
        <f t="shared" si="4"/>
        <v>254119</v>
      </c>
      <c r="I143" s="1">
        <v>-19056</v>
      </c>
      <c r="J143" s="1">
        <f t="shared" si="5"/>
        <v>235063</v>
      </c>
      <c r="K143" s="12"/>
    </row>
    <row r="144" spans="1:11" ht="14.4" customHeight="1">
      <c r="A144" s="23" t="s">
        <v>161</v>
      </c>
      <c r="B144" s="12">
        <v>300589</v>
      </c>
      <c r="C144" s="14" t="s">
        <v>165</v>
      </c>
      <c r="D144" s="23" t="s">
        <v>691</v>
      </c>
      <c r="E144" s="24" t="s">
        <v>708</v>
      </c>
      <c r="F144" s="3">
        <v>117332</v>
      </c>
      <c r="G144" s="3">
        <v>124270</v>
      </c>
      <c r="H144" s="3">
        <f t="shared" si="4"/>
        <v>241602</v>
      </c>
      <c r="I144" s="1">
        <v>24528</v>
      </c>
      <c r="J144" s="1">
        <f t="shared" si="5"/>
        <v>266130</v>
      </c>
      <c r="K144" s="12"/>
    </row>
    <row r="145" spans="1:11" ht="14.4" customHeight="1">
      <c r="A145" s="23" t="s">
        <v>161</v>
      </c>
      <c r="B145" s="12">
        <v>300590</v>
      </c>
      <c r="C145" s="14" t="s">
        <v>166</v>
      </c>
      <c r="D145" s="23" t="s">
        <v>691</v>
      </c>
      <c r="E145" s="24" t="s">
        <v>708</v>
      </c>
      <c r="F145" s="3">
        <v>301454</v>
      </c>
      <c r="G145" s="3">
        <v>132426</v>
      </c>
      <c r="H145" s="3">
        <f t="shared" si="4"/>
        <v>433880</v>
      </c>
      <c r="I145" s="1">
        <v>48312</v>
      </c>
      <c r="J145" s="1">
        <f t="shared" si="5"/>
        <v>482192</v>
      </c>
      <c r="K145" s="12"/>
    </row>
    <row r="146" spans="1:11" ht="14.4" customHeight="1">
      <c r="A146" s="23" t="s">
        <v>161</v>
      </c>
      <c r="B146" s="12">
        <v>300591</v>
      </c>
      <c r="C146" s="14" t="s">
        <v>167</v>
      </c>
      <c r="D146" s="23" t="s">
        <v>691</v>
      </c>
      <c r="E146" s="24" t="s">
        <v>708</v>
      </c>
      <c r="F146" s="3">
        <v>137056</v>
      </c>
      <c r="G146" s="3">
        <v>1329</v>
      </c>
      <c r="H146" s="3">
        <f t="shared" si="4"/>
        <v>138385</v>
      </c>
      <c r="I146" s="1">
        <v>7230</v>
      </c>
      <c r="J146" s="1">
        <f t="shared" si="5"/>
        <v>145615</v>
      </c>
      <c r="K146" s="12"/>
    </row>
    <row r="147" spans="1:11" ht="14.4" customHeight="1">
      <c r="A147" s="23" t="s">
        <v>161</v>
      </c>
      <c r="B147" s="12">
        <v>300594</v>
      </c>
      <c r="C147" s="14" t="s">
        <v>168</v>
      </c>
      <c r="D147" s="23" t="s">
        <v>691</v>
      </c>
      <c r="E147" s="24" t="s">
        <v>708</v>
      </c>
      <c r="F147" s="3">
        <v>464195</v>
      </c>
      <c r="G147" s="3">
        <v>150687</v>
      </c>
      <c r="H147" s="3">
        <f t="shared" si="4"/>
        <v>614882</v>
      </c>
      <c r="I147" s="1">
        <v>-96282</v>
      </c>
      <c r="J147" s="1">
        <f t="shared" si="5"/>
        <v>518600</v>
      </c>
      <c r="K147" s="12"/>
    </row>
    <row r="148" spans="1:11" ht="14.4" customHeight="1">
      <c r="A148" s="23" t="s">
        <v>161</v>
      </c>
      <c r="B148" s="12">
        <v>300598</v>
      </c>
      <c r="C148" s="14" t="s">
        <v>169</v>
      </c>
      <c r="D148" s="23" t="s">
        <v>691</v>
      </c>
      <c r="E148" s="24" t="s">
        <v>708</v>
      </c>
      <c r="F148" s="3">
        <v>331727</v>
      </c>
      <c r="G148" s="3">
        <v>205996</v>
      </c>
      <c r="H148" s="3">
        <f t="shared" si="4"/>
        <v>537723</v>
      </c>
      <c r="I148" s="1">
        <v>33192</v>
      </c>
      <c r="J148" s="1">
        <f t="shared" si="5"/>
        <v>570915</v>
      </c>
      <c r="K148" s="12"/>
    </row>
    <row r="149" spans="1:11" ht="14.4" customHeight="1">
      <c r="A149" s="23" t="s">
        <v>161</v>
      </c>
      <c r="B149" s="12">
        <v>300606</v>
      </c>
      <c r="C149" s="14" t="s">
        <v>170</v>
      </c>
      <c r="D149" s="23" t="s">
        <v>691</v>
      </c>
      <c r="E149" s="24" t="s">
        <v>708</v>
      </c>
      <c r="F149" s="3">
        <v>395982</v>
      </c>
      <c r="G149" s="3">
        <v>177275</v>
      </c>
      <c r="H149" s="3">
        <f t="shared" si="4"/>
        <v>573257</v>
      </c>
      <c r="I149" s="1">
        <v>75024</v>
      </c>
      <c r="J149" s="1">
        <f t="shared" si="5"/>
        <v>648281</v>
      </c>
      <c r="K149" s="12"/>
    </row>
    <row r="150" spans="1:11" ht="14.4" customHeight="1">
      <c r="A150" s="23" t="s">
        <v>161</v>
      </c>
      <c r="B150" s="12">
        <v>300609</v>
      </c>
      <c r="C150" s="14" t="s">
        <v>171</v>
      </c>
      <c r="D150" s="23" t="s">
        <v>691</v>
      </c>
      <c r="E150" s="24" t="s">
        <v>708</v>
      </c>
      <c r="F150" s="3">
        <v>241855</v>
      </c>
      <c r="G150" s="3">
        <v>266404</v>
      </c>
      <c r="H150" s="3">
        <f t="shared" si="4"/>
        <v>508259</v>
      </c>
      <c r="I150" s="1">
        <v>32670</v>
      </c>
      <c r="J150" s="1">
        <f t="shared" si="5"/>
        <v>540929</v>
      </c>
      <c r="K150" s="12"/>
    </row>
    <row r="151" spans="1:11" ht="14.4" customHeight="1">
      <c r="A151" s="23" t="s">
        <v>161</v>
      </c>
      <c r="B151" s="12">
        <v>300612</v>
      </c>
      <c r="C151" s="14" t="s">
        <v>172</v>
      </c>
      <c r="D151" s="23" t="s">
        <v>691</v>
      </c>
      <c r="E151" s="24" t="s">
        <v>708</v>
      </c>
      <c r="F151" s="3">
        <v>147176</v>
      </c>
      <c r="G151" s="3">
        <v>39848</v>
      </c>
      <c r="H151" s="3">
        <f t="shared" si="4"/>
        <v>187024</v>
      </c>
      <c r="I151" s="1">
        <v>10254</v>
      </c>
      <c r="J151" s="1">
        <f t="shared" si="5"/>
        <v>197278</v>
      </c>
      <c r="K151" s="12"/>
    </row>
    <row r="152" spans="1:11" ht="14.4" customHeight="1">
      <c r="A152" s="23" t="s">
        <v>161</v>
      </c>
      <c r="B152" s="12">
        <v>300614</v>
      </c>
      <c r="C152" s="14" t="s">
        <v>173</v>
      </c>
      <c r="D152" s="23" t="s">
        <v>691</v>
      </c>
      <c r="E152" s="24" t="s">
        <v>708</v>
      </c>
      <c r="F152" s="3">
        <v>145096</v>
      </c>
      <c r="G152" s="3">
        <v>145458</v>
      </c>
      <c r="H152" s="3">
        <f t="shared" si="4"/>
        <v>290554</v>
      </c>
      <c r="I152" s="1">
        <v>40794</v>
      </c>
      <c r="J152" s="1">
        <f t="shared" si="5"/>
        <v>331348</v>
      </c>
      <c r="K152" s="12"/>
    </row>
    <row r="153" spans="1:11" ht="14.4" customHeight="1">
      <c r="A153" s="23" t="s">
        <v>161</v>
      </c>
      <c r="B153" s="12">
        <v>300619</v>
      </c>
      <c r="C153" s="14" t="s">
        <v>174</v>
      </c>
      <c r="D153" s="23" t="s">
        <v>691</v>
      </c>
      <c r="E153" s="24" t="s">
        <v>708</v>
      </c>
      <c r="F153" s="3">
        <v>251228</v>
      </c>
      <c r="G153" s="3">
        <v>0</v>
      </c>
      <c r="H153" s="3">
        <f t="shared" si="4"/>
        <v>251228</v>
      </c>
      <c r="I153" s="1">
        <v>11154</v>
      </c>
      <c r="J153" s="1">
        <f t="shared" si="5"/>
        <v>262382</v>
      </c>
      <c r="K153" s="12"/>
    </row>
    <row r="154" spans="1:11" ht="14.4" customHeight="1">
      <c r="A154" s="23" t="s">
        <v>161</v>
      </c>
      <c r="B154" s="12">
        <v>300625</v>
      </c>
      <c r="C154" s="14" t="s">
        <v>175</v>
      </c>
      <c r="D154" s="23" t="s">
        <v>691</v>
      </c>
      <c r="E154" s="24" t="s">
        <v>708</v>
      </c>
      <c r="F154" s="3">
        <v>317277</v>
      </c>
      <c r="G154" s="3">
        <v>50819</v>
      </c>
      <c r="H154" s="3">
        <f t="shared" si="4"/>
        <v>368096</v>
      </c>
      <c r="I154" s="1">
        <v>61278</v>
      </c>
      <c r="J154" s="1">
        <f t="shared" si="5"/>
        <v>429374</v>
      </c>
      <c r="K154" s="12"/>
    </row>
    <row r="155" spans="1:11" ht="14.4" customHeight="1">
      <c r="A155" s="23" t="s">
        <v>161</v>
      </c>
      <c r="B155" s="12">
        <v>300634</v>
      </c>
      <c r="C155" s="14" t="s">
        <v>176</v>
      </c>
      <c r="D155" s="23" t="s">
        <v>691</v>
      </c>
      <c r="E155" s="24" t="s">
        <v>708</v>
      </c>
      <c r="F155" s="3">
        <v>608060</v>
      </c>
      <c r="G155" s="3">
        <v>0</v>
      </c>
      <c r="H155" s="3">
        <f t="shared" si="4"/>
        <v>608060</v>
      </c>
      <c r="I155" s="1">
        <v>231750</v>
      </c>
      <c r="J155" s="1">
        <f t="shared" si="5"/>
        <v>839810</v>
      </c>
      <c r="K155" s="12"/>
    </row>
    <row r="156" spans="1:11" ht="14.4" customHeight="1">
      <c r="A156" s="23" t="s">
        <v>161</v>
      </c>
      <c r="B156" s="12">
        <v>300639</v>
      </c>
      <c r="C156" s="14" t="s">
        <v>177</v>
      </c>
      <c r="D156" s="23" t="s">
        <v>691</v>
      </c>
      <c r="E156" s="24" t="s">
        <v>708</v>
      </c>
      <c r="F156" s="3">
        <v>161481</v>
      </c>
      <c r="G156" s="3">
        <v>85731</v>
      </c>
      <c r="H156" s="3">
        <f t="shared" si="4"/>
        <v>247212</v>
      </c>
      <c r="I156" s="1">
        <v>56454</v>
      </c>
      <c r="J156" s="1">
        <f t="shared" si="5"/>
        <v>303666</v>
      </c>
      <c r="K156" s="12"/>
    </row>
    <row r="157" spans="1:11" ht="14.4" customHeight="1">
      <c r="A157" s="23" t="s">
        <v>161</v>
      </c>
      <c r="B157" s="12">
        <v>300650</v>
      </c>
      <c r="C157" s="14" t="s">
        <v>178</v>
      </c>
      <c r="D157" s="23" t="s">
        <v>691</v>
      </c>
      <c r="E157" s="24" t="s">
        <v>708</v>
      </c>
      <c r="F157" s="3">
        <v>315642</v>
      </c>
      <c r="G157" s="3">
        <v>1206</v>
      </c>
      <c r="H157" s="3">
        <f t="shared" si="4"/>
        <v>316848</v>
      </c>
      <c r="I157" s="1">
        <v>19314</v>
      </c>
      <c r="J157" s="1">
        <f t="shared" si="5"/>
        <v>336162</v>
      </c>
      <c r="K157" s="12"/>
    </row>
    <row r="158" spans="1:11" ht="14.4" customHeight="1">
      <c r="A158" s="23" t="s">
        <v>161</v>
      </c>
      <c r="B158" s="12">
        <v>300656</v>
      </c>
      <c r="C158" s="14" t="s">
        <v>179</v>
      </c>
      <c r="D158" s="23" t="s">
        <v>691</v>
      </c>
      <c r="E158" s="24" t="s">
        <v>708</v>
      </c>
      <c r="F158" s="3">
        <v>163556</v>
      </c>
      <c r="G158" s="3">
        <v>167279</v>
      </c>
      <c r="H158" s="3">
        <f t="shared" si="4"/>
        <v>330835</v>
      </c>
      <c r="I158" s="1">
        <v>10926</v>
      </c>
      <c r="J158" s="1">
        <f t="shared" si="5"/>
        <v>341761</v>
      </c>
      <c r="K158" s="12"/>
    </row>
    <row r="159" spans="1:11" ht="14.4" customHeight="1">
      <c r="A159" s="23" t="s">
        <v>161</v>
      </c>
      <c r="B159" s="12">
        <v>300663</v>
      </c>
      <c r="C159" s="14" t="s">
        <v>180</v>
      </c>
      <c r="D159" s="23" t="s">
        <v>691</v>
      </c>
      <c r="E159" s="24" t="s">
        <v>708</v>
      </c>
      <c r="F159" s="3">
        <v>65741</v>
      </c>
      <c r="G159" s="3">
        <v>52008</v>
      </c>
      <c r="H159" s="3">
        <f t="shared" si="4"/>
        <v>117749</v>
      </c>
      <c r="I159" s="1">
        <v>8136</v>
      </c>
      <c r="J159" s="1">
        <f t="shared" si="5"/>
        <v>125885</v>
      </c>
      <c r="K159" s="12"/>
    </row>
    <row r="160" spans="1:11" ht="14.4" customHeight="1">
      <c r="A160" s="23" t="s">
        <v>161</v>
      </c>
      <c r="B160" s="12">
        <v>300664</v>
      </c>
      <c r="C160" s="14" t="s">
        <v>181</v>
      </c>
      <c r="D160" s="23" t="s">
        <v>691</v>
      </c>
      <c r="E160" s="24" t="s">
        <v>708</v>
      </c>
      <c r="F160" s="3">
        <v>203156</v>
      </c>
      <c r="G160" s="3">
        <v>0</v>
      </c>
      <c r="H160" s="3">
        <f t="shared" si="4"/>
        <v>203156</v>
      </c>
      <c r="I160" s="1">
        <v>5556</v>
      </c>
      <c r="J160" s="1">
        <f t="shared" si="5"/>
        <v>208712</v>
      </c>
      <c r="K160" s="12"/>
    </row>
    <row r="161" spans="1:11" ht="14.4" customHeight="1">
      <c r="A161" s="23" t="s">
        <v>182</v>
      </c>
      <c r="B161" s="12">
        <v>310542</v>
      </c>
      <c r="C161" s="14" t="s">
        <v>183</v>
      </c>
      <c r="D161" s="23" t="s">
        <v>691</v>
      </c>
      <c r="E161" s="24" t="s">
        <v>708</v>
      </c>
      <c r="F161" s="3">
        <v>283558</v>
      </c>
      <c r="G161" s="3">
        <v>0</v>
      </c>
      <c r="H161" s="3">
        <f t="shared" si="4"/>
        <v>283558</v>
      </c>
      <c r="I161" s="1">
        <v>-10072</v>
      </c>
      <c r="J161" s="1">
        <f t="shared" si="5"/>
        <v>273486</v>
      </c>
      <c r="K161" s="12"/>
    </row>
    <row r="162" spans="1:11" ht="14.4" customHeight="1">
      <c r="A162" s="23" t="s">
        <v>182</v>
      </c>
      <c r="B162" s="12">
        <v>310669</v>
      </c>
      <c r="C162" s="14" t="s">
        <v>184</v>
      </c>
      <c r="D162" s="23" t="s">
        <v>691</v>
      </c>
      <c r="E162" s="24" t="s">
        <v>708</v>
      </c>
      <c r="F162" s="3">
        <v>796431</v>
      </c>
      <c r="G162" s="3">
        <v>2676914</v>
      </c>
      <c r="H162" s="3">
        <f t="shared" si="4"/>
        <v>3473345</v>
      </c>
      <c r="I162" s="1">
        <v>136362</v>
      </c>
      <c r="J162" s="1">
        <f t="shared" si="5"/>
        <v>3609707</v>
      </c>
      <c r="K162" s="12"/>
    </row>
    <row r="163" spans="1:11" ht="14.4" customHeight="1">
      <c r="A163" s="23" t="s">
        <v>182</v>
      </c>
      <c r="B163" s="12">
        <v>310675</v>
      </c>
      <c r="C163" s="14" t="s">
        <v>185</v>
      </c>
      <c r="D163" s="23" t="s">
        <v>691</v>
      </c>
      <c r="E163" s="24" t="s">
        <v>708</v>
      </c>
      <c r="F163" s="3">
        <v>763348</v>
      </c>
      <c r="G163" s="3">
        <v>386642</v>
      </c>
      <c r="H163" s="3">
        <f t="shared" si="4"/>
        <v>1149990</v>
      </c>
      <c r="I163" s="1">
        <v>169254</v>
      </c>
      <c r="J163" s="1">
        <f t="shared" si="5"/>
        <v>1319244</v>
      </c>
      <c r="K163" s="12"/>
    </row>
    <row r="164" spans="1:11" ht="14.4" customHeight="1">
      <c r="A164" s="23" t="s">
        <v>182</v>
      </c>
      <c r="B164" s="12">
        <v>310676</v>
      </c>
      <c r="C164" s="14" t="s">
        <v>186</v>
      </c>
      <c r="D164" s="23" t="s">
        <v>691</v>
      </c>
      <c r="E164" s="24" t="s">
        <v>708</v>
      </c>
      <c r="F164" s="3">
        <v>1120048</v>
      </c>
      <c r="G164" s="3">
        <v>0</v>
      </c>
      <c r="H164" s="3">
        <f t="shared" si="4"/>
        <v>1120048</v>
      </c>
      <c r="I164" s="1">
        <v>95892</v>
      </c>
      <c r="J164" s="1">
        <f t="shared" si="5"/>
        <v>1215940</v>
      </c>
      <c r="K164" s="12"/>
    </row>
    <row r="165" spans="1:11" ht="14.4" customHeight="1">
      <c r="A165" s="23" t="s">
        <v>182</v>
      </c>
      <c r="B165" s="12">
        <v>310678</v>
      </c>
      <c r="C165" s="14" t="s">
        <v>187</v>
      </c>
      <c r="D165" s="23" t="s">
        <v>691</v>
      </c>
      <c r="E165" s="24" t="s">
        <v>708</v>
      </c>
      <c r="F165" s="3">
        <v>191593</v>
      </c>
      <c r="G165" s="3">
        <v>86792</v>
      </c>
      <c r="H165" s="3">
        <f t="shared" si="4"/>
        <v>278385</v>
      </c>
      <c r="I165" s="1">
        <v>16740</v>
      </c>
      <c r="J165" s="1">
        <f t="shared" si="5"/>
        <v>295125</v>
      </c>
      <c r="K165" s="12"/>
    </row>
    <row r="166" spans="1:11" ht="14.4" customHeight="1">
      <c r="A166" s="23" t="s">
        <v>182</v>
      </c>
      <c r="B166" s="12">
        <v>310679</v>
      </c>
      <c r="C166" s="14" t="s">
        <v>188</v>
      </c>
      <c r="D166" s="23" t="s">
        <v>691</v>
      </c>
      <c r="E166" s="24" t="s">
        <v>708</v>
      </c>
      <c r="F166" s="3">
        <v>405191</v>
      </c>
      <c r="G166" s="3">
        <v>452093</v>
      </c>
      <c r="H166" s="3">
        <f t="shared" si="4"/>
        <v>857284</v>
      </c>
      <c r="I166" s="1">
        <v>11922</v>
      </c>
      <c r="J166" s="1">
        <f t="shared" si="5"/>
        <v>869206</v>
      </c>
      <c r="K166" s="12"/>
    </row>
    <row r="167" spans="1:11" ht="14.4" customHeight="1">
      <c r="A167" s="23" t="s">
        <v>182</v>
      </c>
      <c r="B167" s="12">
        <v>310688</v>
      </c>
      <c r="C167" s="14" t="s">
        <v>189</v>
      </c>
      <c r="D167" s="23" t="s">
        <v>691</v>
      </c>
      <c r="E167" s="24" t="s">
        <v>708</v>
      </c>
      <c r="F167" s="3">
        <v>176669</v>
      </c>
      <c r="G167" s="3">
        <v>225882</v>
      </c>
      <c r="H167" s="3">
        <f t="shared" si="4"/>
        <v>402551</v>
      </c>
      <c r="I167" s="1">
        <v>21906</v>
      </c>
      <c r="J167" s="1">
        <f t="shared" si="5"/>
        <v>424457</v>
      </c>
      <c r="K167" s="12"/>
    </row>
    <row r="168" spans="1:11" ht="14.4" customHeight="1">
      <c r="A168" s="23" t="s">
        <v>182</v>
      </c>
      <c r="B168" s="12">
        <v>310691</v>
      </c>
      <c r="C168" s="14" t="s">
        <v>190</v>
      </c>
      <c r="D168" s="23" t="s">
        <v>691</v>
      </c>
      <c r="E168" s="24" t="s">
        <v>708</v>
      </c>
      <c r="F168" s="3">
        <v>630760</v>
      </c>
      <c r="G168" s="3">
        <v>0</v>
      </c>
      <c r="H168" s="3">
        <f t="shared" si="4"/>
        <v>630760</v>
      </c>
      <c r="I168" s="1">
        <v>141858</v>
      </c>
      <c r="J168" s="1">
        <f t="shared" si="5"/>
        <v>772618</v>
      </c>
      <c r="K168" s="12"/>
    </row>
    <row r="169" spans="1:11" ht="14.4" customHeight="1">
      <c r="A169" s="23" t="s">
        <v>182</v>
      </c>
      <c r="B169" s="12">
        <v>310692</v>
      </c>
      <c r="C169" s="14" t="s">
        <v>191</v>
      </c>
      <c r="D169" s="23" t="s">
        <v>691</v>
      </c>
      <c r="E169" s="24" t="s">
        <v>708</v>
      </c>
      <c r="F169" s="3">
        <v>316673</v>
      </c>
      <c r="G169" s="3">
        <v>120972</v>
      </c>
      <c r="H169" s="3">
        <f t="shared" si="4"/>
        <v>437645</v>
      </c>
      <c r="I169" s="1">
        <v>-15900</v>
      </c>
      <c r="J169" s="1">
        <f t="shared" si="5"/>
        <v>421745</v>
      </c>
      <c r="K169" s="12"/>
    </row>
    <row r="170" spans="1:11" ht="14.4" customHeight="1">
      <c r="A170" s="23" t="s">
        <v>182</v>
      </c>
      <c r="B170" s="12">
        <v>310694</v>
      </c>
      <c r="C170" s="14" t="s">
        <v>192</v>
      </c>
      <c r="D170" s="23" t="s">
        <v>691</v>
      </c>
      <c r="E170" s="24" t="s">
        <v>708</v>
      </c>
      <c r="F170" s="3">
        <v>132562</v>
      </c>
      <c r="G170" s="3">
        <v>0</v>
      </c>
      <c r="H170" s="3">
        <f t="shared" si="4"/>
        <v>132562</v>
      </c>
      <c r="I170" s="1">
        <v>5202</v>
      </c>
      <c r="J170" s="1">
        <f t="shared" si="5"/>
        <v>137764</v>
      </c>
      <c r="K170" s="12"/>
    </row>
    <row r="171" spans="1:11" ht="14.4" customHeight="1">
      <c r="A171" s="23" t="s">
        <v>182</v>
      </c>
      <c r="B171" s="12">
        <v>310703</v>
      </c>
      <c r="C171" s="14" t="s">
        <v>193</v>
      </c>
      <c r="D171" s="23" t="s">
        <v>691</v>
      </c>
      <c r="E171" s="24" t="s">
        <v>708</v>
      </c>
      <c r="F171" s="3">
        <v>263629</v>
      </c>
      <c r="G171" s="3">
        <v>0</v>
      </c>
      <c r="H171" s="3">
        <f t="shared" si="4"/>
        <v>263629</v>
      </c>
      <c r="I171" s="1">
        <v>-74376</v>
      </c>
      <c r="J171" s="1">
        <f t="shared" si="5"/>
        <v>189253</v>
      </c>
      <c r="K171" s="12"/>
    </row>
    <row r="172" spans="1:11" ht="14.4" customHeight="1">
      <c r="A172" s="23" t="s">
        <v>182</v>
      </c>
      <c r="B172" s="12">
        <v>310704</v>
      </c>
      <c r="C172" s="14" t="s">
        <v>194</v>
      </c>
      <c r="D172" s="23" t="s">
        <v>691</v>
      </c>
      <c r="E172" s="24" t="s">
        <v>708</v>
      </c>
      <c r="F172" s="3">
        <v>534464</v>
      </c>
      <c r="G172" s="3">
        <v>937233</v>
      </c>
      <c r="H172" s="3">
        <f t="shared" si="4"/>
        <v>1471697</v>
      </c>
      <c r="I172" s="1">
        <v>-14226</v>
      </c>
      <c r="J172" s="1">
        <f t="shared" si="5"/>
        <v>1457471</v>
      </c>
      <c r="K172" s="12"/>
    </row>
    <row r="173" spans="1:11" ht="14.4" customHeight="1">
      <c r="A173" s="23" t="s">
        <v>182</v>
      </c>
      <c r="B173" s="12">
        <v>310708</v>
      </c>
      <c r="C173" s="14" t="s">
        <v>195</v>
      </c>
      <c r="D173" s="23" t="s">
        <v>691</v>
      </c>
      <c r="E173" s="24" t="s">
        <v>708</v>
      </c>
      <c r="F173" s="3">
        <v>157962</v>
      </c>
      <c r="G173" s="3">
        <v>13440</v>
      </c>
      <c r="H173" s="3">
        <f t="shared" si="4"/>
        <v>171402</v>
      </c>
      <c r="I173" s="1">
        <v>70746</v>
      </c>
      <c r="J173" s="1">
        <f t="shared" si="5"/>
        <v>242148</v>
      </c>
      <c r="K173" s="12"/>
    </row>
    <row r="174" spans="1:11" ht="14.4" customHeight="1">
      <c r="A174" s="23" t="s">
        <v>182</v>
      </c>
      <c r="B174" s="12">
        <v>310714</v>
      </c>
      <c r="C174" s="14" t="s">
        <v>196</v>
      </c>
      <c r="D174" s="23" t="s">
        <v>691</v>
      </c>
      <c r="E174" s="24" t="s">
        <v>708</v>
      </c>
      <c r="F174" s="3">
        <v>121508</v>
      </c>
      <c r="G174" s="3">
        <v>276620</v>
      </c>
      <c r="H174" s="3">
        <f t="shared" si="4"/>
        <v>398128</v>
      </c>
      <c r="I174" s="1">
        <v>144126</v>
      </c>
      <c r="J174" s="1">
        <f t="shared" si="5"/>
        <v>542254</v>
      </c>
      <c r="K174" s="12"/>
    </row>
    <row r="175" spans="1:11" ht="14.4" customHeight="1">
      <c r="A175" s="23" t="s">
        <v>182</v>
      </c>
      <c r="B175" s="12">
        <v>310721</v>
      </c>
      <c r="C175" s="14" t="s">
        <v>197</v>
      </c>
      <c r="D175" s="23" t="s">
        <v>691</v>
      </c>
      <c r="E175" s="24" t="s">
        <v>708</v>
      </c>
      <c r="F175" s="3">
        <v>826903</v>
      </c>
      <c r="G175" s="3">
        <v>0</v>
      </c>
      <c r="H175" s="3">
        <f t="shared" si="4"/>
        <v>826903</v>
      </c>
      <c r="I175" s="1">
        <v>76374</v>
      </c>
      <c r="J175" s="1">
        <f t="shared" si="5"/>
        <v>903277</v>
      </c>
      <c r="K175" s="12"/>
    </row>
    <row r="176" spans="1:11" ht="14.4" customHeight="1">
      <c r="A176" s="23" t="s">
        <v>182</v>
      </c>
      <c r="B176" s="12">
        <v>310728</v>
      </c>
      <c r="C176" s="14" t="s">
        <v>198</v>
      </c>
      <c r="D176" s="23" t="s">
        <v>691</v>
      </c>
      <c r="E176" s="24" t="s">
        <v>708</v>
      </c>
      <c r="F176" s="3">
        <v>189729</v>
      </c>
      <c r="G176" s="3">
        <v>28049</v>
      </c>
      <c r="H176" s="3">
        <f t="shared" si="4"/>
        <v>217778</v>
      </c>
      <c r="I176" s="1">
        <v>-42378</v>
      </c>
      <c r="J176" s="1">
        <f t="shared" si="5"/>
        <v>175400</v>
      </c>
      <c r="K176" s="12"/>
    </row>
    <row r="177" spans="1:11" ht="14.4" customHeight="1">
      <c r="A177" s="23" t="s">
        <v>182</v>
      </c>
      <c r="B177" s="12">
        <v>310734</v>
      </c>
      <c r="C177" s="14" t="s">
        <v>199</v>
      </c>
      <c r="D177" s="23" t="s">
        <v>691</v>
      </c>
      <c r="E177" s="24" t="s">
        <v>708</v>
      </c>
      <c r="F177" s="3">
        <v>130733</v>
      </c>
      <c r="G177" s="3">
        <v>18185</v>
      </c>
      <c r="H177" s="3">
        <f t="shared" si="4"/>
        <v>148918</v>
      </c>
      <c r="I177" s="1">
        <v>37704</v>
      </c>
      <c r="J177" s="1">
        <f t="shared" si="5"/>
        <v>186622</v>
      </c>
      <c r="K177" s="12"/>
    </row>
    <row r="178" spans="1:11" ht="14.4" customHeight="1">
      <c r="A178" s="23" t="s">
        <v>182</v>
      </c>
      <c r="B178" s="12">
        <v>310737</v>
      </c>
      <c r="C178" s="14" t="s">
        <v>200</v>
      </c>
      <c r="D178" s="23" t="s">
        <v>691</v>
      </c>
      <c r="E178" s="24" t="s">
        <v>708</v>
      </c>
      <c r="F178" s="3">
        <v>119889</v>
      </c>
      <c r="G178" s="3">
        <v>0</v>
      </c>
      <c r="H178" s="3">
        <f t="shared" si="4"/>
        <v>119889</v>
      </c>
      <c r="I178" s="1">
        <v>43980</v>
      </c>
      <c r="J178" s="1">
        <f t="shared" si="5"/>
        <v>163869</v>
      </c>
      <c r="K178" s="12"/>
    </row>
    <row r="179" spans="1:11" ht="14.4" customHeight="1">
      <c r="A179" s="23" t="s">
        <v>182</v>
      </c>
      <c r="B179" s="12">
        <v>310777</v>
      </c>
      <c r="C179" s="14" t="s">
        <v>201</v>
      </c>
      <c r="D179" s="23" t="s">
        <v>691</v>
      </c>
      <c r="E179" s="24" t="s">
        <v>708</v>
      </c>
      <c r="F179" s="3">
        <v>251800</v>
      </c>
      <c r="G179" s="3">
        <v>254307</v>
      </c>
      <c r="H179" s="3">
        <f t="shared" si="4"/>
        <v>506107</v>
      </c>
      <c r="I179" s="1">
        <v>9132</v>
      </c>
      <c r="J179" s="1">
        <f t="shared" si="5"/>
        <v>515239</v>
      </c>
      <c r="K179" s="12"/>
    </row>
    <row r="180" spans="1:11" ht="14.4" customHeight="1">
      <c r="A180" s="23" t="s">
        <v>202</v>
      </c>
      <c r="B180" s="12">
        <v>320751</v>
      </c>
      <c r="C180" s="14" t="s">
        <v>203</v>
      </c>
      <c r="D180" s="23" t="s">
        <v>691</v>
      </c>
      <c r="E180" s="24" t="s">
        <v>708</v>
      </c>
      <c r="F180" s="3">
        <v>362151</v>
      </c>
      <c r="G180" s="3">
        <v>282556</v>
      </c>
      <c r="H180" s="3">
        <f t="shared" si="4"/>
        <v>644707</v>
      </c>
      <c r="I180" s="1">
        <v>79782</v>
      </c>
      <c r="J180" s="1">
        <f t="shared" si="5"/>
        <v>724489</v>
      </c>
      <c r="K180" s="12"/>
    </row>
    <row r="181" spans="1:11" ht="14.4" customHeight="1">
      <c r="A181" s="23" t="s">
        <v>202</v>
      </c>
      <c r="B181" s="12">
        <v>320753</v>
      </c>
      <c r="C181" s="14" t="s">
        <v>204</v>
      </c>
      <c r="D181" s="23" t="s">
        <v>691</v>
      </c>
      <c r="E181" s="24" t="s">
        <v>708</v>
      </c>
      <c r="F181" s="3">
        <v>3285817</v>
      </c>
      <c r="G181" s="3">
        <v>651435</v>
      </c>
      <c r="H181" s="3">
        <f t="shared" si="4"/>
        <v>3937252</v>
      </c>
      <c r="I181" s="1">
        <v>176226</v>
      </c>
      <c r="J181" s="1">
        <f t="shared" si="5"/>
        <v>4113478</v>
      </c>
      <c r="K181" s="12"/>
    </row>
    <row r="182" spans="1:11" ht="14.4" customHeight="1">
      <c r="A182" s="23" t="s">
        <v>202</v>
      </c>
      <c r="B182" s="12">
        <v>320756</v>
      </c>
      <c r="C182" s="14" t="s">
        <v>205</v>
      </c>
      <c r="D182" s="23" t="s">
        <v>691</v>
      </c>
      <c r="E182" s="24" t="s">
        <v>708</v>
      </c>
      <c r="F182" s="3">
        <v>140795</v>
      </c>
      <c r="G182" s="3">
        <v>220581</v>
      </c>
      <c r="H182" s="3">
        <f t="shared" si="4"/>
        <v>361376</v>
      </c>
      <c r="I182" s="1">
        <v>29538</v>
      </c>
      <c r="J182" s="1">
        <f t="shared" si="5"/>
        <v>390914</v>
      </c>
      <c r="K182" s="12"/>
    </row>
    <row r="183" spans="1:11" ht="14.4" customHeight="1">
      <c r="A183" s="23" t="s">
        <v>202</v>
      </c>
      <c r="B183" s="12">
        <v>320759</v>
      </c>
      <c r="C183" s="14" t="s">
        <v>206</v>
      </c>
      <c r="D183" s="23" t="s">
        <v>691</v>
      </c>
      <c r="E183" s="24" t="s">
        <v>708</v>
      </c>
      <c r="F183" s="3">
        <v>1043443</v>
      </c>
      <c r="G183" s="3">
        <v>1178875</v>
      </c>
      <c r="H183" s="3">
        <f t="shared" si="4"/>
        <v>2222318</v>
      </c>
      <c r="I183" s="1">
        <v>130644</v>
      </c>
      <c r="J183" s="1">
        <f t="shared" si="5"/>
        <v>2352962</v>
      </c>
      <c r="K183" s="12"/>
    </row>
    <row r="184" spans="1:11" ht="14.4" customHeight="1">
      <c r="A184" s="23" t="s">
        <v>202</v>
      </c>
      <c r="B184" s="12">
        <v>320771</v>
      </c>
      <c r="C184" s="14" t="s">
        <v>207</v>
      </c>
      <c r="D184" s="23" t="s">
        <v>691</v>
      </c>
      <c r="E184" s="24" t="s">
        <v>708</v>
      </c>
      <c r="F184" s="3">
        <v>89373</v>
      </c>
      <c r="G184" s="3">
        <v>126363</v>
      </c>
      <c r="H184" s="3">
        <f t="shared" si="4"/>
        <v>215736</v>
      </c>
      <c r="I184" s="1">
        <v>-7122</v>
      </c>
      <c r="J184" s="1">
        <f t="shared" si="5"/>
        <v>208614</v>
      </c>
      <c r="K184" s="12"/>
    </row>
    <row r="185" spans="1:11" ht="14.4" customHeight="1">
      <c r="A185" s="23" t="s">
        <v>202</v>
      </c>
      <c r="B185" s="12">
        <v>320775</v>
      </c>
      <c r="C185" s="14" t="s">
        <v>208</v>
      </c>
      <c r="D185" s="23" t="s">
        <v>691</v>
      </c>
      <c r="E185" s="24" t="s">
        <v>708</v>
      </c>
      <c r="F185" s="3">
        <v>2146136</v>
      </c>
      <c r="G185" s="3">
        <v>11626</v>
      </c>
      <c r="H185" s="3">
        <f t="shared" si="4"/>
        <v>2157762</v>
      </c>
      <c r="I185" s="1">
        <v>-186480</v>
      </c>
      <c r="J185" s="1">
        <f t="shared" si="5"/>
        <v>1971282</v>
      </c>
      <c r="K185" s="12"/>
    </row>
    <row r="186" spans="1:11" ht="14.4" customHeight="1">
      <c r="A186" s="23" t="s">
        <v>202</v>
      </c>
      <c r="B186" s="12">
        <v>320783</v>
      </c>
      <c r="C186" s="14" t="s">
        <v>209</v>
      </c>
      <c r="D186" s="23" t="s">
        <v>691</v>
      </c>
      <c r="E186" s="24" t="s">
        <v>708</v>
      </c>
      <c r="F186" s="3">
        <v>382127</v>
      </c>
      <c r="G186" s="3">
        <v>1556949</v>
      </c>
      <c r="H186" s="3">
        <f t="shared" si="4"/>
        <v>1939076</v>
      </c>
      <c r="I186" s="1">
        <v>101346</v>
      </c>
      <c r="J186" s="1">
        <f t="shared" si="5"/>
        <v>2040422</v>
      </c>
      <c r="K186" s="12"/>
    </row>
    <row r="187" spans="1:11" ht="14.4" customHeight="1">
      <c r="A187" s="23" t="s">
        <v>202</v>
      </c>
      <c r="B187" s="12">
        <v>320790</v>
      </c>
      <c r="C187" s="14" t="s">
        <v>210</v>
      </c>
      <c r="D187" s="23" t="s">
        <v>691</v>
      </c>
      <c r="E187" s="24" t="s">
        <v>708</v>
      </c>
      <c r="F187" s="3">
        <v>459253</v>
      </c>
      <c r="G187" s="3">
        <v>0</v>
      </c>
      <c r="H187" s="3">
        <f t="shared" si="4"/>
        <v>459253</v>
      </c>
      <c r="I187" s="1">
        <v>107982</v>
      </c>
      <c r="J187" s="1">
        <f t="shared" si="5"/>
        <v>567235</v>
      </c>
      <c r="K187" s="12"/>
    </row>
    <row r="188" spans="1:11" ht="14.4" customHeight="1">
      <c r="A188" s="23" t="s">
        <v>202</v>
      </c>
      <c r="B188" s="12">
        <v>320792</v>
      </c>
      <c r="C188" s="14" t="s">
        <v>211</v>
      </c>
      <c r="D188" s="23" t="s">
        <v>691</v>
      </c>
      <c r="E188" s="24" t="s">
        <v>708</v>
      </c>
      <c r="F188" s="3">
        <v>310744</v>
      </c>
      <c r="G188" s="3">
        <v>364823</v>
      </c>
      <c r="H188" s="3">
        <f t="shared" si="4"/>
        <v>675567</v>
      </c>
      <c r="I188" s="1">
        <v>83010</v>
      </c>
      <c r="J188" s="1">
        <f t="shared" si="5"/>
        <v>758577</v>
      </c>
      <c r="K188" s="12"/>
    </row>
    <row r="189" spans="1:11" ht="14.4" customHeight="1">
      <c r="A189" s="23" t="s">
        <v>202</v>
      </c>
      <c r="B189" s="12">
        <v>320796</v>
      </c>
      <c r="C189" s="14" t="s">
        <v>212</v>
      </c>
      <c r="D189" s="23" t="s">
        <v>691</v>
      </c>
      <c r="E189" s="24" t="s">
        <v>708</v>
      </c>
      <c r="F189" s="3">
        <v>151762</v>
      </c>
      <c r="G189" s="3">
        <v>352754</v>
      </c>
      <c r="H189" s="3">
        <f t="shared" si="4"/>
        <v>504516</v>
      </c>
      <c r="I189" s="1">
        <v>-81186</v>
      </c>
      <c r="J189" s="1">
        <f t="shared" si="5"/>
        <v>423330</v>
      </c>
      <c r="K189" s="12"/>
    </row>
    <row r="190" spans="1:11" ht="14.4" customHeight="1">
      <c r="A190" s="23" t="s">
        <v>202</v>
      </c>
      <c r="B190" s="12">
        <v>320797</v>
      </c>
      <c r="C190" s="14" t="s">
        <v>213</v>
      </c>
      <c r="D190" s="23" t="s">
        <v>691</v>
      </c>
      <c r="E190" s="24" t="s">
        <v>708</v>
      </c>
      <c r="F190" s="3">
        <v>298463</v>
      </c>
      <c r="G190" s="3">
        <v>0</v>
      </c>
      <c r="H190" s="3">
        <f t="shared" si="4"/>
        <v>298463</v>
      </c>
      <c r="I190" s="1">
        <v>27846</v>
      </c>
      <c r="J190" s="1">
        <f t="shared" si="5"/>
        <v>326309</v>
      </c>
      <c r="K190" s="12"/>
    </row>
    <row r="191" spans="1:11" ht="14.4" customHeight="1">
      <c r="A191" s="23" t="s">
        <v>202</v>
      </c>
      <c r="B191" s="12">
        <v>320800</v>
      </c>
      <c r="C191" s="14" t="s">
        <v>214</v>
      </c>
      <c r="D191" s="23" t="s">
        <v>691</v>
      </c>
      <c r="E191" s="24" t="s">
        <v>708</v>
      </c>
      <c r="F191" s="3">
        <v>1440732</v>
      </c>
      <c r="G191" s="3">
        <v>10410</v>
      </c>
      <c r="H191" s="3">
        <f t="shared" si="4"/>
        <v>1451142</v>
      </c>
      <c r="I191" s="1">
        <v>234870</v>
      </c>
      <c r="J191" s="1">
        <f t="shared" si="5"/>
        <v>1686012</v>
      </c>
      <c r="K191" s="12"/>
    </row>
    <row r="192" spans="1:11" ht="14.4" customHeight="1">
      <c r="A192" s="23" t="s">
        <v>202</v>
      </c>
      <c r="B192" s="12">
        <v>320807</v>
      </c>
      <c r="C192" s="14" t="s">
        <v>215</v>
      </c>
      <c r="D192" s="23" t="s">
        <v>691</v>
      </c>
      <c r="E192" s="24" t="s">
        <v>708</v>
      </c>
      <c r="F192" s="3">
        <v>1811196</v>
      </c>
      <c r="G192" s="3">
        <v>2134786</v>
      </c>
      <c r="H192" s="3">
        <f t="shared" ref="H192:H255" si="6">F192+G192</f>
        <v>3945982</v>
      </c>
      <c r="I192" s="1">
        <v>340140</v>
      </c>
      <c r="J192" s="1">
        <f t="shared" ref="J192:J255" si="7">H192+I192</f>
        <v>4286122</v>
      </c>
      <c r="K192" s="12"/>
    </row>
    <row r="193" spans="1:11" ht="14.4" customHeight="1">
      <c r="A193" s="23" t="s">
        <v>202</v>
      </c>
      <c r="B193" s="12">
        <v>320813</v>
      </c>
      <c r="C193" s="14" t="s">
        <v>216</v>
      </c>
      <c r="D193" s="23" t="s">
        <v>691</v>
      </c>
      <c r="E193" s="24" t="s">
        <v>708</v>
      </c>
      <c r="F193" s="3">
        <v>807216</v>
      </c>
      <c r="G193" s="3">
        <v>0</v>
      </c>
      <c r="H193" s="3">
        <f t="shared" si="6"/>
        <v>807216</v>
      </c>
      <c r="I193" s="1">
        <v>86868</v>
      </c>
      <c r="J193" s="1">
        <f t="shared" si="7"/>
        <v>894084</v>
      </c>
      <c r="K193" s="12"/>
    </row>
    <row r="194" spans="1:11" ht="14.4" customHeight="1">
      <c r="A194" s="23" t="s">
        <v>202</v>
      </c>
      <c r="B194" s="12">
        <v>320815</v>
      </c>
      <c r="C194" s="14" t="s">
        <v>217</v>
      </c>
      <c r="D194" s="23" t="s">
        <v>691</v>
      </c>
      <c r="E194" s="24" t="s">
        <v>708</v>
      </c>
      <c r="F194" s="3">
        <v>568034</v>
      </c>
      <c r="G194" s="3">
        <v>611299</v>
      </c>
      <c r="H194" s="3">
        <f t="shared" si="6"/>
        <v>1179333</v>
      </c>
      <c r="I194" s="1">
        <v>-332610</v>
      </c>
      <c r="J194" s="1">
        <f t="shared" si="7"/>
        <v>846723</v>
      </c>
      <c r="K194" s="12"/>
    </row>
    <row r="195" spans="1:11" ht="14.4" customHeight="1">
      <c r="A195" s="23" t="s">
        <v>202</v>
      </c>
      <c r="B195" s="12">
        <v>320818</v>
      </c>
      <c r="C195" s="14" t="s">
        <v>149</v>
      </c>
      <c r="D195" s="23" t="s">
        <v>691</v>
      </c>
      <c r="E195" s="24" t="s">
        <v>708</v>
      </c>
      <c r="F195" s="3">
        <v>5779853</v>
      </c>
      <c r="G195" s="3">
        <v>3383098</v>
      </c>
      <c r="H195" s="3">
        <f t="shared" si="6"/>
        <v>9162951</v>
      </c>
      <c r="I195" s="1">
        <v>-18000</v>
      </c>
      <c r="J195" s="1">
        <f t="shared" si="7"/>
        <v>9144951</v>
      </c>
      <c r="K195" s="12"/>
    </row>
    <row r="196" spans="1:11" ht="14.4" customHeight="1">
      <c r="A196" s="23" t="s">
        <v>202</v>
      </c>
      <c r="B196" s="12">
        <v>320819</v>
      </c>
      <c r="C196" s="14" t="s">
        <v>218</v>
      </c>
      <c r="D196" s="23" t="s">
        <v>691</v>
      </c>
      <c r="E196" s="24" t="s">
        <v>708</v>
      </c>
      <c r="F196" s="3">
        <v>1896878</v>
      </c>
      <c r="G196" s="3">
        <v>0</v>
      </c>
      <c r="H196" s="3">
        <f t="shared" si="6"/>
        <v>1896878</v>
      </c>
      <c r="I196" s="1">
        <v>190950</v>
      </c>
      <c r="J196" s="1">
        <f t="shared" si="7"/>
        <v>2087828</v>
      </c>
      <c r="K196" s="12"/>
    </row>
    <row r="197" spans="1:11" ht="14.4" customHeight="1">
      <c r="A197" s="23" t="s">
        <v>202</v>
      </c>
      <c r="B197" s="12">
        <v>320825</v>
      </c>
      <c r="C197" s="14" t="s">
        <v>219</v>
      </c>
      <c r="D197" s="23" t="s">
        <v>691</v>
      </c>
      <c r="E197" s="24" t="s">
        <v>708</v>
      </c>
      <c r="F197" s="3">
        <v>1217342</v>
      </c>
      <c r="G197" s="3">
        <v>315444</v>
      </c>
      <c r="H197" s="3">
        <f t="shared" si="6"/>
        <v>1532786</v>
      </c>
      <c r="I197" s="1">
        <v>213648</v>
      </c>
      <c r="J197" s="1">
        <f t="shared" si="7"/>
        <v>1746434</v>
      </c>
      <c r="K197" s="12"/>
    </row>
    <row r="198" spans="1:11" ht="14.4" customHeight="1">
      <c r="A198" s="23" t="s">
        <v>202</v>
      </c>
      <c r="B198" s="12">
        <v>320826</v>
      </c>
      <c r="C198" s="14" t="s">
        <v>220</v>
      </c>
      <c r="D198" s="23" t="s">
        <v>691</v>
      </c>
      <c r="E198" s="24" t="s">
        <v>708</v>
      </c>
      <c r="F198" s="3">
        <v>97988</v>
      </c>
      <c r="G198" s="3">
        <v>206726</v>
      </c>
      <c r="H198" s="3">
        <f t="shared" si="6"/>
        <v>304714</v>
      </c>
      <c r="I198" s="1">
        <v>5838</v>
      </c>
      <c r="J198" s="1">
        <f t="shared" si="7"/>
        <v>310552</v>
      </c>
      <c r="K198" s="12"/>
    </row>
    <row r="199" spans="1:11" ht="14.4" customHeight="1">
      <c r="A199" s="23" t="s">
        <v>202</v>
      </c>
      <c r="B199" s="12">
        <v>320827</v>
      </c>
      <c r="C199" s="14" t="s">
        <v>221</v>
      </c>
      <c r="D199" s="23" t="s">
        <v>691</v>
      </c>
      <c r="E199" s="24" t="s">
        <v>708</v>
      </c>
      <c r="F199" s="3">
        <v>163198</v>
      </c>
      <c r="G199" s="3">
        <v>321118</v>
      </c>
      <c r="H199" s="3">
        <f t="shared" si="6"/>
        <v>484316</v>
      </c>
      <c r="I199" s="1">
        <v>72498</v>
      </c>
      <c r="J199" s="1">
        <f t="shared" si="7"/>
        <v>556814</v>
      </c>
      <c r="K199" s="12"/>
    </row>
    <row r="200" spans="1:11" ht="14.4" customHeight="1">
      <c r="A200" s="23" t="s">
        <v>202</v>
      </c>
      <c r="B200" s="12">
        <v>320834</v>
      </c>
      <c r="C200" s="14" t="s">
        <v>222</v>
      </c>
      <c r="D200" s="23" t="s">
        <v>691</v>
      </c>
      <c r="E200" s="24" t="s">
        <v>708</v>
      </c>
      <c r="F200" s="3">
        <v>518536</v>
      </c>
      <c r="G200" s="3">
        <v>1020895</v>
      </c>
      <c r="H200" s="3">
        <f t="shared" si="6"/>
        <v>1539431</v>
      </c>
      <c r="I200" s="1">
        <v>134106</v>
      </c>
      <c r="J200" s="1">
        <f t="shared" si="7"/>
        <v>1673537</v>
      </c>
      <c r="K200" s="12"/>
    </row>
    <row r="201" spans="1:11" ht="14.4" customHeight="1">
      <c r="A201" s="23" t="s">
        <v>202</v>
      </c>
      <c r="B201" s="12">
        <v>320839</v>
      </c>
      <c r="C201" s="14" t="s">
        <v>223</v>
      </c>
      <c r="D201" s="23" t="s">
        <v>691</v>
      </c>
      <c r="E201" s="24" t="s">
        <v>708</v>
      </c>
      <c r="F201" s="3">
        <v>139827</v>
      </c>
      <c r="G201" s="3">
        <v>4085</v>
      </c>
      <c r="H201" s="3">
        <f t="shared" si="6"/>
        <v>143912</v>
      </c>
      <c r="I201" s="1">
        <v>10740</v>
      </c>
      <c r="J201" s="1">
        <f t="shared" si="7"/>
        <v>154652</v>
      </c>
      <c r="K201" s="12"/>
    </row>
    <row r="202" spans="1:11" ht="14.4" customHeight="1">
      <c r="A202" s="23" t="s">
        <v>224</v>
      </c>
      <c r="B202" s="12">
        <v>330843</v>
      </c>
      <c r="C202" s="14" t="s">
        <v>225</v>
      </c>
      <c r="D202" s="23" t="s">
        <v>691</v>
      </c>
      <c r="E202" s="24" t="s">
        <v>708</v>
      </c>
      <c r="F202" s="3">
        <v>936659</v>
      </c>
      <c r="G202" s="3">
        <v>0</v>
      </c>
      <c r="H202" s="3">
        <f t="shared" si="6"/>
        <v>936659</v>
      </c>
      <c r="I202" s="1">
        <v>59316</v>
      </c>
      <c r="J202" s="1">
        <f t="shared" si="7"/>
        <v>995975</v>
      </c>
      <c r="K202" s="12"/>
    </row>
    <row r="203" spans="1:11" ht="14.4" customHeight="1">
      <c r="A203" s="23" t="s">
        <v>224</v>
      </c>
      <c r="B203" s="12">
        <v>330846</v>
      </c>
      <c r="C203" s="14" t="s">
        <v>226</v>
      </c>
      <c r="D203" s="23" t="s">
        <v>691</v>
      </c>
      <c r="E203" s="24" t="s">
        <v>708</v>
      </c>
      <c r="F203" s="3">
        <v>601920</v>
      </c>
      <c r="G203" s="3">
        <v>171140</v>
      </c>
      <c r="H203" s="3">
        <f t="shared" si="6"/>
        <v>773060</v>
      </c>
      <c r="I203" s="1">
        <v>84846</v>
      </c>
      <c r="J203" s="1">
        <f t="shared" si="7"/>
        <v>857906</v>
      </c>
      <c r="K203" s="12"/>
    </row>
    <row r="204" spans="1:11" ht="14.4" customHeight="1">
      <c r="A204" s="23" t="s">
        <v>224</v>
      </c>
      <c r="B204" s="12">
        <v>330847</v>
      </c>
      <c r="C204" s="14" t="s">
        <v>227</v>
      </c>
      <c r="D204" s="23" t="s">
        <v>691</v>
      </c>
      <c r="E204" s="24" t="s">
        <v>708</v>
      </c>
      <c r="F204" s="3">
        <v>154184</v>
      </c>
      <c r="G204" s="3">
        <v>0</v>
      </c>
      <c r="H204" s="3">
        <f t="shared" si="6"/>
        <v>154184</v>
      </c>
      <c r="I204" s="1">
        <v>-29454</v>
      </c>
      <c r="J204" s="1">
        <f t="shared" si="7"/>
        <v>124730</v>
      </c>
      <c r="K204" s="12"/>
    </row>
    <row r="205" spans="1:11" ht="14.4" customHeight="1">
      <c r="A205" s="23" t="s">
        <v>224</v>
      </c>
      <c r="B205" s="12">
        <v>330848</v>
      </c>
      <c r="C205" s="14" t="s">
        <v>228</v>
      </c>
      <c r="D205" s="23" t="s">
        <v>691</v>
      </c>
      <c r="E205" s="24" t="s">
        <v>708</v>
      </c>
      <c r="F205" s="3">
        <v>44888</v>
      </c>
      <c r="G205" s="3">
        <v>49393</v>
      </c>
      <c r="H205" s="3">
        <f t="shared" si="6"/>
        <v>94281</v>
      </c>
      <c r="I205" s="1">
        <v>-2550</v>
      </c>
      <c r="J205" s="1">
        <f t="shared" si="7"/>
        <v>91731</v>
      </c>
      <c r="K205" s="12"/>
    </row>
    <row r="206" spans="1:11" ht="14.4" customHeight="1">
      <c r="A206" s="23" t="s">
        <v>224</v>
      </c>
      <c r="B206" s="12">
        <v>330850</v>
      </c>
      <c r="C206" s="14" t="s">
        <v>229</v>
      </c>
      <c r="D206" s="23" t="s">
        <v>691</v>
      </c>
      <c r="E206" s="24" t="s">
        <v>708</v>
      </c>
      <c r="F206" s="3">
        <v>485721</v>
      </c>
      <c r="G206" s="3">
        <v>181083</v>
      </c>
      <c r="H206" s="3">
        <f t="shared" si="6"/>
        <v>666804</v>
      </c>
      <c r="I206" s="1">
        <v>70956</v>
      </c>
      <c r="J206" s="1">
        <f t="shared" si="7"/>
        <v>737760</v>
      </c>
      <c r="K206" s="12"/>
    </row>
    <row r="207" spans="1:11" ht="14.4" customHeight="1">
      <c r="A207" s="23" t="s">
        <v>224</v>
      </c>
      <c r="B207" s="12">
        <v>330860</v>
      </c>
      <c r="C207" s="14" t="s">
        <v>230</v>
      </c>
      <c r="D207" s="23" t="s">
        <v>691</v>
      </c>
      <c r="E207" s="24" t="s">
        <v>708</v>
      </c>
      <c r="F207" s="3">
        <v>3102554</v>
      </c>
      <c r="G207" s="3">
        <v>0</v>
      </c>
      <c r="H207" s="3">
        <f t="shared" si="6"/>
        <v>3102554</v>
      </c>
      <c r="I207" s="1">
        <v>211524</v>
      </c>
      <c r="J207" s="1">
        <f t="shared" si="7"/>
        <v>3314078</v>
      </c>
      <c r="K207" s="12"/>
    </row>
    <row r="208" spans="1:11" ht="14.4" customHeight="1">
      <c r="A208" s="23" t="s">
        <v>224</v>
      </c>
      <c r="B208" s="12">
        <v>330861</v>
      </c>
      <c r="C208" s="14" t="s">
        <v>231</v>
      </c>
      <c r="D208" s="23" t="s">
        <v>691</v>
      </c>
      <c r="E208" s="24" t="s">
        <v>708</v>
      </c>
      <c r="F208" s="3">
        <v>1409662</v>
      </c>
      <c r="G208" s="3">
        <v>594044</v>
      </c>
      <c r="H208" s="3">
        <f t="shared" si="6"/>
        <v>2003706</v>
      </c>
      <c r="I208" s="1">
        <v>48132</v>
      </c>
      <c r="J208" s="1">
        <f t="shared" si="7"/>
        <v>2051838</v>
      </c>
      <c r="K208" s="12"/>
    </row>
    <row r="209" spans="1:11" ht="14.4" customHeight="1">
      <c r="A209" s="23" t="s">
        <v>224</v>
      </c>
      <c r="B209" s="12">
        <v>330863</v>
      </c>
      <c r="C209" s="14" t="s">
        <v>232</v>
      </c>
      <c r="D209" s="23" t="s">
        <v>691</v>
      </c>
      <c r="E209" s="24" t="s">
        <v>708</v>
      </c>
      <c r="F209" s="3">
        <v>954124</v>
      </c>
      <c r="G209" s="3">
        <v>241505</v>
      </c>
      <c r="H209" s="3">
        <f t="shared" si="6"/>
        <v>1195629</v>
      </c>
      <c r="I209" s="1">
        <v>122562</v>
      </c>
      <c r="J209" s="1">
        <f t="shared" si="7"/>
        <v>1318191</v>
      </c>
      <c r="K209" s="12"/>
    </row>
    <row r="210" spans="1:11" ht="14.4" customHeight="1">
      <c r="A210" s="23" t="s">
        <v>224</v>
      </c>
      <c r="B210" s="12">
        <v>330866</v>
      </c>
      <c r="C210" s="14" t="s">
        <v>233</v>
      </c>
      <c r="D210" s="23" t="s">
        <v>691</v>
      </c>
      <c r="E210" s="24" t="s">
        <v>708</v>
      </c>
      <c r="F210" s="3">
        <v>423778</v>
      </c>
      <c r="G210" s="3">
        <v>0</v>
      </c>
      <c r="H210" s="3">
        <f t="shared" si="6"/>
        <v>423778</v>
      </c>
      <c r="I210" s="1">
        <v>48576</v>
      </c>
      <c r="J210" s="1">
        <f t="shared" si="7"/>
        <v>472354</v>
      </c>
      <c r="K210" s="12"/>
    </row>
    <row r="211" spans="1:11" ht="14.4" customHeight="1">
      <c r="A211" s="23" t="s">
        <v>224</v>
      </c>
      <c r="B211" s="12">
        <v>330872</v>
      </c>
      <c r="C211" s="14" t="s">
        <v>234</v>
      </c>
      <c r="D211" s="23" t="s">
        <v>691</v>
      </c>
      <c r="E211" s="24" t="s">
        <v>708</v>
      </c>
      <c r="F211" s="3">
        <v>260127</v>
      </c>
      <c r="G211" s="3">
        <v>0</v>
      </c>
      <c r="H211" s="3">
        <f t="shared" si="6"/>
        <v>260127</v>
      </c>
      <c r="I211" s="1">
        <v>-22440</v>
      </c>
      <c r="J211" s="1">
        <f t="shared" si="7"/>
        <v>237687</v>
      </c>
      <c r="K211" s="12"/>
    </row>
    <row r="212" spans="1:11" ht="14.4" customHeight="1">
      <c r="A212" s="23" t="s">
        <v>224</v>
      </c>
      <c r="B212" s="12">
        <v>330889</v>
      </c>
      <c r="C212" s="14" t="s">
        <v>235</v>
      </c>
      <c r="D212" s="23" t="s">
        <v>691</v>
      </c>
      <c r="E212" s="24" t="s">
        <v>708</v>
      </c>
      <c r="F212" s="3">
        <v>279005</v>
      </c>
      <c r="G212" s="3">
        <v>342074</v>
      </c>
      <c r="H212" s="3">
        <f t="shared" si="6"/>
        <v>621079</v>
      </c>
      <c r="I212" s="1">
        <v>86172</v>
      </c>
      <c r="J212" s="1">
        <f t="shared" si="7"/>
        <v>707251</v>
      </c>
      <c r="K212" s="12"/>
    </row>
    <row r="213" spans="1:11" ht="14.4" customHeight="1">
      <c r="A213" s="23" t="s">
        <v>224</v>
      </c>
      <c r="B213" s="12">
        <v>330896</v>
      </c>
      <c r="C213" s="14" t="s">
        <v>236</v>
      </c>
      <c r="D213" s="23" t="s">
        <v>691</v>
      </c>
      <c r="E213" s="24" t="s">
        <v>708</v>
      </c>
      <c r="F213" s="3">
        <v>241209</v>
      </c>
      <c r="G213" s="3">
        <v>280928</v>
      </c>
      <c r="H213" s="3">
        <f t="shared" si="6"/>
        <v>522137</v>
      </c>
      <c r="I213" s="1">
        <v>68046</v>
      </c>
      <c r="J213" s="1">
        <f t="shared" si="7"/>
        <v>590183</v>
      </c>
      <c r="K213" s="12"/>
    </row>
    <row r="214" spans="1:11" ht="14.4" customHeight="1">
      <c r="A214" s="23" t="s">
        <v>224</v>
      </c>
      <c r="B214" s="12">
        <v>330899</v>
      </c>
      <c r="C214" s="14" t="s">
        <v>237</v>
      </c>
      <c r="D214" s="23" t="s">
        <v>691</v>
      </c>
      <c r="E214" s="24" t="s">
        <v>708</v>
      </c>
      <c r="F214" s="3">
        <v>443273</v>
      </c>
      <c r="G214" s="3">
        <v>586987</v>
      </c>
      <c r="H214" s="3">
        <f t="shared" si="6"/>
        <v>1030260</v>
      </c>
      <c r="I214" s="1">
        <v>173178</v>
      </c>
      <c r="J214" s="1">
        <f t="shared" si="7"/>
        <v>1203438</v>
      </c>
      <c r="K214" s="12"/>
    </row>
    <row r="215" spans="1:11" ht="14.4" customHeight="1">
      <c r="A215" s="23" t="s">
        <v>224</v>
      </c>
      <c r="B215" s="12">
        <v>330900</v>
      </c>
      <c r="C215" s="14" t="s">
        <v>238</v>
      </c>
      <c r="D215" s="23" t="s">
        <v>691</v>
      </c>
      <c r="E215" s="24" t="s">
        <v>708</v>
      </c>
      <c r="F215" s="3">
        <v>548574</v>
      </c>
      <c r="G215" s="3">
        <v>797255</v>
      </c>
      <c r="H215" s="3">
        <f t="shared" si="6"/>
        <v>1345829</v>
      </c>
      <c r="I215" s="1">
        <v>179550</v>
      </c>
      <c r="J215" s="1">
        <f t="shared" si="7"/>
        <v>1525379</v>
      </c>
      <c r="K215" s="12"/>
    </row>
    <row r="216" spans="1:11" ht="14.4" customHeight="1">
      <c r="A216" s="23" t="s">
        <v>224</v>
      </c>
      <c r="B216" s="12">
        <v>330902</v>
      </c>
      <c r="C216" s="14" t="s">
        <v>239</v>
      </c>
      <c r="D216" s="23" t="s">
        <v>691</v>
      </c>
      <c r="E216" s="24" t="s">
        <v>708</v>
      </c>
      <c r="F216" s="3">
        <v>703666</v>
      </c>
      <c r="G216" s="3">
        <v>1059625</v>
      </c>
      <c r="H216" s="3">
        <f t="shared" si="6"/>
        <v>1763291</v>
      </c>
      <c r="I216" s="1">
        <v>130236</v>
      </c>
      <c r="J216" s="1">
        <f t="shared" si="7"/>
        <v>1893527</v>
      </c>
      <c r="K216" s="12"/>
    </row>
    <row r="217" spans="1:11" ht="14.4" customHeight="1">
      <c r="A217" s="23" t="s">
        <v>224</v>
      </c>
      <c r="B217" s="12">
        <v>330908</v>
      </c>
      <c r="C217" s="14" t="s">
        <v>240</v>
      </c>
      <c r="D217" s="23" t="s">
        <v>691</v>
      </c>
      <c r="E217" s="24" t="s">
        <v>708</v>
      </c>
      <c r="F217" s="3">
        <v>1337418</v>
      </c>
      <c r="G217" s="3">
        <v>0</v>
      </c>
      <c r="H217" s="3">
        <f t="shared" si="6"/>
        <v>1337418</v>
      </c>
      <c r="I217" s="1">
        <v>199548</v>
      </c>
      <c r="J217" s="1">
        <f t="shared" si="7"/>
        <v>1536966</v>
      </c>
      <c r="K217" s="12"/>
    </row>
    <row r="218" spans="1:11" ht="14.4" customHeight="1">
      <c r="A218" s="23" t="s">
        <v>224</v>
      </c>
      <c r="B218" s="12">
        <v>330910</v>
      </c>
      <c r="C218" s="14" t="s">
        <v>241</v>
      </c>
      <c r="D218" s="23" t="s">
        <v>691</v>
      </c>
      <c r="E218" s="24" t="s">
        <v>708</v>
      </c>
      <c r="F218" s="3">
        <v>643119</v>
      </c>
      <c r="G218" s="3">
        <v>1195097</v>
      </c>
      <c r="H218" s="3">
        <f t="shared" si="6"/>
        <v>1838216</v>
      </c>
      <c r="I218" s="1">
        <v>140088</v>
      </c>
      <c r="J218" s="1">
        <f t="shared" si="7"/>
        <v>1978304</v>
      </c>
      <c r="K218" s="12"/>
    </row>
    <row r="219" spans="1:11" ht="14.4" customHeight="1">
      <c r="A219" s="23" t="s">
        <v>224</v>
      </c>
      <c r="B219" s="12">
        <v>330918</v>
      </c>
      <c r="C219" s="14" t="s">
        <v>242</v>
      </c>
      <c r="D219" s="23" t="s">
        <v>691</v>
      </c>
      <c r="E219" s="24" t="s">
        <v>708</v>
      </c>
      <c r="F219" s="3">
        <v>1309273</v>
      </c>
      <c r="G219" s="3">
        <v>719448</v>
      </c>
      <c r="H219" s="3">
        <f t="shared" si="6"/>
        <v>2028721</v>
      </c>
      <c r="I219" s="1">
        <v>140274</v>
      </c>
      <c r="J219" s="1">
        <f t="shared" si="7"/>
        <v>2168995</v>
      </c>
      <c r="K219" s="12"/>
    </row>
    <row r="220" spans="1:11" ht="14.4" customHeight="1">
      <c r="A220" s="23" t="s">
        <v>224</v>
      </c>
      <c r="B220" s="12">
        <v>330920</v>
      </c>
      <c r="C220" s="14" t="s">
        <v>243</v>
      </c>
      <c r="D220" s="23" t="s">
        <v>691</v>
      </c>
      <c r="E220" s="24" t="s">
        <v>708</v>
      </c>
      <c r="F220" s="3">
        <v>395936</v>
      </c>
      <c r="G220" s="3">
        <v>125679</v>
      </c>
      <c r="H220" s="3">
        <f t="shared" si="6"/>
        <v>521615</v>
      </c>
      <c r="I220" s="1">
        <v>69240</v>
      </c>
      <c r="J220" s="1">
        <f t="shared" si="7"/>
        <v>590855</v>
      </c>
      <c r="K220" s="12"/>
    </row>
    <row r="221" spans="1:11" ht="14.4" customHeight="1">
      <c r="A221" s="23" t="s">
        <v>224</v>
      </c>
      <c r="B221" s="12">
        <v>330925</v>
      </c>
      <c r="C221" s="14" t="s">
        <v>244</v>
      </c>
      <c r="D221" s="23" t="s">
        <v>691</v>
      </c>
      <c r="E221" s="24" t="s">
        <v>708</v>
      </c>
      <c r="F221" s="3">
        <v>244544</v>
      </c>
      <c r="G221" s="3">
        <v>426369</v>
      </c>
      <c r="H221" s="3">
        <f t="shared" si="6"/>
        <v>670913</v>
      </c>
      <c r="I221" s="1">
        <v>110670</v>
      </c>
      <c r="J221" s="1">
        <f t="shared" si="7"/>
        <v>781583</v>
      </c>
      <c r="K221" s="12"/>
    </row>
    <row r="222" spans="1:11" ht="14.4" customHeight="1">
      <c r="A222" s="23" t="s">
        <v>224</v>
      </c>
      <c r="B222" s="12">
        <v>330936</v>
      </c>
      <c r="C222" s="14" t="s">
        <v>245</v>
      </c>
      <c r="D222" s="23" t="s">
        <v>691</v>
      </c>
      <c r="E222" s="24" t="s">
        <v>708</v>
      </c>
      <c r="F222" s="3">
        <v>320563</v>
      </c>
      <c r="G222" s="3">
        <v>75940</v>
      </c>
      <c r="H222" s="3">
        <f t="shared" si="6"/>
        <v>396503</v>
      </c>
      <c r="I222" s="1">
        <v>37884</v>
      </c>
      <c r="J222" s="1">
        <f t="shared" si="7"/>
        <v>434387</v>
      </c>
      <c r="K222" s="12"/>
    </row>
    <row r="223" spans="1:11" ht="14.4" customHeight="1">
      <c r="A223" s="23" t="s">
        <v>224</v>
      </c>
      <c r="B223" s="12">
        <v>330937</v>
      </c>
      <c r="C223" s="14" t="s">
        <v>246</v>
      </c>
      <c r="D223" s="23" t="s">
        <v>691</v>
      </c>
      <c r="E223" s="24" t="s">
        <v>708</v>
      </c>
      <c r="F223" s="3">
        <v>323214</v>
      </c>
      <c r="G223" s="3">
        <v>61389</v>
      </c>
      <c r="H223" s="3">
        <f t="shared" si="6"/>
        <v>384603</v>
      </c>
      <c r="I223" s="1">
        <v>145920</v>
      </c>
      <c r="J223" s="1">
        <f t="shared" si="7"/>
        <v>530523</v>
      </c>
      <c r="K223" s="12"/>
    </row>
    <row r="224" spans="1:11" ht="14.4" customHeight="1">
      <c r="A224" s="23" t="s">
        <v>224</v>
      </c>
      <c r="B224" s="12">
        <v>330938</v>
      </c>
      <c r="C224" s="14" t="s">
        <v>247</v>
      </c>
      <c r="D224" s="23" t="s">
        <v>691</v>
      </c>
      <c r="E224" s="24" t="s">
        <v>708</v>
      </c>
      <c r="F224" s="3">
        <v>742706</v>
      </c>
      <c r="G224" s="3">
        <v>1485475</v>
      </c>
      <c r="H224" s="3">
        <f t="shared" si="6"/>
        <v>2228181</v>
      </c>
      <c r="I224" s="1">
        <v>353220</v>
      </c>
      <c r="J224" s="1">
        <f t="shared" si="7"/>
        <v>2581401</v>
      </c>
      <c r="K224" s="12"/>
    </row>
    <row r="225" spans="1:11" ht="14.4" customHeight="1">
      <c r="A225" s="23" t="s">
        <v>224</v>
      </c>
      <c r="B225" s="12">
        <v>330942</v>
      </c>
      <c r="C225" s="14" t="s">
        <v>248</v>
      </c>
      <c r="D225" s="23" t="s">
        <v>691</v>
      </c>
      <c r="E225" s="24" t="s">
        <v>708</v>
      </c>
      <c r="F225" s="3">
        <v>726201</v>
      </c>
      <c r="G225" s="3">
        <v>483926</v>
      </c>
      <c r="H225" s="3">
        <f t="shared" si="6"/>
        <v>1210127</v>
      </c>
      <c r="I225" s="1">
        <v>148482</v>
      </c>
      <c r="J225" s="1">
        <f t="shared" si="7"/>
        <v>1358609</v>
      </c>
      <c r="K225" s="12"/>
    </row>
    <row r="226" spans="1:11" ht="14.4" customHeight="1">
      <c r="A226" s="23" t="s">
        <v>224</v>
      </c>
      <c r="B226" s="12">
        <v>330946</v>
      </c>
      <c r="C226" s="14" t="s">
        <v>249</v>
      </c>
      <c r="D226" s="23" t="s">
        <v>691</v>
      </c>
      <c r="E226" s="24" t="s">
        <v>708</v>
      </c>
      <c r="F226" s="3">
        <v>143154</v>
      </c>
      <c r="G226" s="3">
        <v>122283</v>
      </c>
      <c r="H226" s="3">
        <f t="shared" si="6"/>
        <v>265437</v>
      </c>
      <c r="I226" s="1">
        <v>-642</v>
      </c>
      <c r="J226" s="1">
        <f t="shared" si="7"/>
        <v>264795</v>
      </c>
      <c r="K226" s="12"/>
    </row>
    <row r="227" spans="1:11" ht="14.4" customHeight="1">
      <c r="A227" s="23" t="s">
        <v>224</v>
      </c>
      <c r="B227" s="12">
        <v>330949</v>
      </c>
      <c r="C227" s="14" t="s">
        <v>250</v>
      </c>
      <c r="D227" s="23" t="s">
        <v>691</v>
      </c>
      <c r="E227" s="24" t="s">
        <v>708</v>
      </c>
      <c r="F227" s="3">
        <v>399615</v>
      </c>
      <c r="G227" s="3">
        <v>349691</v>
      </c>
      <c r="H227" s="3">
        <f t="shared" si="6"/>
        <v>749306</v>
      </c>
      <c r="I227" s="1">
        <v>99444</v>
      </c>
      <c r="J227" s="1">
        <f t="shared" si="7"/>
        <v>848750</v>
      </c>
      <c r="K227" s="12"/>
    </row>
    <row r="228" spans="1:11" ht="14.4" customHeight="1">
      <c r="A228" s="23" t="s">
        <v>224</v>
      </c>
      <c r="B228" s="12">
        <v>330953</v>
      </c>
      <c r="C228" s="14" t="s">
        <v>251</v>
      </c>
      <c r="D228" s="23" t="s">
        <v>691</v>
      </c>
      <c r="E228" s="24" t="s">
        <v>708</v>
      </c>
      <c r="F228" s="3">
        <v>321691</v>
      </c>
      <c r="G228" s="3">
        <v>122104</v>
      </c>
      <c r="H228" s="3">
        <f t="shared" si="6"/>
        <v>443795</v>
      </c>
      <c r="I228" s="1">
        <v>46152</v>
      </c>
      <c r="J228" s="1">
        <f t="shared" si="7"/>
        <v>489947</v>
      </c>
      <c r="K228" s="12"/>
    </row>
    <row r="229" spans="1:11" ht="14.4" customHeight="1">
      <c r="A229" s="23" t="s">
        <v>224</v>
      </c>
      <c r="B229" s="12">
        <v>330960</v>
      </c>
      <c r="C229" s="14" t="s">
        <v>252</v>
      </c>
      <c r="D229" s="23" t="s">
        <v>691</v>
      </c>
      <c r="E229" s="24" t="s">
        <v>708</v>
      </c>
      <c r="F229" s="3">
        <v>838253</v>
      </c>
      <c r="G229" s="3">
        <v>1168380</v>
      </c>
      <c r="H229" s="3">
        <f t="shared" si="6"/>
        <v>2006633</v>
      </c>
      <c r="I229" s="1">
        <v>133404</v>
      </c>
      <c r="J229" s="1">
        <f t="shared" si="7"/>
        <v>2140037</v>
      </c>
      <c r="K229" s="12"/>
    </row>
    <row r="230" spans="1:11" ht="14.4" customHeight="1">
      <c r="A230" s="23" t="s">
        <v>224</v>
      </c>
      <c r="B230" s="12">
        <v>330966</v>
      </c>
      <c r="C230" s="14" t="s">
        <v>253</v>
      </c>
      <c r="D230" s="23" t="s">
        <v>691</v>
      </c>
      <c r="E230" s="24" t="s">
        <v>708</v>
      </c>
      <c r="F230" s="3">
        <v>1374656</v>
      </c>
      <c r="G230" s="3">
        <v>1611343</v>
      </c>
      <c r="H230" s="3">
        <f t="shared" si="6"/>
        <v>2985999</v>
      </c>
      <c r="I230" s="1">
        <v>370008</v>
      </c>
      <c r="J230" s="1">
        <f t="shared" si="7"/>
        <v>3356007</v>
      </c>
      <c r="K230" s="12"/>
    </row>
    <row r="231" spans="1:11" ht="14.4" customHeight="1">
      <c r="A231" s="23" t="s">
        <v>224</v>
      </c>
      <c r="B231" s="12">
        <v>330971</v>
      </c>
      <c r="C231" s="14" t="s">
        <v>254</v>
      </c>
      <c r="D231" s="23" t="s">
        <v>691</v>
      </c>
      <c r="E231" s="24" t="s">
        <v>708</v>
      </c>
      <c r="F231" s="3">
        <v>1801877</v>
      </c>
      <c r="G231" s="3">
        <v>0</v>
      </c>
      <c r="H231" s="3">
        <f t="shared" si="6"/>
        <v>1801877</v>
      </c>
      <c r="I231" s="1">
        <v>125316</v>
      </c>
      <c r="J231" s="1">
        <f t="shared" si="7"/>
        <v>1927193</v>
      </c>
      <c r="K231" s="12"/>
    </row>
    <row r="232" spans="1:11" ht="14.4" customHeight="1">
      <c r="A232" s="23" t="s">
        <v>224</v>
      </c>
      <c r="B232" s="12">
        <v>330974</v>
      </c>
      <c r="C232" s="14" t="s">
        <v>255</v>
      </c>
      <c r="D232" s="23" t="s">
        <v>691</v>
      </c>
      <c r="E232" s="24" t="s">
        <v>708</v>
      </c>
      <c r="F232" s="3">
        <v>1318601</v>
      </c>
      <c r="G232" s="3">
        <v>5031026</v>
      </c>
      <c r="H232" s="3">
        <f t="shared" si="6"/>
        <v>6349627</v>
      </c>
      <c r="I232" s="1">
        <v>-820818</v>
      </c>
      <c r="J232" s="1">
        <f t="shared" si="7"/>
        <v>5528809</v>
      </c>
      <c r="K232" s="12"/>
    </row>
    <row r="233" spans="1:11" ht="14.4" customHeight="1">
      <c r="A233" s="23" t="s">
        <v>256</v>
      </c>
      <c r="B233" s="12">
        <v>340978</v>
      </c>
      <c r="C233" s="14" t="s">
        <v>257</v>
      </c>
      <c r="D233" s="23" t="s">
        <v>691</v>
      </c>
      <c r="E233" s="24" t="s">
        <v>708</v>
      </c>
      <c r="F233" s="3">
        <v>376687</v>
      </c>
      <c r="G233" s="3">
        <v>0</v>
      </c>
      <c r="H233" s="3">
        <f t="shared" si="6"/>
        <v>376687</v>
      </c>
      <c r="I233" s="1">
        <v>4590</v>
      </c>
      <c r="J233" s="1">
        <f t="shared" si="7"/>
        <v>381277</v>
      </c>
      <c r="K233" s="12"/>
    </row>
    <row r="234" spans="1:11" ht="14.4" customHeight="1">
      <c r="A234" s="23" t="s">
        <v>256</v>
      </c>
      <c r="B234" s="12">
        <v>340983</v>
      </c>
      <c r="C234" s="14" t="s">
        <v>258</v>
      </c>
      <c r="D234" s="23" t="s">
        <v>691</v>
      </c>
      <c r="E234" s="24" t="s">
        <v>708</v>
      </c>
      <c r="F234" s="3">
        <v>148345</v>
      </c>
      <c r="G234" s="3">
        <v>186349</v>
      </c>
      <c r="H234" s="3">
        <f t="shared" si="6"/>
        <v>334694</v>
      </c>
      <c r="I234" s="1">
        <v>-46620</v>
      </c>
      <c r="J234" s="1">
        <f t="shared" si="7"/>
        <v>288074</v>
      </c>
      <c r="K234" s="12"/>
    </row>
    <row r="235" spans="1:11" ht="14.4" customHeight="1">
      <c r="A235" s="23" t="s">
        <v>256</v>
      </c>
      <c r="B235" s="12">
        <v>340990</v>
      </c>
      <c r="C235" s="14" t="s">
        <v>259</v>
      </c>
      <c r="D235" s="23" t="s">
        <v>691</v>
      </c>
      <c r="E235" s="24" t="s">
        <v>708</v>
      </c>
      <c r="F235" s="3">
        <v>77965</v>
      </c>
      <c r="G235" s="3">
        <v>0</v>
      </c>
      <c r="H235" s="3">
        <f t="shared" si="6"/>
        <v>77965</v>
      </c>
      <c r="I235" s="1">
        <v>2250</v>
      </c>
      <c r="J235" s="1">
        <f t="shared" si="7"/>
        <v>80215</v>
      </c>
      <c r="K235" s="12"/>
    </row>
    <row r="236" spans="1:11" ht="14.4" customHeight="1">
      <c r="A236" s="23" t="s">
        <v>256</v>
      </c>
      <c r="B236" s="12">
        <v>341003</v>
      </c>
      <c r="C236" s="14" t="s">
        <v>260</v>
      </c>
      <c r="D236" s="23" t="s">
        <v>691</v>
      </c>
      <c r="E236" s="24" t="s">
        <v>708</v>
      </c>
      <c r="F236" s="3">
        <v>726936</v>
      </c>
      <c r="G236" s="3">
        <v>34344</v>
      </c>
      <c r="H236" s="3">
        <f t="shared" si="6"/>
        <v>761280</v>
      </c>
      <c r="I236" s="1">
        <v>1476</v>
      </c>
      <c r="J236" s="1">
        <f t="shared" si="7"/>
        <v>762756</v>
      </c>
      <c r="K236" s="12"/>
    </row>
    <row r="237" spans="1:11" ht="14.4" customHeight="1">
      <c r="A237" s="23" t="s">
        <v>256</v>
      </c>
      <c r="B237" s="12">
        <v>341020</v>
      </c>
      <c r="C237" s="14" t="s">
        <v>261</v>
      </c>
      <c r="D237" s="23" t="s">
        <v>691</v>
      </c>
      <c r="E237" s="24" t="s">
        <v>708</v>
      </c>
      <c r="F237" s="3">
        <v>173611</v>
      </c>
      <c r="G237" s="3">
        <v>0</v>
      </c>
      <c r="H237" s="3">
        <f t="shared" si="6"/>
        <v>173611</v>
      </c>
      <c r="I237" s="1">
        <v>-9930</v>
      </c>
      <c r="J237" s="1">
        <f t="shared" si="7"/>
        <v>163681</v>
      </c>
      <c r="K237" s="12"/>
    </row>
    <row r="238" spans="1:11" ht="14.4" customHeight="1">
      <c r="A238" s="23" t="s">
        <v>256</v>
      </c>
      <c r="B238" s="12">
        <v>341021</v>
      </c>
      <c r="C238" s="14" t="s">
        <v>262</v>
      </c>
      <c r="D238" s="23" t="s">
        <v>691</v>
      </c>
      <c r="E238" s="24" t="s">
        <v>708</v>
      </c>
      <c r="F238" s="3">
        <v>29475</v>
      </c>
      <c r="G238" s="3">
        <v>0</v>
      </c>
      <c r="H238" s="3">
        <f t="shared" si="6"/>
        <v>29475</v>
      </c>
      <c r="I238" s="1">
        <v>-186</v>
      </c>
      <c r="J238" s="1">
        <f t="shared" si="7"/>
        <v>29289</v>
      </c>
      <c r="K238" s="12"/>
    </row>
    <row r="239" spans="1:11" ht="14.4" customHeight="1">
      <c r="A239" s="23" t="s">
        <v>256</v>
      </c>
      <c r="B239" s="12">
        <v>341023</v>
      </c>
      <c r="C239" s="14" t="s">
        <v>263</v>
      </c>
      <c r="D239" s="23" t="s">
        <v>691</v>
      </c>
      <c r="E239" s="24" t="s">
        <v>708</v>
      </c>
      <c r="F239" s="3">
        <v>386191</v>
      </c>
      <c r="G239" s="3">
        <v>119502</v>
      </c>
      <c r="H239" s="3">
        <f t="shared" si="6"/>
        <v>505693</v>
      </c>
      <c r="I239" s="1">
        <v>-25152</v>
      </c>
      <c r="J239" s="1">
        <f t="shared" si="7"/>
        <v>480541</v>
      </c>
      <c r="K239" s="12"/>
    </row>
    <row r="240" spans="1:11" ht="14.4" customHeight="1">
      <c r="A240" s="23" t="s">
        <v>256</v>
      </c>
      <c r="B240" s="12">
        <v>341025</v>
      </c>
      <c r="C240" s="14" t="s">
        <v>264</v>
      </c>
      <c r="D240" s="23" t="s">
        <v>691</v>
      </c>
      <c r="E240" s="24" t="s">
        <v>708</v>
      </c>
      <c r="F240" s="3">
        <v>2024470.9067860872</v>
      </c>
      <c r="G240" s="3">
        <v>2260311.2751576086</v>
      </c>
      <c r="H240" s="3">
        <f t="shared" si="6"/>
        <v>4284782.181943696</v>
      </c>
      <c r="I240" s="1">
        <v>-328644</v>
      </c>
      <c r="J240" s="1">
        <f t="shared" si="7"/>
        <v>3956138.181943696</v>
      </c>
      <c r="K240" s="12"/>
    </row>
    <row r="241" spans="1:11" ht="14.4" customHeight="1">
      <c r="A241" s="23" t="s">
        <v>256</v>
      </c>
      <c r="B241" s="12">
        <v>341026</v>
      </c>
      <c r="C241" s="14" t="s">
        <v>265</v>
      </c>
      <c r="D241" s="23" t="s">
        <v>691</v>
      </c>
      <c r="E241" s="24" t="s">
        <v>708</v>
      </c>
      <c r="F241" s="3">
        <v>1699340</v>
      </c>
      <c r="G241" s="3">
        <v>1653302</v>
      </c>
      <c r="H241" s="3">
        <f t="shared" si="6"/>
        <v>3352642</v>
      </c>
      <c r="I241" s="1">
        <v>-322716</v>
      </c>
      <c r="J241" s="1">
        <f t="shared" si="7"/>
        <v>3029926</v>
      </c>
      <c r="K241" s="12"/>
    </row>
    <row r="242" spans="1:11" ht="14.4" customHeight="1">
      <c r="A242" s="23" t="s">
        <v>256</v>
      </c>
      <c r="B242" s="12">
        <v>341032</v>
      </c>
      <c r="C242" s="14" t="s">
        <v>266</v>
      </c>
      <c r="D242" s="23" t="s">
        <v>691</v>
      </c>
      <c r="E242" s="24" t="s">
        <v>708</v>
      </c>
      <c r="F242" s="3">
        <v>515243</v>
      </c>
      <c r="G242" s="3">
        <v>0</v>
      </c>
      <c r="H242" s="3">
        <f t="shared" si="6"/>
        <v>515243</v>
      </c>
      <c r="I242" s="1">
        <v>-2784</v>
      </c>
      <c r="J242" s="1">
        <f t="shared" si="7"/>
        <v>512459</v>
      </c>
      <c r="K242" s="12"/>
    </row>
    <row r="243" spans="1:11" ht="14.4" customHeight="1">
      <c r="A243" s="23" t="s">
        <v>256</v>
      </c>
      <c r="B243" s="12">
        <v>341041</v>
      </c>
      <c r="C243" s="14" t="s">
        <v>267</v>
      </c>
      <c r="D243" s="23" t="s">
        <v>691</v>
      </c>
      <c r="E243" s="24" t="s">
        <v>708</v>
      </c>
      <c r="F243" s="3">
        <v>29766</v>
      </c>
      <c r="G243" s="3">
        <v>0</v>
      </c>
      <c r="H243" s="3">
        <f t="shared" si="6"/>
        <v>29766</v>
      </c>
      <c r="I243" s="1">
        <v>1608</v>
      </c>
      <c r="J243" s="1">
        <f t="shared" si="7"/>
        <v>31374</v>
      </c>
      <c r="K243" s="12"/>
    </row>
    <row r="244" spans="1:11" ht="14.4" customHeight="1">
      <c r="A244" s="23" t="s">
        <v>256</v>
      </c>
      <c r="B244" s="12">
        <v>341043</v>
      </c>
      <c r="C244" s="14" t="s">
        <v>268</v>
      </c>
      <c r="D244" s="23" t="s">
        <v>691</v>
      </c>
      <c r="E244" s="24" t="s">
        <v>708</v>
      </c>
      <c r="F244" s="3">
        <v>490251</v>
      </c>
      <c r="G244" s="3">
        <v>0</v>
      </c>
      <c r="H244" s="3">
        <f t="shared" si="6"/>
        <v>490251</v>
      </c>
      <c r="I244" s="1">
        <v>32118</v>
      </c>
      <c r="J244" s="1">
        <f t="shared" si="7"/>
        <v>522369</v>
      </c>
      <c r="K244" s="12"/>
    </row>
    <row r="245" spans="1:11" ht="14.4" customHeight="1">
      <c r="A245" s="23" t="s">
        <v>256</v>
      </c>
      <c r="B245" s="12">
        <v>341045</v>
      </c>
      <c r="C245" s="14" t="s">
        <v>269</v>
      </c>
      <c r="D245" s="23" t="s">
        <v>691</v>
      </c>
      <c r="E245" s="24" t="s">
        <v>708</v>
      </c>
      <c r="F245" s="3">
        <v>398306</v>
      </c>
      <c r="G245" s="3">
        <v>0</v>
      </c>
      <c r="H245" s="3">
        <f t="shared" si="6"/>
        <v>398306</v>
      </c>
      <c r="I245" s="1">
        <v>28139</v>
      </c>
      <c r="J245" s="1">
        <f t="shared" si="7"/>
        <v>426445</v>
      </c>
      <c r="K245" s="12"/>
    </row>
    <row r="246" spans="1:11" ht="14.4" customHeight="1">
      <c r="A246" s="23" t="s">
        <v>256</v>
      </c>
      <c r="B246" s="12">
        <v>341046</v>
      </c>
      <c r="C246" s="14" t="s">
        <v>270</v>
      </c>
      <c r="D246" s="23" t="s">
        <v>691</v>
      </c>
      <c r="E246" s="24" t="s">
        <v>708</v>
      </c>
      <c r="F246" s="3">
        <v>46525</v>
      </c>
      <c r="G246" s="3">
        <v>0</v>
      </c>
      <c r="H246" s="3">
        <f t="shared" si="6"/>
        <v>46525</v>
      </c>
      <c r="I246" s="1">
        <v>1062</v>
      </c>
      <c r="J246" s="1">
        <f t="shared" si="7"/>
        <v>47587</v>
      </c>
      <c r="K246" s="12"/>
    </row>
    <row r="247" spans="1:11" ht="14.4" customHeight="1">
      <c r="A247" s="23" t="s">
        <v>256</v>
      </c>
      <c r="B247" s="12">
        <v>341047</v>
      </c>
      <c r="C247" s="14" t="s">
        <v>271</v>
      </c>
      <c r="D247" s="23" t="s">
        <v>691</v>
      </c>
      <c r="E247" s="24" t="s">
        <v>708</v>
      </c>
      <c r="F247" s="3">
        <v>1236130</v>
      </c>
      <c r="G247" s="3">
        <v>1773485</v>
      </c>
      <c r="H247" s="3">
        <f t="shared" si="6"/>
        <v>3009615</v>
      </c>
      <c r="I247" s="1">
        <v>156456</v>
      </c>
      <c r="J247" s="1">
        <f t="shared" si="7"/>
        <v>3166071</v>
      </c>
      <c r="K247" s="12"/>
    </row>
    <row r="248" spans="1:11" ht="14.4" customHeight="1">
      <c r="A248" s="23" t="s">
        <v>256</v>
      </c>
      <c r="B248" s="12">
        <v>341049</v>
      </c>
      <c r="C248" s="14" t="s">
        <v>272</v>
      </c>
      <c r="D248" s="23" t="s">
        <v>691</v>
      </c>
      <c r="E248" s="24" t="s">
        <v>708</v>
      </c>
      <c r="F248" s="3">
        <v>1564967</v>
      </c>
      <c r="G248" s="3">
        <v>997835</v>
      </c>
      <c r="H248" s="3">
        <f t="shared" si="6"/>
        <v>2562802</v>
      </c>
      <c r="I248" s="1">
        <v>196404</v>
      </c>
      <c r="J248" s="1">
        <f t="shared" si="7"/>
        <v>2759206</v>
      </c>
      <c r="K248" s="12"/>
    </row>
    <row r="249" spans="1:11" ht="14.4" customHeight="1">
      <c r="A249" s="23" t="s">
        <v>256</v>
      </c>
      <c r="B249" s="12">
        <v>341050</v>
      </c>
      <c r="C249" s="14" t="s">
        <v>273</v>
      </c>
      <c r="D249" s="23" t="s">
        <v>691</v>
      </c>
      <c r="E249" s="24" t="s">
        <v>708</v>
      </c>
      <c r="F249" s="3">
        <v>317387</v>
      </c>
      <c r="G249" s="3">
        <v>4980</v>
      </c>
      <c r="H249" s="3">
        <f t="shared" si="6"/>
        <v>322367</v>
      </c>
      <c r="I249" s="1">
        <v>10146</v>
      </c>
      <c r="J249" s="1">
        <f t="shared" si="7"/>
        <v>332513</v>
      </c>
      <c r="K249" s="12"/>
    </row>
    <row r="250" spans="1:11" ht="14.4" customHeight="1">
      <c r="A250" s="23" t="s">
        <v>256</v>
      </c>
      <c r="B250" s="12">
        <v>341053</v>
      </c>
      <c r="C250" s="14" t="s">
        <v>274</v>
      </c>
      <c r="D250" s="23" t="s">
        <v>691</v>
      </c>
      <c r="E250" s="24" t="s">
        <v>708</v>
      </c>
      <c r="F250" s="3">
        <v>462010</v>
      </c>
      <c r="G250" s="3">
        <v>5190</v>
      </c>
      <c r="H250" s="3">
        <f t="shared" si="6"/>
        <v>467200</v>
      </c>
      <c r="I250" s="1">
        <v>14034</v>
      </c>
      <c r="J250" s="1">
        <f t="shared" si="7"/>
        <v>481234</v>
      </c>
      <c r="K250" s="12"/>
    </row>
    <row r="251" spans="1:11" ht="14.4" customHeight="1">
      <c r="A251" s="23" t="s">
        <v>256</v>
      </c>
      <c r="B251" s="12">
        <v>341058</v>
      </c>
      <c r="C251" s="14" t="s">
        <v>275</v>
      </c>
      <c r="D251" s="23" t="s">
        <v>691</v>
      </c>
      <c r="E251" s="24" t="s">
        <v>708</v>
      </c>
      <c r="F251" s="3">
        <v>307416</v>
      </c>
      <c r="G251" s="3">
        <v>55656</v>
      </c>
      <c r="H251" s="3">
        <f t="shared" si="6"/>
        <v>363072</v>
      </c>
      <c r="I251" s="1">
        <v>24282</v>
      </c>
      <c r="J251" s="1">
        <f t="shared" si="7"/>
        <v>387354</v>
      </c>
      <c r="K251" s="12"/>
    </row>
    <row r="252" spans="1:11" ht="14.4" customHeight="1">
      <c r="A252" s="23" t="s">
        <v>256</v>
      </c>
      <c r="B252" s="12">
        <v>341060</v>
      </c>
      <c r="C252" s="14" t="s">
        <v>276</v>
      </c>
      <c r="D252" s="23" t="s">
        <v>691</v>
      </c>
      <c r="E252" s="24" t="s">
        <v>708</v>
      </c>
      <c r="F252" s="3">
        <v>269965.37097865978</v>
      </c>
      <c r="G252" s="3">
        <v>977702.610180747</v>
      </c>
      <c r="H252" s="3">
        <f t="shared" si="6"/>
        <v>1247667.9811594067</v>
      </c>
      <c r="I252" s="1">
        <v>37356</v>
      </c>
      <c r="J252" s="1">
        <f t="shared" si="7"/>
        <v>1285023.9811594067</v>
      </c>
      <c r="K252" s="12"/>
    </row>
    <row r="253" spans="1:11" ht="14.4" customHeight="1">
      <c r="A253" s="23" t="s">
        <v>256</v>
      </c>
      <c r="B253" s="12">
        <v>341062</v>
      </c>
      <c r="C253" s="14" t="s">
        <v>277</v>
      </c>
      <c r="D253" s="23" t="s">
        <v>691</v>
      </c>
      <c r="E253" s="24" t="s">
        <v>708</v>
      </c>
      <c r="F253" s="3">
        <v>121588</v>
      </c>
      <c r="G253" s="3">
        <v>0</v>
      </c>
      <c r="H253" s="3">
        <f t="shared" si="6"/>
        <v>121588</v>
      </c>
      <c r="I253" s="1">
        <v>6900</v>
      </c>
      <c r="J253" s="1">
        <f t="shared" si="7"/>
        <v>128488</v>
      </c>
      <c r="K253" s="12"/>
    </row>
    <row r="254" spans="1:11" ht="14.4" customHeight="1">
      <c r="A254" s="23" t="s">
        <v>256</v>
      </c>
      <c r="B254" s="12">
        <v>341066</v>
      </c>
      <c r="C254" s="14" t="s">
        <v>278</v>
      </c>
      <c r="D254" s="23" t="s">
        <v>691</v>
      </c>
      <c r="E254" s="24" t="s">
        <v>708</v>
      </c>
      <c r="F254" s="3">
        <v>226389</v>
      </c>
      <c r="G254" s="3">
        <v>0</v>
      </c>
      <c r="H254" s="3">
        <f t="shared" si="6"/>
        <v>226389</v>
      </c>
      <c r="I254" s="1">
        <v>18234</v>
      </c>
      <c r="J254" s="1">
        <f t="shared" si="7"/>
        <v>244623</v>
      </c>
      <c r="K254" s="12"/>
    </row>
    <row r="255" spans="1:11" ht="14.4" customHeight="1">
      <c r="A255" s="23" t="s">
        <v>256</v>
      </c>
      <c r="B255" s="12">
        <v>341087</v>
      </c>
      <c r="C255" s="14" t="s">
        <v>279</v>
      </c>
      <c r="D255" s="23" t="s">
        <v>691</v>
      </c>
      <c r="E255" s="24" t="s">
        <v>708</v>
      </c>
      <c r="F255" s="3">
        <v>231357</v>
      </c>
      <c r="G255" s="3">
        <v>0</v>
      </c>
      <c r="H255" s="3">
        <f t="shared" si="6"/>
        <v>231357</v>
      </c>
      <c r="I255" s="1">
        <v>8628</v>
      </c>
      <c r="J255" s="1">
        <f t="shared" si="7"/>
        <v>239985</v>
      </c>
      <c r="K255" s="12"/>
    </row>
    <row r="256" spans="1:11" ht="14.4" customHeight="1">
      <c r="A256" s="23" t="s">
        <v>256</v>
      </c>
      <c r="B256" s="12">
        <v>341088</v>
      </c>
      <c r="C256" s="14" t="s">
        <v>280</v>
      </c>
      <c r="D256" s="23" t="s">
        <v>691</v>
      </c>
      <c r="E256" s="24" t="s">
        <v>708</v>
      </c>
      <c r="F256" s="3">
        <v>2312886</v>
      </c>
      <c r="G256" s="3">
        <v>1235102</v>
      </c>
      <c r="H256" s="3">
        <f t="shared" ref="H256:H317" si="8">F256+G256</f>
        <v>3547988</v>
      </c>
      <c r="I256" s="1">
        <v>619410</v>
      </c>
      <c r="J256" s="1">
        <f t="shared" ref="J256:J317" si="9">H256+I256</f>
        <v>4167398</v>
      </c>
      <c r="K256" s="12"/>
    </row>
    <row r="257" spans="1:11" ht="14.4" customHeight="1">
      <c r="A257" s="23" t="s">
        <v>256</v>
      </c>
      <c r="B257" s="12">
        <v>341091</v>
      </c>
      <c r="C257" s="14" t="s">
        <v>281</v>
      </c>
      <c r="D257" s="23" t="s">
        <v>691</v>
      </c>
      <c r="E257" s="24" t="s">
        <v>708</v>
      </c>
      <c r="F257" s="3">
        <v>167833</v>
      </c>
      <c r="G257" s="3">
        <v>16483</v>
      </c>
      <c r="H257" s="3">
        <f t="shared" si="8"/>
        <v>184316</v>
      </c>
      <c r="I257" s="1">
        <v>17850</v>
      </c>
      <c r="J257" s="1">
        <f t="shared" si="9"/>
        <v>202166</v>
      </c>
      <c r="K257" s="12"/>
    </row>
    <row r="258" spans="1:11" ht="14.4" customHeight="1">
      <c r="A258" s="23" t="s">
        <v>282</v>
      </c>
      <c r="B258" s="12">
        <v>350739</v>
      </c>
      <c r="C258" s="14" t="s">
        <v>283</v>
      </c>
      <c r="D258" s="23" t="s">
        <v>691</v>
      </c>
      <c r="E258" s="24" t="s">
        <v>708</v>
      </c>
      <c r="F258" s="3">
        <v>72700</v>
      </c>
      <c r="G258" s="3">
        <v>0</v>
      </c>
      <c r="H258" s="3">
        <f t="shared" si="8"/>
        <v>72700</v>
      </c>
      <c r="I258" s="1">
        <v>3798</v>
      </c>
      <c r="J258" s="1">
        <f t="shared" si="9"/>
        <v>76498</v>
      </c>
      <c r="K258" s="12"/>
    </row>
    <row r="259" spans="1:11" ht="14.4" customHeight="1">
      <c r="A259" s="23" t="s">
        <v>282</v>
      </c>
      <c r="B259" s="12">
        <v>351098</v>
      </c>
      <c r="C259" s="14" t="s">
        <v>162</v>
      </c>
      <c r="D259" s="23" t="s">
        <v>691</v>
      </c>
      <c r="E259" s="24" t="s">
        <v>708</v>
      </c>
      <c r="F259" s="3">
        <v>86437</v>
      </c>
      <c r="G259" s="3">
        <v>0</v>
      </c>
      <c r="H259" s="3">
        <f t="shared" si="8"/>
        <v>86437</v>
      </c>
      <c r="I259" s="1">
        <v>2460</v>
      </c>
      <c r="J259" s="1">
        <f t="shared" si="9"/>
        <v>88897</v>
      </c>
      <c r="K259" s="12"/>
    </row>
    <row r="260" spans="1:11" ht="14.4" customHeight="1">
      <c r="A260" s="23" t="s">
        <v>282</v>
      </c>
      <c r="B260" s="12">
        <v>351101</v>
      </c>
      <c r="C260" s="14" t="s">
        <v>284</v>
      </c>
      <c r="D260" s="23" t="s">
        <v>691</v>
      </c>
      <c r="E260" s="24" t="s">
        <v>708</v>
      </c>
      <c r="F260" s="3">
        <v>196195</v>
      </c>
      <c r="G260" s="3">
        <v>167905</v>
      </c>
      <c r="H260" s="3">
        <f t="shared" si="8"/>
        <v>364100</v>
      </c>
      <c r="I260" s="1">
        <v>10260</v>
      </c>
      <c r="J260" s="1">
        <f t="shared" si="9"/>
        <v>374360</v>
      </c>
      <c r="K260" s="12"/>
    </row>
    <row r="261" spans="1:11" ht="14.4" customHeight="1">
      <c r="A261" s="23" t="s">
        <v>282</v>
      </c>
      <c r="B261" s="12">
        <v>351106</v>
      </c>
      <c r="C261" s="14" t="s">
        <v>285</v>
      </c>
      <c r="D261" s="23" t="s">
        <v>691</v>
      </c>
      <c r="E261" s="24" t="s">
        <v>708</v>
      </c>
      <c r="F261" s="3">
        <v>1081124</v>
      </c>
      <c r="G261" s="3">
        <v>26684</v>
      </c>
      <c r="H261" s="3">
        <f t="shared" si="8"/>
        <v>1107808</v>
      </c>
      <c r="I261" s="1">
        <v>-75186</v>
      </c>
      <c r="J261" s="1">
        <f t="shared" si="9"/>
        <v>1032622</v>
      </c>
      <c r="K261" s="12"/>
    </row>
    <row r="262" spans="1:11" ht="14.4" customHeight="1">
      <c r="A262" s="23" t="s">
        <v>282</v>
      </c>
      <c r="B262" s="12">
        <v>351107</v>
      </c>
      <c r="C262" s="14" t="s">
        <v>286</v>
      </c>
      <c r="D262" s="23" t="s">
        <v>691</v>
      </c>
      <c r="E262" s="24" t="s">
        <v>708</v>
      </c>
      <c r="F262" s="3">
        <v>63652</v>
      </c>
      <c r="G262" s="3">
        <v>57374</v>
      </c>
      <c r="H262" s="3">
        <f t="shared" si="8"/>
        <v>121026</v>
      </c>
      <c r="I262" s="1">
        <v>3618</v>
      </c>
      <c r="J262" s="1">
        <f t="shared" si="9"/>
        <v>124644</v>
      </c>
      <c r="K262" s="12"/>
    </row>
    <row r="263" spans="1:11" ht="14.4" customHeight="1">
      <c r="A263" s="23" t="s">
        <v>282</v>
      </c>
      <c r="B263" s="12">
        <v>351110</v>
      </c>
      <c r="C263" s="14" t="s">
        <v>287</v>
      </c>
      <c r="D263" s="23" t="s">
        <v>691</v>
      </c>
      <c r="E263" s="24" t="s">
        <v>708</v>
      </c>
      <c r="F263" s="3">
        <v>330056</v>
      </c>
      <c r="G263" s="3">
        <v>59314</v>
      </c>
      <c r="H263" s="3">
        <f t="shared" si="8"/>
        <v>389370</v>
      </c>
      <c r="I263" s="1">
        <v>61716</v>
      </c>
      <c r="J263" s="1">
        <f t="shared" si="9"/>
        <v>451086</v>
      </c>
      <c r="K263" s="12"/>
    </row>
    <row r="264" spans="1:11" ht="14.4" customHeight="1">
      <c r="A264" s="23" t="s">
        <v>282</v>
      </c>
      <c r="B264" s="12">
        <v>351113</v>
      </c>
      <c r="C264" s="14" t="s">
        <v>288</v>
      </c>
      <c r="D264" s="23" t="s">
        <v>691</v>
      </c>
      <c r="E264" s="24" t="s">
        <v>708</v>
      </c>
      <c r="F264" s="3">
        <v>279898</v>
      </c>
      <c r="G264" s="3">
        <v>0</v>
      </c>
      <c r="H264" s="3">
        <f t="shared" si="8"/>
        <v>279898</v>
      </c>
      <c r="I264" s="1">
        <v>18132</v>
      </c>
      <c r="J264" s="1">
        <f t="shared" si="9"/>
        <v>298030</v>
      </c>
      <c r="K264" s="12"/>
    </row>
    <row r="265" spans="1:11">
      <c r="A265" s="23" t="s">
        <v>282</v>
      </c>
      <c r="B265" s="12">
        <v>351118</v>
      </c>
      <c r="C265" s="14" t="s">
        <v>289</v>
      </c>
      <c r="D265" s="23" t="s">
        <v>691</v>
      </c>
      <c r="E265" s="24" t="s">
        <v>708</v>
      </c>
      <c r="F265" s="3">
        <v>457241</v>
      </c>
      <c r="G265" s="3">
        <v>433955</v>
      </c>
      <c r="H265" s="3">
        <f t="shared" si="8"/>
        <v>891196</v>
      </c>
      <c r="I265" s="1">
        <v>108576</v>
      </c>
      <c r="J265" s="1">
        <f t="shared" si="9"/>
        <v>999772</v>
      </c>
      <c r="K265" s="12"/>
    </row>
    <row r="266" spans="1:11" ht="14.4" customHeight="1">
      <c r="A266" s="23" t="s">
        <v>282</v>
      </c>
      <c r="B266" s="12">
        <v>351129</v>
      </c>
      <c r="C266" s="14" t="s">
        <v>290</v>
      </c>
      <c r="D266" s="23" t="s">
        <v>691</v>
      </c>
      <c r="E266" s="24" t="s">
        <v>708</v>
      </c>
      <c r="F266" s="3">
        <v>739164</v>
      </c>
      <c r="G266" s="3">
        <v>342749</v>
      </c>
      <c r="H266" s="3">
        <f t="shared" si="8"/>
        <v>1081913</v>
      </c>
      <c r="I266" s="1">
        <v>90198</v>
      </c>
      <c r="J266" s="1">
        <f t="shared" si="9"/>
        <v>1172111</v>
      </c>
      <c r="K266" s="12"/>
    </row>
    <row r="267" spans="1:11" ht="14.4" customHeight="1">
      <c r="A267" s="23" t="s">
        <v>282</v>
      </c>
      <c r="B267" s="12">
        <v>351130</v>
      </c>
      <c r="C267" s="14" t="s">
        <v>291</v>
      </c>
      <c r="D267" s="23" t="s">
        <v>691</v>
      </c>
      <c r="E267" s="24" t="s">
        <v>708</v>
      </c>
      <c r="F267" s="3">
        <v>128660</v>
      </c>
      <c r="G267" s="3">
        <v>71864</v>
      </c>
      <c r="H267" s="3">
        <f t="shared" si="8"/>
        <v>200524</v>
      </c>
      <c r="I267" s="1">
        <v>-3480</v>
      </c>
      <c r="J267" s="1">
        <f t="shared" si="9"/>
        <v>197044</v>
      </c>
      <c r="K267" s="12"/>
    </row>
    <row r="268" spans="1:11" ht="14.4" customHeight="1">
      <c r="A268" s="23" t="s">
        <v>282</v>
      </c>
      <c r="B268" s="12">
        <v>351132</v>
      </c>
      <c r="C268" s="14" t="s">
        <v>292</v>
      </c>
      <c r="D268" s="23" t="s">
        <v>691</v>
      </c>
      <c r="E268" s="24" t="s">
        <v>708</v>
      </c>
      <c r="F268" s="3">
        <v>870140</v>
      </c>
      <c r="G268" s="3">
        <v>1499959</v>
      </c>
      <c r="H268" s="3">
        <f t="shared" si="8"/>
        <v>2370099</v>
      </c>
      <c r="I268" s="1">
        <v>-52254</v>
      </c>
      <c r="J268" s="1">
        <f t="shared" si="9"/>
        <v>2317845</v>
      </c>
      <c r="K268" s="12"/>
    </row>
    <row r="269" spans="1:11" ht="14.4" customHeight="1">
      <c r="A269" s="23" t="s">
        <v>282</v>
      </c>
      <c r="B269" s="12">
        <v>351133</v>
      </c>
      <c r="C269" s="14" t="s">
        <v>293</v>
      </c>
      <c r="D269" s="23" t="s">
        <v>691</v>
      </c>
      <c r="E269" s="24" t="s">
        <v>708</v>
      </c>
      <c r="F269" s="3">
        <v>248041</v>
      </c>
      <c r="G269" s="3">
        <v>0</v>
      </c>
      <c r="H269" s="3">
        <f t="shared" si="8"/>
        <v>248041</v>
      </c>
      <c r="I269" s="1">
        <v>9576</v>
      </c>
      <c r="J269" s="1">
        <f t="shared" si="9"/>
        <v>257617</v>
      </c>
      <c r="K269" s="12"/>
    </row>
    <row r="270" spans="1:11" ht="14.4" customHeight="1">
      <c r="A270" s="23" t="s">
        <v>282</v>
      </c>
      <c r="B270" s="12">
        <v>351134</v>
      </c>
      <c r="C270" s="14" t="s">
        <v>294</v>
      </c>
      <c r="D270" s="23" t="s">
        <v>691</v>
      </c>
      <c r="E270" s="24" t="s">
        <v>708</v>
      </c>
      <c r="F270" s="3">
        <v>203257</v>
      </c>
      <c r="G270" s="3">
        <v>96365</v>
      </c>
      <c r="H270" s="3">
        <f t="shared" si="8"/>
        <v>299622</v>
      </c>
      <c r="I270" s="1">
        <v>13374</v>
      </c>
      <c r="J270" s="1">
        <f t="shared" si="9"/>
        <v>312996</v>
      </c>
      <c r="K270" s="12"/>
    </row>
    <row r="271" spans="1:11" ht="14.4" customHeight="1">
      <c r="A271" s="23" t="s">
        <v>282</v>
      </c>
      <c r="B271" s="12">
        <v>351141</v>
      </c>
      <c r="C271" s="14" t="s">
        <v>295</v>
      </c>
      <c r="D271" s="23" t="s">
        <v>691</v>
      </c>
      <c r="E271" s="24" t="s">
        <v>708</v>
      </c>
      <c r="F271" s="3">
        <v>147601</v>
      </c>
      <c r="G271" s="3">
        <v>47965</v>
      </c>
      <c r="H271" s="3">
        <f t="shared" si="8"/>
        <v>195566</v>
      </c>
      <c r="I271" s="1">
        <v>6462</v>
      </c>
      <c r="J271" s="1">
        <f t="shared" si="9"/>
        <v>202028</v>
      </c>
      <c r="K271" s="12"/>
    </row>
    <row r="272" spans="1:11" ht="14.4" customHeight="1">
      <c r="A272" s="23" t="s">
        <v>282</v>
      </c>
      <c r="B272" s="12">
        <v>351152</v>
      </c>
      <c r="C272" s="14" t="s">
        <v>296</v>
      </c>
      <c r="D272" s="23" t="s">
        <v>691</v>
      </c>
      <c r="E272" s="24" t="s">
        <v>708</v>
      </c>
      <c r="F272" s="3">
        <v>353149</v>
      </c>
      <c r="G272" s="3">
        <v>86263</v>
      </c>
      <c r="H272" s="3">
        <f t="shared" si="8"/>
        <v>439412</v>
      </c>
      <c r="I272" s="1">
        <v>4650</v>
      </c>
      <c r="J272" s="1">
        <f t="shared" si="9"/>
        <v>444062</v>
      </c>
      <c r="K272" s="12"/>
    </row>
    <row r="273" spans="1:11" ht="14.4" customHeight="1">
      <c r="A273" s="23" t="s">
        <v>282</v>
      </c>
      <c r="B273" s="12">
        <v>351153</v>
      </c>
      <c r="C273" s="14" t="s">
        <v>297</v>
      </c>
      <c r="D273" s="23" t="s">
        <v>691</v>
      </c>
      <c r="E273" s="24" t="s">
        <v>708</v>
      </c>
      <c r="F273" s="3">
        <v>127889</v>
      </c>
      <c r="G273" s="3">
        <v>118627</v>
      </c>
      <c r="H273" s="3">
        <f t="shared" si="8"/>
        <v>246516</v>
      </c>
      <c r="I273" s="1">
        <v>-2778</v>
      </c>
      <c r="J273" s="1">
        <f t="shared" si="9"/>
        <v>243738</v>
      </c>
      <c r="K273" s="12"/>
    </row>
    <row r="274" spans="1:11" ht="14.4" customHeight="1">
      <c r="A274" s="23" t="s">
        <v>282</v>
      </c>
      <c r="B274" s="12">
        <v>351157</v>
      </c>
      <c r="C274" s="14" t="s">
        <v>298</v>
      </c>
      <c r="D274" s="23" t="s">
        <v>691</v>
      </c>
      <c r="E274" s="24" t="s">
        <v>708</v>
      </c>
      <c r="F274" s="3">
        <v>196321</v>
      </c>
      <c r="G274" s="3">
        <v>84307</v>
      </c>
      <c r="H274" s="3">
        <f t="shared" si="8"/>
        <v>280628</v>
      </c>
      <c r="I274" s="1">
        <v>20292</v>
      </c>
      <c r="J274" s="1">
        <f t="shared" si="9"/>
        <v>300920</v>
      </c>
      <c r="K274" s="12"/>
    </row>
    <row r="275" spans="1:11" ht="14.4" customHeight="1">
      <c r="A275" s="23" t="s">
        <v>282</v>
      </c>
      <c r="B275" s="12">
        <v>351158</v>
      </c>
      <c r="C275" s="14" t="s">
        <v>299</v>
      </c>
      <c r="D275" s="23" t="s">
        <v>691</v>
      </c>
      <c r="E275" s="24" t="s">
        <v>708</v>
      </c>
      <c r="F275" s="3">
        <v>228920</v>
      </c>
      <c r="G275" s="3">
        <v>355356</v>
      </c>
      <c r="H275" s="3">
        <f t="shared" si="8"/>
        <v>584276</v>
      </c>
      <c r="I275" s="1">
        <v>50016</v>
      </c>
      <c r="J275" s="1">
        <f t="shared" si="9"/>
        <v>634292</v>
      </c>
      <c r="K275" s="12"/>
    </row>
    <row r="276" spans="1:11" s="7" customFormat="1">
      <c r="A276" s="23" t="s">
        <v>282</v>
      </c>
      <c r="B276" s="12">
        <v>351160</v>
      </c>
      <c r="C276" s="14" t="s">
        <v>300</v>
      </c>
      <c r="D276" s="23" t="s">
        <v>691</v>
      </c>
      <c r="E276" s="24" t="s">
        <v>708</v>
      </c>
      <c r="F276" s="3">
        <v>357220</v>
      </c>
      <c r="G276" s="3">
        <v>100877</v>
      </c>
      <c r="H276" s="3">
        <f t="shared" si="8"/>
        <v>458097</v>
      </c>
      <c r="I276" s="1">
        <v>-113808</v>
      </c>
      <c r="J276" s="1">
        <f t="shared" si="9"/>
        <v>344289</v>
      </c>
      <c r="K276" s="12"/>
    </row>
    <row r="277" spans="1:11" ht="14.4" customHeight="1">
      <c r="A277" s="23" t="s">
        <v>282</v>
      </c>
      <c r="B277" s="12">
        <v>351162</v>
      </c>
      <c r="C277" s="14" t="s">
        <v>301</v>
      </c>
      <c r="D277" s="23" t="s">
        <v>691</v>
      </c>
      <c r="E277" s="24" t="s">
        <v>708</v>
      </c>
      <c r="F277" s="3">
        <v>227416</v>
      </c>
      <c r="G277" s="3">
        <v>143571</v>
      </c>
      <c r="H277" s="3">
        <f t="shared" si="8"/>
        <v>370987</v>
      </c>
      <c r="I277" s="1">
        <v>14226</v>
      </c>
      <c r="J277" s="1">
        <f t="shared" si="9"/>
        <v>385213</v>
      </c>
      <c r="K277" s="12"/>
    </row>
    <row r="278" spans="1:11" ht="14.4" customHeight="1">
      <c r="A278" s="23" t="s">
        <v>282</v>
      </c>
      <c r="B278" s="12">
        <v>351166</v>
      </c>
      <c r="C278" s="14" t="s">
        <v>302</v>
      </c>
      <c r="D278" s="23" t="s">
        <v>691</v>
      </c>
      <c r="E278" s="24" t="s">
        <v>708</v>
      </c>
      <c r="F278" s="3">
        <v>118802</v>
      </c>
      <c r="G278" s="3">
        <v>57235</v>
      </c>
      <c r="H278" s="3">
        <f t="shared" si="8"/>
        <v>176037</v>
      </c>
      <c r="I278" s="1">
        <v>7758</v>
      </c>
      <c r="J278" s="1">
        <f t="shared" si="9"/>
        <v>183795</v>
      </c>
      <c r="K278" s="12"/>
    </row>
    <row r="279" spans="1:11" ht="14.4" customHeight="1">
      <c r="A279" s="23" t="s">
        <v>282</v>
      </c>
      <c r="B279" s="12">
        <v>351169</v>
      </c>
      <c r="C279" s="14" t="s">
        <v>303</v>
      </c>
      <c r="D279" s="23" t="s">
        <v>691</v>
      </c>
      <c r="E279" s="24" t="s">
        <v>708</v>
      </c>
      <c r="F279" s="3">
        <v>122957</v>
      </c>
      <c r="G279" s="3">
        <v>0</v>
      </c>
      <c r="H279" s="3">
        <f t="shared" si="8"/>
        <v>122957</v>
      </c>
      <c r="I279" s="1">
        <v>6798</v>
      </c>
      <c r="J279" s="1">
        <f t="shared" si="9"/>
        <v>129755</v>
      </c>
      <c r="K279" s="12"/>
    </row>
    <row r="280" spans="1:11" ht="14.4" customHeight="1">
      <c r="A280" s="23" t="s">
        <v>282</v>
      </c>
      <c r="B280" s="12">
        <v>351172</v>
      </c>
      <c r="C280" s="14" t="s">
        <v>172</v>
      </c>
      <c r="D280" s="23" t="s">
        <v>691</v>
      </c>
      <c r="E280" s="24" t="s">
        <v>708</v>
      </c>
      <c r="F280" s="3">
        <v>845898</v>
      </c>
      <c r="G280" s="3">
        <v>197416</v>
      </c>
      <c r="H280" s="3">
        <f t="shared" si="8"/>
        <v>1043314</v>
      </c>
      <c r="I280" s="1">
        <v>-174402</v>
      </c>
      <c r="J280" s="1">
        <f t="shared" si="9"/>
        <v>868912</v>
      </c>
      <c r="K280" s="12"/>
    </row>
    <row r="281" spans="1:11" ht="14.4" customHeight="1">
      <c r="A281" s="23" t="s">
        <v>282</v>
      </c>
      <c r="B281" s="12">
        <v>351173</v>
      </c>
      <c r="C281" s="14" t="s">
        <v>303</v>
      </c>
      <c r="D281" s="23" t="s">
        <v>691</v>
      </c>
      <c r="E281" s="24" t="s">
        <v>708</v>
      </c>
      <c r="F281" s="3">
        <v>708485</v>
      </c>
      <c r="G281" s="3">
        <v>140351</v>
      </c>
      <c r="H281" s="3">
        <f t="shared" si="8"/>
        <v>848836</v>
      </c>
      <c r="I281" s="1">
        <v>137784</v>
      </c>
      <c r="J281" s="1">
        <f t="shared" si="9"/>
        <v>986620</v>
      </c>
      <c r="K281" s="12"/>
    </row>
    <row r="282" spans="1:11" ht="14.4" customHeight="1">
      <c r="A282" s="23" t="s">
        <v>282</v>
      </c>
      <c r="B282" s="12">
        <v>351174</v>
      </c>
      <c r="C282" s="14" t="s">
        <v>172</v>
      </c>
      <c r="D282" s="23" t="s">
        <v>691</v>
      </c>
      <c r="E282" s="24" t="s">
        <v>708</v>
      </c>
      <c r="F282" s="3">
        <v>501527.0931461947</v>
      </c>
      <c r="G282" s="3">
        <v>997798.51507179718</v>
      </c>
      <c r="H282" s="3">
        <f t="shared" si="8"/>
        <v>1499325.6082179919</v>
      </c>
      <c r="I282" s="1">
        <v>67308</v>
      </c>
      <c r="J282" s="1">
        <f t="shared" si="9"/>
        <v>1566633.6082179919</v>
      </c>
      <c r="K282" s="12"/>
    </row>
    <row r="283" spans="1:11" ht="14.4" customHeight="1">
      <c r="A283" s="23" t="s">
        <v>282</v>
      </c>
      <c r="B283" s="12">
        <v>351175</v>
      </c>
      <c r="C283" s="14" t="s">
        <v>304</v>
      </c>
      <c r="D283" s="23" t="s">
        <v>691</v>
      </c>
      <c r="E283" s="24" t="s">
        <v>708</v>
      </c>
      <c r="F283" s="3">
        <v>167605</v>
      </c>
      <c r="G283" s="3">
        <v>77133</v>
      </c>
      <c r="H283" s="3">
        <f t="shared" si="8"/>
        <v>244738</v>
      </c>
      <c r="I283" s="1">
        <v>4530</v>
      </c>
      <c r="J283" s="1">
        <f t="shared" si="9"/>
        <v>249268</v>
      </c>
      <c r="K283" s="12"/>
    </row>
    <row r="284" spans="1:11" ht="14.4" customHeight="1">
      <c r="A284" s="23" t="s">
        <v>282</v>
      </c>
      <c r="B284" s="12">
        <v>351177</v>
      </c>
      <c r="C284" s="14" t="s">
        <v>305</v>
      </c>
      <c r="D284" s="23" t="s">
        <v>691</v>
      </c>
      <c r="E284" s="24" t="s">
        <v>708</v>
      </c>
      <c r="F284" s="3">
        <v>342458</v>
      </c>
      <c r="G284" s="3">
        <v>178248</v>
      </c>
      <c r="H284" s="3">
        <f t="shared" si="8"/>
        <v>520706</v>
      </c>
      <c r="I284" s="1">
        <v>3150</v>
      </c>
      <c r="J284" s="1">
        <f t="shared" si="9"/>
        <v>523856</v>
      </c>
      <c r="K284" s="12"/>
    </row>
    <row r="285" spans="1:11" ht="14.4" customHeight="1">
      <c r="A285" s="23" t="s">
        <v>282</v>
      </c>
      <c r="B285" s="12">
        <v>351188</v>
      </c>
      <c r="C285" s="14" t="s">
        <v>306</v>
      </c>
      <c r="D285" s="23" t="s">
        <v>691</v>
      </c>
      <c r="E285" s="24" t="s">
        <v>708</v>
      </c>
      <c r="F285" s="3">
        <v>112558</v>
      </c>
      <c r="G285" s="3">
        <v>69964</v>
      </c>
      <c r="H285" s="3">
        <f t="shared" si="8"/>
        <v>182522</v>
      </c>
      <c r="I285" s="1">
        <v>20310</v>
      </c>
      <c r="J285" s="1">
        <f t="shared" si="9"/>
        <v>202832</v>
      </c>
      <c r="K285" s="12"/>
    </row>
    <row r="286" spans="1:11" ht="14.4" customHeight="1">
      <c r="A286" s="23" t="s">
        <v>282</v>
      </c>
      <c r="B286" s="12">
        <v>351189</v>
      </c>
      <c r="C286" s="14" t="s">
        <v>307</v>
      </c>
      <c r="D286" s="23" t="s">
        <v>691</v>
      </c>
      <c r="E286" s="24" t="s">
        <v>708</v>
      </c>
      <c r="F286" s="3">
        <v>216206</v>
      </c>
      <c r="G286" s="3">
        <v>0</v>
      </c>
      <c r="H286" s="3">
        <f t="shared" si="8"/>
        <v>216206</v>
      </c>
      <c r="I286" s="1">
        <v>50154</v>
      </c>
      <c r="J286" s="1">
        <f t="shared" si="9"/>
        <v>266360</v>
      </c>
      <c r="K286" s="12"/>
    </row>
    <row r="287" spans="1:11" ht="14.4" customHeight="1">
      <c r="A287" s="23" t="s">
        <v>282</v>
      </c>
      <c r="B287" s="12">
        <v>351191</v>
      </c>
      <c r="C287" s="14" t="s">
        <v>308</v>
      </c>
      <c r="D287" s="23" t="s">
        <v>691</v>
      </c>
      <c r="E287" s="24" t="s">
        <v>708</v>
      </c>
      <c r="F287" s="3">
        <v>105095</v>
      </c>
      <c r="G287" s="3">
        <v>76162</v>
      </c>
      <c r="H287" s="3">
        <f t="shared" si="8"/>
        <v>181257</v>
      </c>
      <c r="I287" s="1">
        <v>3144</v>
      </c>
      <c r="J287" s="1">
        <f t="shared" si="9"/>
        <v>184401</v>
      </c>
      <c r="K287" s="12"/>
    </row>
    <row r="288" spans="1:11" ht="14.4" customHeight="1">
      <c r="A288" s="23" t="s">
        <v>282</v>
      </c>
      <c r="B288" s="12">
        <v>351195</v>
      </c>
      <c r="C288" s="14" t="s">
        <v>309</v>
      </c>
      <c r="D288" s="23" t="s">
        <v>691</v>
      </c>
      <c r="E288" s="24" t="s">
        <v>708</v>
      </c>
      <c r="F288" s="3">
        <v>403407</v>
      </c>
      <c r="G288" s="3">
        <v>521336</v>
      </c>
      <c r="H288" s="3">
        <f t="shared" si="8"/>
        <v>924743</v>
      </c>
      <c r="I288" s="1">
        <v>53964</v>
      </c>
      <c r="J288" s="1">
        <f t="shared" si="9"/>
        <v>978707</v>
      </c>
      <c r="K288" s="12"/>
    </row>
    <row r="289" spans="1:11" ht="14.4" customHeight="1">
      <c r="A289" s="23" t="s">
        <v>282</v>
      </c>
      <c r="B289" s="12">
        <v>351199</v>
      </c>
      <c r="C289" s="14" t="s">
        <v>310</v>
      </c>
      <c r="D289" s="23" t="s">
        <v>691</v>
      </c>
      <c r="E289" s="24" t="s">
        <v>708</v>
      </c>
      <c r="F289" s="3">
        <v>113168</v>
      </c>
      <c r="G289" s="3">
        <v>0</v>
      </c>
      <c r="H289" s="3">
        <f t="shared" si="8"/>
        <v>113168</v>
      </c>
      <c r="I289" s="1">
        <v>-5070</v>
      </c>
      <c r="J289" s="1">
        <f t="shared" si="9"/>
        <v>108098</v>
      </c>
      <c r="K289" s="12"/>
    </row>
    <row r="290" spans="1:11" ht="14.4" customHeight="1">
      <c r="A290" s="23" t="s">
        <v>282</v>
      </c>
      <c r="B290" s="12">
        <v>351202</v>
      </c>
      <c r="C290" s="14" t="s">
        <v>311</v>
      </c>
      <c r="D290" s="23" t="s">
        <v>691</v>
      </c>
      <c r="E290" s="24" t="s">
        <v>708</v>
      </c>
      <c r="F290" s="3">
        <v>120197</v>
      </c>
      <c r="G290" s="3">
        <v>88704</v>
      </c>
      <c r="H290" s="3">
        <f t="shared" si="8"/>
        <v>208901</v>
      </c>
      <c r="I290" s="1">
        <v>21456</v>
      </c>
      <c r="J290" s="1">
        <f t="shared" si="9"/>
        <v>230357</v>
      </c>
      <c r="K290" s="12"/>
    </row>
    <row r="291" spans="1:11" ht="14.4" customHeight="1">
      <c r="A291" s="23" t="s">
        <v>282</v>
      </c>
      <c r="B291" s="12">
        <v>351203</v>
      </c>
      <c r="C291" s="14" t="s">
        <v>312</v>
      </c>
      <c r="D291" s="23" t="s">
        <v>691</v>
      </c>
      <c r="E291" s="24" t="s">
        <v>708</v>
      </c>
      <c r="F291" s="3">
        <v>456133</v>
      </c>
      <c r="G291" s="3">
        <v>0</v>
      </c>
      <c r="H291" s="3">
        <f t="shared" si="8"/>
        <v>456133</v>
      </c>
      <c r="I291" s="1">
        <v>92994</v>
      </c>
      <c r="J291" s="1">
        <f t="shared" si="9"/>
        <v>549127</v>
      </c>
      <c r="K291" s="12"/>
    </row>
    <row r="292" spans="1:11" ht="14.4" customHeight="1">
      <c r="A292" s="23" t="s">
        <v>282</v>
      </c>
      <c r="B292" s="12">
        <v>351205</v>
      </c>
      <c r="C292" s="14" t="s">
        <v>313</v>
      </c>
      <c r="D292" s="23" t="s">
        <v>691</v>
      </c>
      <c r="E292" s="24" t="s">
        <v>708</v>
      </c>
      <c r="F292" s="3">
        <v>274246</v>
      </c>
      <c r="G292" s="3">
        <v>382547</v>
      </c>
      <c r="H292" s="3">
        <f t="shared" si="8"/>
        <v>656793</v>
      </c>
      <c r="I292" s="1">
        <v>-65190</v>
      </c>
      <c r="J292" s="1">
        <f t="shared" si="9"/>
        <v>591603</v>
      </c>
      <c r="K292" s="12"/>
    </row>
    <row r="293" spans="1:11" ht="14.4" customHeight="1">
      <c r="A293" s="23" t="s">
        <v>282</v>
      </c>
      <c r="B293" s="12">
        <v>351206</v>
      </c>
      <c r="C293" s="14" t="s">
        <v>314</v>
      </c>
      <c r="D293" s="23" t="s">
        <v>691</v>
      </c>
      <c r="E293" s="24" t="s">
        <v>708</v>
      </c>
      <c r="F293" s="3">
        <v>224635</v>
      </c>
      <c r="G293" s="3">
        <v>17811</v>
      </c>
      <c r="H293" s="3">
        <f t="shared" si="8"/>
        <v>242446</v>
      </c>
      <c r="I293" s="1">
        <v>69978</v>
      </c>
      <c r="J293" s="1">
        <f t="shared" si="9"/>
        <v>312424</v>
      </c>
      <c r="K293" s="12"/>
    </row>
    <row r="294" spans="1:11" ht="14.4" customHeight="1">
      <c r="A294" s="23" t="s">
        <v>282</v>
      </c>
      <c r="B294" s="12">
        <v>351209</v>
      </c>
      <c r="C294" s="14" t="s">
        <v>714</v>
      </c>
      <c r="D294" s="23" t="s">
        <v>691</v>
      </c>
      <c r="E294" s="24" t="s">
        <v>708</v>
      </c>
      <c r="F294" s="3">
        <v>420249</v>
      </c>
      <c r="G294" s="3">
        <v>119821</v>
      </c>
      <c r="H294" s="3">
        <f t="shared" si="8"/>
        <v>540070</v>
      </c>
      <c r="I294" s="1">
        <v>69330</v>
      </c>
      <c r="J294" s="1">
        <f t="shared" si="9"/>
        <v>609400</v>
      </c>
      <c r="K294" s="12"/>
    </row>
    <row r="295" spans="1:11" ht="14.4" customHeight="1">
      <c r="A295" s="23" t="s">
        <v>282</v>
      </c>
      <c r="B295" s="12">
        <v>351214</v>
      </c>
      <c r="C295" s="14" t="s">
        <v>315</v>
      </c>
      <c r="D295" s="23" t="s">
        <v>691</v>
      </c>
      <c r="E295" s="24" t="s">
        <v>708</v>
      </c>
      <c r="F295" s="3">
        <v>416876</v>
      </c>
      <c r="G295" s="3">
        <v>427295</v>
      </c>
      <c r="H295" s="3">
        <f t="shared" si="8"/>
        <v>844171</v>
      </c>
      <c r="I295" s="1">
        <v>33462</v>
      </c>
      <c r="J295" s="1">
        <f t="shared" si="9"/>
        <v>877633</v>
      </c>
      <c r="K295" s="12"/>
    </row>
    <row r="296" spans="1:11" ht="14.4" customHeight="1">
      <c r="A296" s="23" t="s">
        <v>282</v>
      </c>
      <c r="B296" s="12">
        <v>351217</v>
      </c>
      <c r="C296" s="14" t="s">
        <v>316</v>
      </c>
      <c r="D296" s="23" t="s">
        <v>691</v>
      </c>
      <c r="E296" s="24" t="s">
        <v>708</v>
      </c>
      <c r="F296" s="3">
        <v>331820</v>
      </c>
      <c r="G296" s="3">
        <v>0</v>
      </c>
      <c r="H296" s="3">
        <f t="shared" si="8"/>
        <v>331820</v>
      </c>
      <c r="I296" s="1">
        <v>-5826</v>
      </c>
      <c r="J296" s="1">
        <f t="shared" si="9"/>
        <v>325994</v>
      </c>
      <c r="K296" s="12"/>
    </row>
    <row r="297" spans="1:11" ht="14.4" customHeight="1">
      <c r="A297" s="23" t="s">
        <v>282</v>
      </c>
      <c r="B297" s="12">
        <v>351220</v>
      </c>
      <c r="C297" s="14" t="s">
        <v>317</v>
      </c>
      <c r="D297" s="23" t="s">
        <v>691</v>
      </c>
      <c r="E297" s="24" t="s">
        <v>708</v>
      </c>
      <c r="F297" s="3">
        <v>455095</v>
      </c>
      <c r="G297" s="3">
        <v>0</v>
      </c>
      <c r="H297" s="3">
        <f t="shared" si="8"/>
        <v>455095</v>
      </c>
      <c r="I297" s="1">
        <v>51744</v>
      </c>
      <c r="J297" s="1">
        <f t="shared" si="9"/>
        <v>506839</v>
      </c>
      <c r="K297" s="12"/>
    </row>
    <row r="298" spans="1:11" ht="14.4" customHeight="1">
      <c r="A298" s="23" t="s">
        <v>282</v>
      </c>
      <c r="B298" s="12">
        <v>351225</v>
      </c>
      <c r="C298" s="14" t="s">
        <v>318</v>
      </c>
      <c r="D298" s="23" t="s">
        <v>691</v>
      </c>
      <c r="E298" s="24" t="s">
        <v>708</v>
      </c>
      <c r="F298" s="3">
        <v>451170</v>
      </c>
      <c r="G298" s="3">
        <v>96850</v>
      </c>
      <c r="H298" s="3">
        <f t="shared" si="8"/>
        <v>548020</v>
      </c>
      <c r="I298" s="1">
        <v>51426</v>
      </c>
      <c r="J298" s="1">
        <f t="shared" si="9"/>
        <v>599446</v>
      </c>
      <c r="K298" s="12"/>
    </row>
    <row r="299" spans="1:11" ht="14.4" customHeight="1">
      <c r="A299" s="23" t="s">
        <v>282</v>
      </c>
      <c r="B299" s="12">
        <v>351229</v>
      </c>
      <c r="C299" s="14" t="s">
        <v>319</v>
      </c>
      <c r="D299" s="23" t="s">
        <v>691</v>
      </c>
      <c r="E299" s="24" t="s">
        <v>708</v>
      </c>
      <c r="F299" s="3">
        <v>282984</v>
      </c>
      <c r="G299" s="3">
        <v>10728</v>
      </c>
      <c r="H299" s="3">
        <f t="shared" si="8"/>
        <v>293712</v>
      </c>
      <c r="I299" s="1">
        <v>14274</v>
      </c>
      <c r="J299" s="1">
        <f t="shared" si="9"/>
        <v>307986</v>
      </c>
      <c r="K299" s="12"/>
    </row>
    <row r="300" spans="1:11" ht="14.4" customHeight="1">
      <c r="A300" s="23" t="s">
        <v>282</v>
      </c>
      <c r="B300" s="12">
        <v>351232</v>
      </c>
      <c r="C300" s="14" t="s">
        <v>320</v>
      </c>
      <c r="D300" s="23" t="s">
        <v>691</v>
      </c>
      <c r="E300" s="24" t="s">
        <v>708</v>
      </c>
      <c r="F300" s="3">
        <v>188659</v>
      </c>
      <c r="G300" s="3">
        <v>0</v>
      </c>
      <c r="H300" s="3">
        <f t="shared" si="8"/>
        <v>188659</v>
      </c>
      <c r="I300" s="1">
        <v>7602</v>
      </c>
      <c r="J300" s="1">
        <f t="shared" si="9"/>
        <v>196261</v>
      </c>
      <c r="K300" s="12"/>
    </row>
    <row r="301" spans="1:11" ht="14.4" customHeight="1">
      <c r="A301" s="23" t="s">
        <v>282</v>
      </c>
      <c r="B301" s="12">
        <v>351237</v>
      </c>
      <c r="C301" s="14" t="s">
        <v>321</v>
      </c>
      <c r="D301" s="23" t="s">
        <v>691</v>
      </c>
      <c r="E301" s="24" t="s">
        <v>708</v>
      </c>
      <c r="F301" s="3">
        <v>373297</v>
      </c>
      <c r="G301" s="3">
        <v>283962</v>
      </c>
      <c r="H301" s="3">
        <f t="shared" si="8"/>
        <v>657259</v>
      </c>
      <c r="I301" s="1">
        <v>36342</v>
      </c>
      <c r="J301" s="1">
        <f t="shared" si="9"/>
        <v>693601</v>
      </c>
      <c r="K301" s="12"/>
    </row>
    <row r="302" spans="1:11" ht="14.4" customHeight="1">
      <c r="A302" s="23" t="s">
        <v>282</v>
      </c>
      <c r="B302" s="12">
        <v>351242</v>
      </c>
      <c r="C302" s="14" t="s">
        <v>322</v>
      </c>
      <c r="D302" s="23" t="s">
        <v>691</v>
      </c>
      <c r="E302" s="24" t="s">
        <v>708</v>
      </c>
      <c r="F302" s="3">
        <v>90667</v>
      </c>
      <c r="G302" s="3">
        <v>157466</v>
      </c>
      <c r="H302" s="3">
        <f t="shared" si="8"/>
        <v>248133</v>
      </c>
      <c r="I302" s="1">
        <v>-18432</v>
      </c>
      <c r="J302" s="1">
        <f t="shared" si="9"/>
        <v>229701</v>
      </c>
      <c r="K302" s="12"/>
    </row>
    <row r="303" spans="1:11" ht="14.4" customHeight="1">
      <c r="A303" s="23" t="s">
        <v>282</v>
      </c>
      <c r="B303" s="12">
        <v>351245</v>
      </c>
      <c r="C303" s="14" t="s">
        <v>323</v>
      </c>
      <c r="D303" s="23" t="s">
        <v>691</v>
      </c>
      <c r="E303" s="24" t="s">
        <v>708</v>
      </c>
      <c r="F303" s="3">
        <v>126586</v>
      </c>
      <c r="G303" s="3">
        <v>183468</v>
      </c>
      <c r="H303" s="3">
        <f t="shared" si="8"/>
        <v>310054</v>
      </c>
      <c r="I303" s="1">
        <v>8226</v>
      </c>
      <c r="J303" s="1">
        <f t="shared" si="9"/>
        <v>318280</v>
      </c>
      <c r="K303" s="12"/>
    </row>
    <row r="304" spans="1:11" ht="14.4" customHeight="1">
      <c r="A304" s="23" t="s">
        <v>282</v>
      </c>
      <c r="B304" s="12">
        <v>351246</v>
      </c>
      <c r="C304" s="14" t="s">
        <v>324</v>
      </c>
      <c r="D304" s="23" t="s">
        <v>691</v>
      </c>
      <c r="E304" s="24" t="s">
        <v>708</v>
      </c>
      <c r="F304" s="3">
        <v>149294</v>
      </c>
      <c r="G304" s="3">
        <v>116591</v>
      </c>
      <c r="H304" s="3">
        <f t="shared" si="8"/>
        <v>265885</v>
      </c>
      <c r="I304" s="1">
        <v>8496</v>
      </c>
      <c r="J304" s="1">
        <f t="shared" si="9"/>
        <v>274381</v>
      </c>
      <c r="K304" s="12"/>
    </row>
    <row r="305" spans="1:11" ht="14.4" customHeight="1">
      <c r="A305" s="23" t="s">
        <v>282</v>
      </c>
      <c r="B305" s="12">
        <v>351251</v>
      </c>
      <c r="C305" s="14" t="s">
        <v>326</v>
      </c>
      <c r="D305" s="23" t="s">
        <v>691</v>
      </c>
      <c r="E305" s="24" t="s">
        <v>708</v>
      </c>
      <c r="F305" s="3">
        <v>581224</v>
      </c>
      <c r="G305" s="3">
        <v>167924</v>
      </c>
      <c r="H305" s="3">
        <f t="shared" si="8"/>
        <v>749148</v>
      </c>
      <c r="I305" s="1">
        <v>48648</v>
      </c>
      <c r="J305" s="1">
        <f t="shared" si="9"/>
        <v>797796</v>
      </c>
      <c r="K305" s="12"/>
    </row>
    <row r="306" spans="1:11" ht="14.4" customHeight="1">
      <c r="A306" s="23" t="s">
        <v>282</v>
      </c>
      <c r="B306" s="12">
        <v>351252</v>
      </c>
      <c r="C306" s="14" t="s">
        <v>325</v>
      </c>
      <c r="D306" s="23" t="s">
        <v>691</v>
      </c>
      <c r="E306" s="24" t="s">
        <v>708</v>
      </c>
      <c r="F306" s="3">
        <v>639597</v>
      </c>
      <c r="G306" s="3">
        <v>437173</v>
      </c>
      <c r="H306" s="3">
        <f t="shared" si="8"/>
        <v>1076770</v>
      </c>
      <c r="I306" s="1">
        <v>124770</v>
      </c>
      <c r="J306" s="1">
        <f t="shared" si="9"/>
        <v>1201540</v>
      </c>
      <c r="K306" s="12"/>
    </row>
    <row r="307" spans="1:11" ht="14.4" customHeight="1">
      <c r="A307" s="23" t="s">
        <v>282</v>
      </c>
      <c r="B307" s="12">
        <v>351259</v>
      </c>
      <c r="C307" s="14" t="s">
        <v>327</v>
      </c>
      <c r="D307" s="23" t="s">
        <v>691</v>
      </c>
      <c r="E307" s="24" t="s">
        <v>708</v>
      </c>
      <c r="F307" s="3">
        <v>747653</v>
      </c>
      <c r="G307" s="3">
        <v>521457</v>
      </c>
      <c r="H307" s="3">
        <f t="shared" si="8"/>
        <v>1269110</v>
      </c>
      <c r="I307" s="1">
        <v>14748</v>
      </c>
      <c r="J307" s="1">
        <f t="shared" si="9"/>
        <v>1283858</v>
      </c>
      <c r="K307" s="12"/>
    </row>
    <row r="308" spans="1:11" ht="14.4" customHeight="1">
      <c r="A308" s="23" t="s">
        <v>282</v>
      </c>
      <c r="B308" s="12">
        <v>351262</v>
      </c>
      <c r="C308" s="14" t="s">
        <v>328</v>
      </c>
      <c r="D308" s="23" t="s">
        <v>691</v>
      </c>
      <c r="E308" s="24" t="s">
        <v>708</v>
      </c>
      <c r="F308" s="3">
        <v>328503</v>
      </c>
      <c r="G308" s="3">
        <v>0</v>
      </c>
      <c r="H308" s="3">
        <f t="shared" si="8"/>
        <v>328503</v>
      </c>
      <c r="I308" s="1">
        <v>36534</v>
      </c>
      <c r="J308" s="1">
        <f t="shared" si="9"/>
        <v>365037</v>
      </c>
      <c r="K308" s="12"/>
    </row>
    <row r="309" spans="1:11" ht="14.4" customHeight="1">
      <c r="A309" s="23" t="s">
        <v>282</v>
      </c>
      <c r="B309" s="12">
        <v>351263</v>
      </c>
      <c r="C309" s="14" t="s">
        <v>329</v>
      </c>
      <c r="D309" s="23" t="s">
        <v>691</v>
      </c>
      <c r="E309" s="24" t="s">
        <v>708</v>
      </c>
      <c r="F309" s="3">
        <v>476792</v>
      </c>
      <c r="G309" s="3">
        <v>17294</v>
      </c>
      <c r="H309" s="3">
        <f t="shared" si="8"/>
        <v>494086</v>
      </c>
      <c r="I309" s="1">
        <v>-40722</v>
      </c>
      <c r="J309" s="1">
        <f t="shared" si="9"/>
        <v>453364</v>
      </c>
      <c r="K309" s="12"/>
    </row>
    <row r="310" spans="1:11" ht="14.4" customHeight="1">
      <c r="A310" s="23" t="s">
        <v>282</v>
      </c>
      <c r="B310" s="12">
        <v>351269</v>
      </c>
      <c r="C310" s="14" t="s">
        <v>330</v>
      </c>
      <c r="D310" s="23" t="s">
        <v>691</v>
      </c>
      <c r="E310" s="24" t="s">
        <v>708</v>
      </c>
      <c r="F310" s="3">
        <v>121957</v>
      </c>
      <c r="G310" s="3">
        <v>0</v>
      </c>
      <c r="H310" s="3">
        <f t="shared" si="8"/>
        <v>121957</v>
      </c>
      <c r="I310" s="1">
        <v>6120</v>
      </c>
      <c r="J310" s="1">
        <f t="shared" si="9"/>
        <v>128077</v>
      </c>
      <c r="K310" s="12"/>
    </row>
    <row r="311" spans="1:11" ht="14.4" customHeight="1">
      <c r="A311" s="23" t="s">
        <v>282</v>
      </c>
      <c r="B311" s="12">
        <v>351270</v>
      </c>
      <c r="C311" s="14" t="s">
        <v>331</v>
      </c>
      <c r="D311" s="23" t="s">
        <v>691</v>
      </c>
      <c r="E311" s="24" t="s">
        <v>708</v>
      </c>
      <c r="F311" s="3">
        <v>79989</v>
      </c>
      <c r="G311" s="3">
        <v>1701</v>
      </c>
      <c r="H311" s="3">
        <f t="shared" si="8"/>
        <v>81690</v>
      </c>
      <c r="I311" s="1">
        <v>2946</v>
      </c>
      <c r="J311" s="1">
        <f t="shared" si="9"/>
        <v>84636</v>
      </c>
      <c r="K311" s="12"/>
    </row>
    <row r="312" spans="1:11" ht="14.4" customHeight="1">
      <c r="A312" s="23" t="s">
        <v>282</v>
      </c>
      <c r="B312" s="12">
        <v>351271</v>
      </c>
      <c r="C312" s="14" t="s">
        <v>332</v>
      </c>
      <c r="D312" s="23" t="s">
        <v>691</v>
      </c>
      <c r="E312" s="24" t="s">
        <v>708</v>
      </c>
      <c r="F312" s="3">
        <v>408792</v>
      </c>
      <c r="G312" s="3">
        <v>168590</v>
      </c>
      <c r="H312" s="3">
        <f t="shared" si="8"/>
        <v>577382</v>
      </c>
      <c r="I312" s="1">
        <v>19008</v>
      </c>
      <c r="J312" s="1">
        <f t="shared" si="9"/>
        <v>596390</v>
      </c>
      <c r="K312" s="12"/>
    </row>
    <row r="313" spans="1:11" ht="14.4" customHeight="1">
      <c r="A313" s="23" t="s">
        <v>282</v>
      </c>
      <c r="B313" s="12">
        <v>351275</v>
      </c>
      <c r="C313" s="14" t="s">
        <v>333</v>
      </c>
      <c r="D313" s="23" t="s">
        <v>691</v>
      </c>
      <c r="E313" s="24" t="s">
        <v>708</v>
      </c>
      <c r="F313" s="3">
        <v>46230</v>
      </c>
      <c r="G313" s="3">
        <v>37369</v>
      </c>
      <c r="H313" s="3">
        <f t="shared" si="8"/>
        <v>83599</v>
      </c>
      <c r="I313" s="1">
        <v>2886</v>
      </c>
      <c r="J313" s="1">
        <f t="shared" si="9"/>
        <v>86485</v>
      </c>
      <c r="K313" s="12"/>
    </row>
    <row r="314" spans="1:11" ht="14.4" customHeight="1">
      <c r="A314" s="23" t="s">
        <v>282</v>
      </c>
      <c r="B314" s="12">
        <v>351276</v>
      </c>
      <c r="C314" s="14" t="s">
        <v>334</v>
      </c>
      <c r="D314" s="23" t="s">
        <v>691</v>
      </c>
      <c r="E314" s="24" t="s">
        <v>708</v>
      </c>
      <c r="F314" s="3">
        <v>661865</v>
      </c>
      <c r="G314" s="3">
        <v>0</v>
      </c>
      <c r="H314" s="3">
        <f t="shared" si="8"/>
        <v>661865</v>
      </c>
      <c r="I314" s="1">
        <v>36600</v>
      </c>
      <c r="J314" s="1">
        <f t="shared" si="9"/>
        <v>698465</v>
      </c>
      <c r="K314" s="12"/>
    </row>
    <row r="315" spans="1:11" ht="14.4" customHeight="1">
      <c r="A315" s="23" t="s">
        <v>282</v>
      </c>
      <c r="B315" s="12">
        <v>351277</v>
      </c>
      <c r="C315" s="14" t="s">
        <v>335</v>
      </c>
      <c r="D315" s="23" t="s">
        <v>691</v>
      </c>
      <c r="E315" s="24" t="s">
        <v>708</v>
      </c>
      <c r="F315" s="3">
        <v>127617</v>
      </c>
      <c r="G315" s="3">
        <v>33516</v>
      </c>
      <c r="H315" s="3">
        <f t="shared" si="8"/>
        <v>161133</v>
      </c>
      <c r="I315" s="1">
        <v>24558</v>
      </c>
      <c r="J315" s="1">
        <f t="shared" si="9"/>
        <v>185691</v>
      </c>
      <c r="K315" s="12"/>
    </row>
    <row r="316" spans="1:11" ht="14.4" customHeight="1">
      <c r="A316" s="23" t="s">
        <v>282</v>
      </c>
      <c r="B316" s="12">
        <v>351278</v>
      </c>
      <c r="C316" s="14" t="s">
        <v>336</v>
      </c>
      <c r="D316" s="23" t="s">
        <v>691</v>
      </c>
      <c r="E316" s="24" t="s">
        <v>708</v>
      </c>
      <c r="F316" s="3">
        <v>183692</v>
      </c>
      <c r="G316" s="3">
        <v>58848</v>
      </c>
      <c r="H316" s="3">
        <f t="shared" si="8"/>
        <v>242540</v>
      </c>
      <c r="I316" s="1">
        <v>7692</v>
      </c>
      <c r="J316" s="1">
        <f t="shared" si="9"/>
        <v>250232</v>
      </c>
      <c r="K316" s="12"/>
    </row>
    <row r="317" spans="1:11" ht="14.4" customHeight="1">
      <c r="A317" s="23" t="s">
        <v>282</v>
      </c>
      <c r="B317" s="12">
        <v>351280</v>
      </c>
      <c r="C317" s="14" t="s">
        <v>337</v>
      </c>
      <c r="D317" s="23" t="s">
        <v>691</v>
      </c>
      <c r="E317" s="24" t="s">
        <v>708</v>
      </c>
      <c r="F317" s="3">
        <v>173147</v>
      </c>
      <c r="G317" s="3">
        <v>23973</v>
      </c>
      <c r="H317" s="3">
        <f t="shared" si="8"/>
        <v>197120</v>
      </c>
      <c r="I317" s="1">
        <v>10524</v>
      </c>
      <c r="J317" s="1">
        <f t="shared" si="9"/>
        <v>207644</v>
      </c>
      <c r="K317" s="12"/>
    </row>
    <row r="318" spans="1:11" ht="14.4" customHeight="1">
      <c r="A318" s="23" t="s">
        <v>282</v>
      </c>
      <c r="B318" s="12">
        <v>351283</v>
      </c>
      <c r="C318" s="14" t="s">
        <v>338</v>
      </c>
      <c r="D318" s="23" t="s">
        <v>691</v>
      </c>
      <c r="E318" s="24" t="s">
        <v>708</v>
      </c>
      <c r="F318" s="3">
        <v>103113</v>
      </c>
      <c r="G318" s="3">
        <v>73474</v>
      </c>
      <c r="H318" s="3">
        <f t="shared" ref="H318:H379" si="10">F318+G318</f>
        <v>176587</v>
      </c>
      <c r="I318" s="1">
        <v>9324</v>
      </c>
      <c r="J318" s="1">
        <f t="shared" ref="J318:J379" si="11">H318+I318</f>
        <v>185911</v>
      </c>
      <c r="K318" s="12"/>
    </row>
    <row r="319" spans="1:11" ht="14.4" customHeight="1">
      <c r="A319" s="23" t="s">
        <v>282</v>
      </c>
      <c r="B319" s="12">
        <v>351284</v>
      </c>
      <c r="C319" s="14" t="s">
        <v>339</v>
      </c>
      <c r="D319" s="23" t="s">
        <v>691</v>
      </c>
      <c r="E319" s="24" t="s">
        <v>708</v>
      </c>
      <c r="F319" s="3">
        <v>144348</v>
      </c>
      <c r="G319" s="3">
        <v>98023</v>
      </c>
      <c r="H319" s="3">
        <f t="shared" si="10"/>
        <v>242371</v>
      </c>
      <c r="I319" s="1">
        <v>89784</v>
      </c>
      <c r="J319" s="1">
        <f t="shared" si="11"/>
        <v>332155</v>
      </c>
      <c r="K319" s="12"/>
    </row>
    <row r="320" spans="1:11" ht="14.4" customHeight="1">
      <c r="A320" s="23" t="s">
        <v>282</v>
      </c>
      <c r="B320" s="12">
        <v>351292</v>
      </c>
      <c r="C320" s="14" t="s">
        <v>340</v>
      </c>
      <c r="D320" s="23" t="s">
        <v>691</v>
      </c>
      <c r="E320" s="24" t="s">
        <v>708</v>
      </c>
      <c r="F320" s="3">
        <v>70084</v>
      </c>
      <c r="G320" s="3">
        <v>0</v>
      </c>
      <c r="H320" s="3">
        <f t="shared" si="10"/>
        <v>70084</v>
      </c>
      <c r="I320" s="1">
        <v>4188</v>
      </c>
      <c r="J320" s="1">
        <f t="shared" si="11"/>
        <v>74272</v>
      </c>
      <c r="K320" s="12"/>
    </row>
    <row r="321" spans="1:11" ht="14.4" customHeight="1">
      <c r="A321" s="23" t="s">
        <v>282</v>
      </c>
      <c r="B321" s="12">
        <v>351293</v>
      </c>
      <c r="C321" s="14" t="s">
        <v>249</v>
      </c>
      <c r="D321" s="23" t="s">
        <v>691</v>
      </c>
      <c r="E321" s="24" t="s">
        <v>708</v>
      </c>
      <c r="F321" s="3">
        <v>237100</v>
      </c>
      <c r="G321" s="3">
        <v>39822</v>
      </c>
      <c r="H321" s="3">
        <f t="shared" si="10"/>
        <v>276922</v>
      </c>
      <c r="I321" s="1">
        <v>-6954</v>
      </c>
      <c r="J321" s="1">
        <f t="shared" si="11"/>
        <v>269968</v>
      </c>
      <c r="K321" s="12"/>
    </row>
    <row r="322" spans="1:11" ht="14.4" customHeight="1">
      <c r="A322" s="23" t="s">
        <v>282</v>
      </c>
      <c r="B322" s="12">
        <v>351297</v>
      </c>
      <c r="C322" s="14" t="s">
        <v>341</v>
      </c>
      <c r="D322" s="23" t="s">
        <v>691</v>
      </c>
      <c r="E322" s="24" t="s">
        <v>708</v>
      </c>
      <c r="F322" s="3">
        <v>1236555</v>
      </c>
      <c r="G322" s="3">
        <v>335636</v>
      </c>
      <c r="H322" s="3">
        <f t="shared" si="10"/>
        <v>1572191</v>
      </c>
      <c r="I322" s="1">
        <v>-10836</v>
      </c>
      <c r="J322" s="1">
        <f t="shared" si="11"/>
        <v>1561355</v>
      </c>
      <c r="K322" s="12"/>
    </row>
    <row r="323" spans="1:11" ht="14.4" customHeight="1">
      <c r="A323" s="23" t="s">
        <v>282</v>
      </c>
      <c r="B323" s="12">
        <v>351298</v>
      </c>
      <c r="C323" s="14" t="s">
        <v>342</v>
      </c>
      <c r="D323" s="23" t="s">
        <v>691</v>
      </c>
      <c r="E323" s="24" t="s">
        <v>708</v>
      </c>
      <c r="F323" s="3">
        <v>1368164</v>
      </c>
      <c r="G323" s="3">
        <v>4682500</v>
      </c>
      <c r="H323" s="3">
        <f t="shared" si="10"/>
        <v>6050664</v>
      </c>
      <c r="I323" s="1">
        <v>367452</v>
      </c>
      <c r="J323" s="1">
        <f t="shared" si="11"/>
        <v>6418116</v>
      </c>
      <c r="K323" s="12"/>
    </row>
    <row r="324" spans="1:11" ht="14.4" customHeight="1">
      <c r="A324" s="23" t="s">
        <v>282</v>
      </c>
      <c r="B324" s="12">
        <v>351301</v>
      </c>
      <c r="C324" s="14" t="s">
        <v>714</v>
      </c>
      <c r="D324" s="23" t="s">
        <v>691</v>
      </c>
      <c r="E324" s="24" t="s">
        <v>708</v>
      </c>
      <c r="F324" s="3">
        <v>194823</v>
      </c>
      <c r="G324" s="3">
        <v>9217</v>
      </c>
      <c r="H324" s="3">
        <f t="shared" si="10"/>
        <v>204040</v>
      </c>
      <c r="I324" s="1">
        <v>5436</v>
      </c>
      <c r="J324" s="1">
        <f t="shared" si="11"/>
        <v>209476</v>
      </c>
      <c r="K324" s="12"/>
    </row>
    <row r="325" spans="1:11" ht="14.4" customHeight="1">
      <c r="A325" s="23" t="s">
        <v>282</v>
      </c>
      <c r="B325" s="12">
        <v>351302</v>
      </c>
      <c r="C325" s="14" t="s">
        <v>343</v>
      </c>
      <c r="D325" s="23" t="s">
        <v>691</v>
      </c>
      <c r="E325" s="24" t="s">
        <v>708</v>
      </c>
      <c r="F325" s="3">
        <v>237726</v>
      </c>
      <c r="G325" s="3">
        <v>119577</v>
      </c>
      <c r="H325" s="3">
        <f t="shared" si="10"/>
        <v>357303</v>
      </c>
      <c r="I325" s="1">
        <v>15780</v>
      </c>
      <c r="J325" s="1">
        <f t="shared" si="11"/>
        <v>373083</v>
      </c>
      <c r="K325" s="12"/>
    </row>
    <row r="326" spans="1:11" ht="14.4" customHeight="1">
      <c r="A326" s="23" t="s">
        <v>282</v>
      </c>
      <c r="B326" s="12">
        <v>351303</v>
      </c>
      <c r="C326" s="14" t="s">
        <v>344</v>
      </c>
      <c r="D326" s="23" t="s">
        <v>691</v>
      </c>
      <c r="E326" s="24" t="s">
        <v>708</v>
      </c>
      <c r="F326" s="3">
        <v>219083</v>
      </c>
      <c r="G326" s="3">
        <v>0</v>
      </c>
      <c r="H326" s="3">
        <f t="shared" si="10"/>
        <v>219083</v>
      </c>
      <c r="I326" s="1">
        <v>-9126</v>
      </c>
      <c r="J326" s="1">
        <f t="shared" si="11"/>
        <v>209957</v>
      </c>
      <c r="K326" s="12"/>
    </row>
    <row r="327" spans="1:11" ht="14.4" customHeight="1">
      <c r="A327" s="23" t="s">
        <v>282</v>
      </c>
      <c r="B327" s="12">
        <v>351304</v>
      </c>
      <c r="C327" s="14" t="s">
        <v>345</v>
      </c>
      <c r="D327" s="23" t="s">
        <v>691</v>
      </c>
      <c r="E327" s="24" t="s">
        <v>708</v>
      </c>
      <c r="F327" s="3">
        <v>53325</v>
      </c>
      <c r="G327" s="3">
        <v>80567</v>
      </c>
      <c r="H327" s="3">
        <f t="shared" si="10"/>
        <v>133892</v>
      </c>
      <c r="I327" s="1">
        <v>-21426</v>
      </c>
      <c r="J327" s="1">
        <f t="shared" si="11"/>
        <v>112466</v>
      </c>
      <c r="K327" s="12"/>
    </row>
    <row r="328" spans="1:11" ht="14.4" customHeight="1">
      <c r="A328" s="23" t="s">
        <v>282</v>
      </c>
      <c r="B328" s="12">
        <v>351305</v>
      </c>
      <c r="C328" s="14" t="s">
        <v>346</v>
      </c>
      <c r="D328" s="23" t="s">
        <v>691</v>
      </c>
      <c r="E328" s="24" t="s">
        <v>708</v>
      </c>
      <c r="F328" s="3">
        <v>261867</v>
      </c>
      <c r="G328" s="3">
        <v>123965</v>
      </c>
      <c r="H328" s="3">
        <f t="shared" si="10"/>
        <v>385832</v>
      </c>
      <c r="I328" s="1">
        <v>31686</v>
      </c>
      <c r="J328" s="1">
        <f t="shared" si="11"/>
        <v>417518</v>
      </c>
      <c r="K328" s="12"/>
    </row>
    <row r="329" spans="1:11" ht="14.4" customHeight="1">
      <c r="A329" s="23" t="s">
        <v>282</v>
      </c>
      <c r="B329" s="12">
        <v>351306</v>
      </c>
      <c r="C329" s="14" t="s">
        <v>347</v>
      </c>
      <c r="D329" s="23" t="s">
        <v>691</v>
      </c>
      <c r="E329" s="24" t="s">
        <v>708</v>
      </c>
      <c r="F329" s="3">
        <v>206058</v>
      </c>
      <c r="G329" s="3">
        <v>0</v>
      </c>
      <c r="H329" s="3">
        <f t="shared" si="10"/>
        <v>206058</v>
      </c>
      <c r="I329" s="1">
        <v>5262</v>
      </c>
      <c r="J329" s="1">
        <f t="shared" si="11"/>
        <v>211320</v>
      </c>
      <c r="K329" s="12"/>
    </row>
    <row r="330" spans="1:11" ht="14.4" customHeight="1">
      <c r="A330" s="23" t="s">
        <v>282</v>
      </c>
      <c r="B330" s="12">
        <v>351316</v>
      </c>
      <c r="C330" s="14" t="s">
        <v>348</v>
      </c>
      <c r="D330" s="23" t="s">
        <v>691</v>
      </c>
      <c r="E330" s="24" t="s">
        <v>708</v>
      </c>
      <c r="F330" s="3">
        <v>225739</v>
      </c>
      <c r="G330" s="3">
        <v>241682</v>
      </c>
      <c r="H330" s="3">
        <f t="shared" si="10"/>
        <v>467421</v>
      </c>
      <c r="I330" s="1">
        <v>9480</v>
      </c>
      <c r="J330" s="1">
        <f t="shared" si="11"/>
        <v>476901</v>
      </c>
      <c r="K330" s="12"/>
    </row>
    <row r="331" spans="1:11" ht="14.4" customHeight="1">
      <c r="A331" s="23" t="s">
        <v>282</v>
      </c>
      <c r="B331" s="12">
        <v>351320</v>
      </c>
      <c r="C331" s="14" t="s">
        <v>349</v>
      </c>
      <c r="D331" s="23" t="s">
        <v>691</v>
      </c>
      <c r="E331" s="24" t="s">
        <v>708</v>
      </c>
      <c r="F331" s="3">
        <v>177008</v>
      </c>
      <c r="G331" s="3">
        <v>1290</v>
      </c>
      <c r="H331" s="3">
        <f t="shared" si="10"/>
        <v>178298</v>
      </c>
      <c r="I331" s="1">
        <v>-462</v>
      </c>
      <c r="J331" s="1">
        <f t="shared" si="11"/>
        <v>177836</v>
      </c>
      <c r="K331" s="12"/>
    </row>
    <row r="332" spans="1:11" ht="14.4" customHeight="1">
      <c r="A332" s="23" t="s">
        <v>282</v>
      </c>
      <c r="B332" s="12">
        <v>351322</v>
      </c>
      <c r="C332" s="14" t="s">
        <v>350</v>
      </c>
      <c r="D332" s="23" t="s">
        <v>691</v>
      </c>
      <c r="E332" s="24" t="s">
        <v>708</v>
      </c>
      <c r="F332" s="3">
        <v>71456</v>
      </c>
      <c r="G332" s="3">
        <v>86014</v>
      </c>
      <c r="H332" s="3">
        <f t="shared" si="10"/>
        <v>157470</v>
      </c>
      <c r="I332" s="1">
        <v>6420</v>
      </c>
      <c r="J332" s="1">
        <f t="shared" si="11"/>
        <v>163890</v>
      </c>
      <c r="K332" s="12"/>
    </row>
    <row r="333" spans="1:11" ht="14.4" customHeight="1">
      <c r="A333" s="23" t="s">
        <v>282</v>
      </c>
      <c r="B333" s="12">
        <v>351324</v>
      </c>
      <c r="C333" s="14" t="s">
        <v>351</v>
      </c>
      <c r="D333" s="23" t="s">
        <v>691</v>
      </c>
      <c r="E333" s="24" t="s">
        <v>708</v>
      </c>
      <c r="F333" s="3">
        <v>332923</v>
      </c>
      <c r="G333" s="3">
        <v>712584</v>
      </c>
      <c r="H333" s="3">
        <f t="shared" si="10"/>
        <v>1045507</v>
      </c>
      <c r="I333" s="1">
        <v>-13728</v>
      </c>
      <c r="J333" s="1">
        <f t="shared" si="11"/>
        <v>1031779</v>
      </c>
      <c r="K333" s="12"/>
    </row>
    <row r="334" spans="1:11" ht="14.4" customHeight="1">
      <c r="A334" s="23" t="s">
        <v>282</v>
      </c>
      <c r="B334" s="12">
        <v>351326</v>
      </c>
      <c r="C334" s="14" t="s">
        <v>352</v>
      </c>
      <c r="D334" s="23" t="s">
        <v>691</v>
      </c>
      <c r="E334" s="24" t="s">
        <v>708</v>
      </c>
      <c r="F334" s="3">
        <v>210357</v>
      </c>
      <c r="G334" s="3">
        <v>281542</v>
      </c>
      <c r="H334" s="3">
        <f t="shared" si="10"/>
        <v>491899</v>
      </c>
      <c r="I334" s="1">
        <v>-65376</v>
      </c>
      <c r="J334" s="1">
        <f t="shared" si="11"/>
        <v>426523</v>
      </c>
      <c r="K334" s="12"/>
    </row>
    <row r="335" spans="1:11" ht="14.4" customHeight="1">
      <c r="A335" s="23" t="s">
        <v>282</v>
      </c>
      <c r="B335" s="12">
        <v>351327</v>
      </c>
      <c r="C335" s="14" t="s">
        <v>353</v>
      </c>
      <c r="D335" s="23" t="s">
        <v>691</v>
      </c>
      <c r="E335" s="24" t="s">
        <v>708</v>
      </c>
      <c r="F335" s="3">
        <v>131185</v>
      </c>
      <c r="G335" s="3">
        <v>66496</v>
      </c>
      <c r="H335" s="3">
        <f t="shared" si="10"/>
        <v>197681</v>
      </c>
      <c r="I335" s="1">
        <v>-29388</v>
      </c>
      <c r="J335" s="1">
        <f t="shared" si="11"/>
        <v>168293</v>
      </c>
      <c r="K335" s="12"/>
    </row>
    <row r="336" spans="1:11" ht="14.4" customHeight="1">
      <c r="A336" s="23" t="s">
        <v>282</v>
      </c>
      <c r="B336" s="12">
        <v>351328</v>
      </c>
      <c r="C336" s="14" t="s">
        <v>354</v>
      </c>
      <c r="D336" s="23" t="s">
        <v>691</v>
      </c>
      <c r="E336" s="24" t="s">
        <v>708</v>
      </c>
      <c r="F336" s="3">
        <v>900084</v>
      </c>
      <c r="G336" s="3">
        <v>393792</v>
      </c>
      <c r="H336" s="3">
        <f t="shared" si="10"/>
        <v>1293876</v>
      </c>
      <c r="I336" s="1">
        <v>101658</v>
      </c>
      <c r="J336" s="1">
        <f t="shared" si="11"/>
        <v>1395534</v>
      </c>
      <c r="K336" s="12"/>
    </row>
    <row r="337" spans="1:11" ht="14.4" customHeight="1">
      <c r="A337" s="23" t="s">
        <v>282</v>
      </c>
      <c r="B337" s="12">
        <v>351329</v>
      </c>
      <c r="C337" s="14" t="s">
        <v>355</v>
      </c>
      <c r="D337" s="23" t="s">
        <v>691</v>
      </c>
      <c r="E337" s="24" t="s">
        <v>708</v>
      </c>
      <c r="F337" s="3">
        <v>331118</v>
      </c>
      <c r="G337" s="3">
        <v>48595</v>
      </c>
      <c r="H337" s="3">
        <f t="shared" si="10"/>
        <v>379713</v>
      </c>
      <c r="I337" s="1">
        <v>41424</v>
      </c>
      <c r="J337" s="1">
        <f t="shared" si="11"/>
        <v>421137</v>
      </c>
      <c r="K337" s="12"/>
    </row>
    <row r="338" spans="1:11" ht="14.4" customHeight="1">
      <c r="A338" s="23" t="s">
        <v>282</v>
      </c>
      <c r="B338" s="12">
        <v>351331</v>
      </c>
      <c r="C338" s="14" t="s">
        <v>356</v>
      </c>
      <c r="D338" s="23" t="s">
        <v>691</v>
      </c>
      <c r="E338" s="24" t="s">
        <v>708</v>
      </c>
      <c r="F338" s="3">
        <v>714810</v>
      </c>
      <c r="G338" s="3">
        <v>657940</v>
      </c>
      <c r="H338" s="3">
        <f t="shared" si="10"/>
        <v>1372750</v>
      </c>
      <c r="I338" s="1">
        <v>134034</v>
      </c>
      <c r="J338" s="1">
        <f t="shared" si="11"/>
        <v>1506784</v>
      </c>
      <c r="K338" s="12"/>
    </row>
    <row r="339" spans="1:11" ht="14.4" customHeight="1">
      <c r="A339" s="23" t="s">
        <v>282</v>
      </c>
      <c r="B339" s="12">
        <v>351332</v>
      </c>
      <c r="C339" s="14" t="s">
        <v>357</v>
      </c>
      <c r="D339" s="23" t="s">
        <v>691</v>
      </c>
      <c r="E339" s="24" t="s">
        <v>708</v>
      </c>
      <c r="F339" s="3">
        <v>473967</v>
      </c>
      <c r="G339" s="3">
        <v>415336</v>
      </c>
      <c r="H339" s="3">
        <f t="shared" si="10"/>
        <v>889303</v>
      </c>
      <c r="I339" s="1">
        <v>-40722</v>
      </c>
      <c r="J339" s="1">
        <f t="shared" si="11"/>
        <v>848581</v>
      </c>
      <c r="K339" s="12"/>
    </row>
    <row r="340" spans="1:11" ht="14.4" customHeight="1">
      <c r="A340" s="23" t="s">
        <v>282</v>
      </c>
      <c r="B340" s="12">
        <v>351336</v>
      </c>
      <c r="C340" s="14" t="s">
        <v>358</v>
      </c>
      <c r="D340" s="23" t="s">
        <v>691</v>
      </c>
      <c r="E340" s="24" t="s">
        <v>708</v>
      </c>
      <c r="F340" s="3">
        <v>181005</v>
      </c>
      <c r="G340" s="3">
        <v>212099</v>
      </c>
      <c r="H340" s="3">
        <f t="shared" si="10"/>
        <v>393104</v>
      </c>
      <c r="I340" s="1">
        <v>66006</v>
      </c>
      <c r="J340" s="1">
        <f t="shared" si="11"/>
        <v>459110</v>
      </c>
      <c r="K340" s="12"/>
    </row>
    <row r="341" spans="1:11" ht="14.4" customHeight="1">
      <c r="A341" s="23" t="s">
        <v>282</v>
      </c>
      <c r="B341" s="12">
        <v>351337</v>
      </c>
      <c r="C341" s="14" t="s">
        <v>359</v>
      </c>
      <c r="D341" s="23" t="s">
        <v>691</v>
      </c>
      <c r="E341" s="24" t="s">
        <v>708</v>
      </c>
      <c r="F341" s="3">
        <v>1134431</v>
      </c>
      <c r="G341" s="3">
        <v>474315</v>
      </c>
      <c r="H341" s="3">
        <f t="shared" si="10"/>
        <v>1608746</v>
      </c>
      <c r="I341" s="1">
        <v>438000</v>
      </c>
      <c r="J341" s="1">
        <f t="shared" si="11"/>
        <v>2046746</v>
      </c>
      <c r="K341" s="12"/>
    </row>
    <row r="342" spans="1:11" ht="14.4" customHeight="1">
      <c r="A342" s="23" t="s">
        <v>282</v>
      </c>
      <c r="B342" s="12">
        <v>351346</v>
      </c>
      <c r="C342" s="14" t="s">
        <v>360</v>
      </c>
      <c r="D342" s="23" t="s">
        <v>691</v>
      </c>
      <c r="E342" s="24" t="s">
        <v>708</v>
      </c>
      <c r="F342" s="3">
        <v>538468</v>
      </c>
      <c r="G342" s="3">
        <v>399932</v>
      </c>
      <c r="H342" s="3">
        <f t="shared" si="10"/>
        <v>938400</v>
      </c>
      <c r="I342" s="1">
        <v>208728</v>
      </c>
      <c r="J342" s="1">
        <f t="shared" si="11"/>
        <v>1147128</v>
      </c>
      <c r="K342" s="12"/>
    </row>
    <row r="343" spans="1:11" ht="14.4" customHeight="1">
      <c r="A343" s="23" t="s">
        <v>282</v>
      </c>
      <c r="B343" s="12">
        <v>351405</v>
      </c>
      <c r="C343" s="14" t="s">
        <v>361</v>
      </c>
      <c r="D343" s="23" t="s">
        <v>691</v>
      </c>
      <c r="E343" s="24" t="s">
        <v>708</v>
      </c>
      <c r="F343" s="3">
        <v>343153</v>
      </c>
      <c r="G343" s="3">
        <v>99867</v>
      </c>
      <c r="H343" s="3">
        <f t="shared" si="10"/>
        <v>443020</v>
      </c>
      <c r="I343" s="1">
        <v>-32352</v>
      </c>
      <c r="J343" s="1">
        <f t="shared" si="11"/>
        <v>410668</v>
      </c>
      <c r="K343" s="12"/>
    </row>
    <row r="344" spans="1:11" ht="14.4" customHeight="1">
      <c r="A344" s="23" t="s">
        <v>282</v>
      </c>
      <c r="B344" s="12">
        <v>351407</v>
      </c>
      <c r="C344" s="14" t="s">
        <v>362</v>
      </c>
      <c r="D344" s="23" t="s">
        <v>691</v>
      </c>
      <c r="E344" s="24" t="s">
        <v>708</v>
      </c>
      <c r="F344" s="3">
        <v>78722</v>
      </c>
      <c r="G344" s="3">
        <v>0</v>
      </c>
      <c r="H344" s="3">
        <f t="shared" si="10"/>
        <v>78722</v>
      </c>
      <c r="I344" s="1">
        <v>4080</v>
      </c>
      <c r="J344" s="1">
        <f t="shared" si="11"/>
        <v>82802</v>
      </c>
      <c r="K344" s="12"/>
    </row>
    <row r="345" spans="1:11" ht="14.4" customHeight="1">
      <c r="A345" s="23" t="s">
        <v>282</v>
      </c>
      <c r="B345" s="12">
        <v>351888</v>
      </c>
      <c r="C345" s="14" t="s">
        <v>363</v>
      </c>
      <c r="D345" s="23" t="s">
        <v>691</v>
      </c>
      <c r="E345" s="24" t="s">
        <v>708</v>
      </c>
      <c r="F345" s="3">
        <v>1906178</v>
      </c>
      <c r="G345" s="3">
        <v>0</v>
      </c>
      <c r="H345" s="3">
        <f t="shared" si="10"/>
        <v>1906178</v>
      </c>
      <c r="I345" s="1">
        <v>135216</v>
      </c>
      <c r="J345" s="1">
        <f t="shared" si="11"/>
        <v>2041394</v>
      </c>
      <c r="K345" s="12"/>
    </row>
    <row r="346" spans="1:11" ht="14.4" customHeight="1">
      <c r="A346" s="23" t="s">
        <v>364</v>
      </c>
      <c r="B346" s="12">
        <v>361337</v>
      </c>
      <c r="C346" s="14" t="s">
        <v>359</v>
      </c>
      <c r="D346" s="23" t="s">
        <v>691</v>
      </c>
      <c r="E346" s="24" t="s">
        <v>708</v>
      </c>
      <c r="F346" s="3">
        <v>105508</v>
      </c>
      <c r="G346" s="3">
        <v>19559</v>
      </c>
      <c r="H346" s="3">
        <f t="shared" si="10"/>
        <v>125067</v>
      </c>
      <c r="I346" s="1">
        <v>23202</v>
      </c>
      <c r="J346" s="1">
        <f t="shared" si="11"/>
        <v>148269</v>
      </c>
      <c r="K346" s="12"/>
    </row>
    <row r="347" spans="1:11" ht="14.4" customHeight="1">
      <c r="A347" s="23" t="s">
        <v>364</v>
      </c>
      <c r="B347" s="12">
        <v>361346</v>
      </c>
      <c r="C347" s="14" t="s">
        <v>365</v>
      </c>
      <c r="D347" s="23" t="s">
        <v>691</v>
      </c>
      <c r="E347" s="24" t="s">
        <v>708</v>
      </c>
      <c r="F347" s="3">
        <v>1740168</v>
      </c>
      <c r="G347" s="3">
        <v>1822552</v>
      </c>
      <c r="H347" s="3">
        <f t="shared" si="10"/>
        <v>3562720</v>
      </c>
      <c r="I347" s="1">
        <v>238068</v>
      </c>
      <c r="J347" s="1">
        <f t="shared" si="11"/>
        <v>3800788</v>
      </c>
      <c r="K347" s="12"/>
    </row>
    <row r="348" spans="1:11" ht="14.4" customHeight="1">
      <c r="A348" s="23" t="s">
        <v>364</v>
      </c>
      <c r="B348" s="12">
        <v>361347</v>
      </c>
      <c r="C348" s="14" t="s">
        <v>366</v>
      </c>
      <c r="D348" s="23" t="s">
        <v>691</v>
      </c>
      <c r="E348" s="24" t="s">
        <v>708</v>
      </c>
      <c r="F348" s="3">
        <v>929089</v>
      </c>
      <c r="G348" s="3">
        <v>42097</v>
      </c>
      <c r="H348" s="3">
        <f t="shared" si="10"/>
        <v>971186</v>
      </c>
      <c r="I348" s="1">
        <v>-52350</v>
      </c>
      <c r="J348" s="1">
        <f t="shared" si="11"/>
        <v>918836</v>
      </c>
      <c r="K348" s="12"/>
    </row>
    <row r="349" spans="1:11" ht="14.4" customHeight="1">
      <c r="A349" s="23" t="s">
        <v>364</v>
      </c>
      <c r="B349" s="12">
        <v>361353</v>
      </c>
      <c r="C349" s="14" t="s">
        <v>367</v>
      </c>
      <c r="D349" s="23" t="s">
        <v>691</v>
      </c>
      <c r="E349" s="24" t="s">
        <v>708</v>
      </c>
      <c r="F349" s="3">
        <v>259427</v>
      </c>
      <c r="G349" s="3">
        <v>0</v>
      </c>
      <c r="H349" s="3">
        <f t="shared" si="10"/>
        <v>259427</v>
      </c>
      <c r="I349" s="1">
        <v>17490</v>
      </c>
      <c r="J349" s="1">
        <f t="shared" si="11"/>
        <v>276917</v>
      </c>
      <c r="K349" s="12"/>
    </row>
    <row r="350" spans="1:11" ht="14.4" customHeight="1">
      <c r="A350" s="23" t="s">
        <v>364</v>
      </c>
      <c r="B350" s="12">
        <v>361356</v>
      </c>
      <c r="C350" s="14" t="s">
        <v>368</v>
      </c>
      <c r="D350" s="23" t="s">
        <v>691</v>
      </c>
      <c r="E350" s="24" t="s">
        <v>708</v>
      </c>
      <c r="F350" s="3">
        <v>963217</v>
      </c>
      <c r="G350" s="3">
        <v>26488</v>
      </c>
      <c r="H350" s="3">
        <f t="shared" si="10"/>
        <v>989705</v>
      </c>
      <c r="I350" s="1">
        <v>71478</v>
      </c>
      <c r="J350" s="1">
        <f t="shared" si="11"/>
        <v>1061183</v>
      </c>
      <c r="K350" s="12"/>
    </row>
    <row r="351" spans="1:11" ht="14.4" customHeight="1">
      <c r="A351" s="23" t="s">
        <v>364</v>
      </c>
      <c r="B351" s="12">
        <v>361373</v>
      </c>
      <c r="C351" s="14" t="s">
        <v>369</v>
      </c>
      <c r="D351" s="23" t="s">
        <v>691</v>
      </c>
      <c r="E351" s="24" t="s">
        <v>708</v>
      </c>
      <c r="F351" s="3">
        <v>2739017</v>
      </c>
      <c r="G351" s="3">
        <v>132617</v>
      </c>
      <c r="H351" s="3">
        <f t="shared" si="10"/>
        <v>2871634</v>
      </c>
      <c r="I351" s="1">
        <v>56094</v>
      </c>
      <c r="J351" s="1">
        <f t="shared" si="11"/>
        <v>2927728</v>
      </c>
      <c r="K351" s="12"/>
    </row>
    <row r="352" spans="1:11" ht="14.4" customHeight="1">
      <c r="A352" s="23" t="s">
        <v>364</v>
      </c>
      <c r="B352" s="12">
        <v>361387</v>
      </c>
      <c r="C352" s="14" t="s">
        <v>370</v>
      </c>
      <c r="D352" s="23" t="s">
        <v>691</v>
      </c>
      <c r="E352" s="24" t="s">
        <v>708</v>
      </c>
      <c r="F352" s="3">
        <v>503238</v>
      </c>
      <c r="G352" s="3">
        <v>0</v>
      </c>
      <c r="H352" s="3">
        <f t="shared" si="10"/>
        <v>503238</v>
      </c>
      <c r="I352" s="1">
        <v>-6570</v>
      </c>
      <c r="J352" s="1">
        <f t="shared" si="11"/>
        <v>496668</v>
      </c>
      <c r="K352" s="12"/>
    </row>
    <row r="353" spans="1:11" ht="14.4" customHeight="1">
      <c r="A353" s="23" t="s">
        <v>364</v>
      </c>
      <c r="B353" s="12">
        <v>361389</v>
      </c>
      <c r="C353" s="14" t="s">
        <v>172</v>
      </c>
      <c r="D353" s="23" t="s">
        <v>691</v>
      </c>
      <c r="E353" s="24" t="s">
        <v>708</v>
      </c>
      <c r="F353" s="3">
        <v>458235</v>
      </c>
      <c r="G353" s="3">
        <v>138223</v>
      </c>
      <c r="H353" s="3">
        <f t="shared" si="10"/>
        <v>596458</v>
      </c>
      <c r="I353" s="1">
        <v>53046</v>
      </c>
      <c r="J353" s="1">
        <f t="shared" si="11"/>
        <v>649504</v>
      </c>
      <c r="K353" s="12"/>
    </row>
    <row r="354" spans="1:11" ht="14.4" customHeight="1">
      <c r="A354" s="23" t="s">
        <v>364</v>
      </c>
      <c r="B354" s="12">
        <v>361390</v>
      </c>
      <c r="C354" s="14" t="s">
        <v>371</v>
      </c>
      <c r="D354" s="23" t="s">
        <v>691</v>
      </c>
      <c r="E354" s="24" t="s">
        <v>708</v>
      </c>
      <c r="F354" s="3">
        <v>568398</v>
      </c>
      <c r="G354" s="3">
        <v>100072</v>
      </c>
      <c r="H354" s="3">
        <f t="shared" si="10"/>
        <v>668470</v>
      </c>
      <c r="I354" s="1">
        <v>12762</v>
      </c>
      <c r="J354" s="1">
        <f t="shared" si="11"/>
        <v>681232</v>
      </c>
      <c r="K354" s="12"/>
    </row>
    <row r="355" spans="1:11" ht="14.4" customHeight="1">
      <c r="A355" s="23" t="s">
        <v>364</v>
      </c>
      <c r="B355" s="12">
        <v>361395</v>
      </c>
      <c r="C355" s="14" t="s">
        <v>372</v>
      </c>
      <c r="D355" s="23" t="s">
        <v>691</v>
      </c>
      <c r="E355" s="24" t="s">
        <v>708</v>
      </c>
      <c r="F355" s="3">
        <v>3382927</v>
      </c>
      <c r="G355" s="3">
        <v>1037666</v>
      </c>
      <c r="H355" s="3">
        <f t="shared" si="10"/>
        <v>4420593</v>
      </c>
      <c r="I355" s="1">
        <v>427488</v>
      </c>
      <c r="J355" s="1">
        <f t="shared" si="11"/>
        <v>4848081</v>
      </c>
      <c r="K355" s="12"/>
    </row>
    <row r="356" spans="1:11" ht="14.4" customHeight="1">
      <c r="A356" s="23" t="s">
        <v>364</v>
      </c>
      <c r="B356" s="12">
        <v>361396</v>
      </c>
      <c r="C356" s="14" t="s">
        <v>373</v>
      </c>
      <c r="D356" s="23" t="s">
        <v>691</v>
      </c>
      <c r="E356" s="24" t="s">
        <v>708</v>
      </c>
      <c r="F356" s="3">
        <v>588334</v>
      </c>
      <c r="G356" s="3">
        <v>133391</v>
      </c>
      <c r="H356" s="3">
        <f t="shared" si="10"/>
        <v>721725</v>
      </c>
      <c r="I356" s="1">
        <v>47544</v>
      </c>
      <c r="J356" s="1">
        <f t="shared" si="11"/>
        <v>769269</v>
      </c>
      <c r="K356" s="12"/>
    </row>
    <row r="357" spans="1:11" ht="14.4" customHeight="1">
      <c r="A357" s="23" t="s">
        <v>364</v>
      </c>
      <c r="B357" s="12">
        <v>361401</v>
      </c>
      <c r="C357" s="14" t="s">
        <v>374</v>
      </c>
      <c r="D357" s="23" t="s">
        <v>691</v>
      </c>
      <c r="E357" s="24" t="s">
        <v>708</v>
      </c>
      <c r="F357" s="3">
        <v>533866</v>
      </c>
      <c r="G357" s="3">
        <v>292909</v>
      </c>
      <c r="H357" s="3">
        <f t="shared" si="10"/>
        <v>826775</v>
      </c>
      <c r="I357" s="1">
        <v>135846</v>
      </c>
      <c r="J357" s="1">
        <f t="shared" si="11"/>
        <v>962621</v>
      </c>
      <c r="K357" s="12"/>
    </row>
    <row r="358" spans="1:11" ht="14.4" customHeight="1">
      <c r="A358" s="23" t="s">
        <v>364</v>
      </c>
      <c r="B358" s="12">
        <v>361403</v>
      </c>
      <c r="C358" s="14" t="s">
        <v>375</v>
      </c>
      <c r="D358" s="23" t="s">
        <v>691</v>
      </c>
      <c r="E358" s="24" t="s">
        <v>708</v>
      </c>
      <c r="F358" s="3">
        <v>188284</v>
      </c>
      <c r="G358" s="3">
        <v>23415</v>
      </c>
      <c r="H358" s="3">
        <f t="shared" si="10"/>
        <v>211699</v>
      </c>
      <c r="I358" s="1">
        <v>7434</v>
      </c>
      <c r="J358" s="1">
        <f t="shared" si="11"/>
        <v>219133</v>
      </c>
      <c r="K358" s="12"/>
    </row>
    <row r="359" spans="1:11" ht="14.4" customHeight="1">
      <c r="A359" s="23" t="s">
        <v>364</v>
      </c>
      <c r="B359" s="12">
        <v>361404</v>
      </c>
      <c r="C359" s="14" t="s">
        <v>376</v>
      </c>
      <c r="D359" s="23" t="s">
        <v>691</v>
      </c>
      <c r="E359" s="24" t="s">
        <v>708</v>
      </c>
      <c r="F359" s="3">
        <v>229542</v>
      </c>
      <c r="G359" s="3">
        <v>0</v>
      </c>
      <c r="H359" s="3">
        <f t="shared" si="10"/>
        <v>229542</v>
      </c>
      <c r="I359" s="1">
        <v>11838</v>
      </c>
      <c r="J359" s="1">
        <f t="shared" si="11"/>
        <v>241380</v>
      </c>
      <c r="K359" s="12"/>
    </row>
    <row r="360" spans="1:11" ht="14.4" customHeight="1">
      <c r="A360" s="23" t="s">
        <v>364</v>
      </c>
      <c r="B360" s="12">
        <v>361405</v>
      </c>
      <c r="C360" s="14" t="s">
        <v>377</v>
      </c>
      <c r="D360" s="23" t="s">
        <v>691</v>
      </c>
      <c r="E360" s="24" t="s">
        <v>708</v>
      </c>
      <c r="F360" s="3">
        <v>145454</v>
      </c>
      <c r="G360" s="3">
        <v>25271</v>
      </c>
      <c r="H360" s="3">
        <f t="shared" si="10"/>
        <v>170725</v>
      </c>
      <c r="I360" s="1">
        <v>-9972</v>
      </c>
      <c r="J360" s="1">
        <f t="shared" si="11"/>
        <v>160753</v>
      </c>
      <c r="K360" s="12"/>
    </row>
    <row r="361" spans="1:11" ht="14.4" customHeight="1">
      <c r="A361" s="23" t="s">
        <v>364</v>
      </c>
      <c r="B361" s="12">
        <v>361410</v>
      </c>
      <c r="C361" s="14" t="s">
        <v>378</v>
      </c>
      <c r="D361" s="23" t="s">
        <v>691</v>
      </c>
      <c r="E361" s="24" t="s">
        <v>708</v>
      </c>
      <c r="F361" s="3">
        <v>643834</v>
      </c>
      <c r="G361" s="3">
        <v>0</v>
      </c>
      <c r="H361" s="3">
        <f t="shared" si="10"/>
        <v>643834</v>
      </c>
      <c r="I361" s="1">
        <v>108414</v>
      </c>
      <c r="J361" s="1">
        <f t="shared" si="11"/>
        <v>752248</v>
      </c>
      <c r="K361" s="12"/>
    </row>
    <row r="362" spans="1:11" ht="14.4" customHeight="1">
      <c r="A362" s="23" t="s">
        <v>364</v>
      </c>
      <c r="B362" s="12">
        <v>361412</v>
      </c>
      <c r="C362" s="14" t="s">
        <v>379</v>
      </c>
      <c r="D362" s="23" t="s">
        <v>691</v>
      </c>
      <c r="E362" s="24" t="s">
        <v>708</v>
      </c>
      <c r="F362" s="3">
        <v>775743</v>
      </c>
      <c r="G362" s="3">
        <v>8712</v>
      </c>
      <c r="H362" s="3">
        <f t="shared" si="10"/>
        <v>784455</v>
      </c>
      <c r="I362" s="1">
        <v>-30114</v>
      </c>
      <c r="J362" s="1">
        <f t="shared" si="11"/>
        <v>754341</v>
      </c>
      <c r="K362" s="12"/>
    </row>
    <row r="363" spans="1:11" ht="14.4" customHeight="1">
      <c r="A363" s="23" t="s">
        <v>364</v>
      </c>
      <c r="B363" s="12">
        <v>361419</v>
      </c>
      <c r="C363" s="14" t="s">
        <v>380</v>
      </c>
      <c r="D363" s="23" t="s">
        <v>691</v>
      </c>
      <c r="E363" s="24" t="s">
        <v>708</v>
      </c>
      <c r="F363" s="3">
        <v>177588</v>
      </c>
      <c r="G363" s="3">
        <v>51527</v>
      </c>
      <c r="H363" s="3">
        <f t="shared" si="10"/>
        <v>229115</v>
      </c>
      <c r="I363" s="1">
        <v>16626</v>
      </c>
      <c r="J363" s="1">
        <f t="shared" si="11"/>
        <v>245741</v>
      </c>
      <c r="K363" s="12"/>
    </row>
    <row r="364" spans="1:11" ht="14.4" customHeight="1">
      <c r="A364" s="23" t="s">
        <v>364</v>
      </c>
      <c r="B364" s="12">
        <v>361422</v>
      </c>
      <c r="C364" s="14" t="s">
        <v>381</v>
      </c>
      <c r="D364" s="23" t="s">
        <v>691</v>
      </c>
      <c r="E364" s="24" t="s">
        <v>708</v>
      </c>
      <c r="F364" s="3">
        <v>311985</v>
      </c>
      <c r="G364" s="3">
        <v>109836</v>
      </c>
      <c r="H364" s="3">
        <f t="shared" si="10"/>
        <v>421821</v>
      </c>
      <c r="I364" s="1">
        <v>98520</v>
      </c>
      <c r="J364" s="1">
        <f t="shared" si="11"/>
        <v>520341</v>
      </c>
      <c r="K364" s="12"/>
    </row>
    <row r="365" spans="1:11" ht="14.4" customHeight="1">
      <c r="A365" s="23" t="s">
        <v>364</v>
      </c>
      <c r="B365" s="12">
        <v>361423</v>
      </c>
      <c r="C365" s="14" t="s">
        <v>382</v>
      </c>
      <c r="D365" s="23" t="s">
        <v>691</v>
      </c>
      <c r="E365" s="24" t="s">
        <v>708</v>
      </c>
      <c r="F365" s="3">
        <v>192775</v>
      </c>
      <c r="G365" s="3">
        <v>22587</v>
      </c>
      <c r="H365" s="3">
        <f t="shared" si="10"/>
        <v>215362</v>
      </c>
      <c r="I365" s="1">
        <v>26190</v>
      </c>
      <c r="J365" s="1">
        <f t="shared" si="11"/>
        <v>241552</v>
      </c>
      <c r="K365" s="12"/>
    </row>
    <row r="366" spans="1:11" ht="14.4" customHeight="1">
      <c r="A366" s="23" t="s">
        <v>364</v>
      </c>
      <c r="B366" s="12">
        <v>361426</v>
      </c>
      <c r="C366" s="14" t="s">
        <v>383</v>
      </c>
      <c r="D366" s="23" t="s">
        <v>691</v>
      </c>
      <c r="E366" s="24" t="s">
        <v>708</v>
      </c>
      <c r="F366" s="3">
        <v>191832</v>
      </c>
      <c r="G366" s="3">
        <v>0</v>
      </c>
      <c r="H366" s="3">
        <f t="shared" si="10"/>
        <v>191832</v>
      </c>
      <c r="I366" s="1">
        <v>17760</v>
      </c>
      <c r="J366" s="1">
        <f t="shared" si="11"/>
        <v>209592</v>
      </c>
      <c r="K366" s="12"/>
    </row>
    <row r="367" spans="1:11" ht="14.4" customHeight="1">
      <c r="A367" s="23" t="s">
        <v>364</v>
      </c>
      <c r="B367" s="12">
        <v>361451</v>
      </c>
      <c r="C367" s="14" t="s">
        <v>384</v>
      </c>
      <c r="D367" s="23" t="s">
        <v>691</v>
      </c>
      <c r="E367" s="24" t="s">
        <v>708</v>
      </c>
      <c r="F367" s="3">
        <v>2423686</v>
      </c>
      <c r="G367" s="3">
        <v>0</v>
      </c>
      <c r="H367" s="3">
        <f t="shared" si="10"/>
        <v>2423686</v>
      </c>
      <c r="I367" s="1">
        <v>-23592</v>
      </c>
      <c r="J367" s="1">
        <f t="shared" si="11"/>
        <v>2400094</v>
      </c>
      <c r="K367" s="12"/>
    </row>
    <row r="368" spans="1:11" ht="14.4" customHeight="1">
      <c r="A368" s="23" t="s">
        <v>364</v>
      </c>
      <c r="B368" s="12">
        <v>361475</v>
      </c>
      <c r="C368" s="14" t="s">
        <v>385</v>
      </c>
      <c r="D368" s="23" t="s">
        <v>691</v>
      </c>
      <c r="E368" s="24" t="s">
        <v>708</v>
      </c>
      <c r="F368" s="3">
        <v>894783</v>
      </c>
      <c r="G368" s="3">
        <v>81785</v>
      </c>
      <c r="H368" s="3">
        <f t="shared" si="10"/>
        <v>976568</v>
      </c>
      <c r="I368" s="1">
        <v>139266</v>
      </c>
      <c r="J368" s="1">
        <f t="shared" si="11"/>
        <v>1115834</v>
      </c>
      <c r="K368" s="12"/>
    </row>
    <row r="369" spans="1:11" ht="14.4" customHeight="1">
      <c r="A369" s="23" t="s">
        <v>364</v>
      </c>
      <c r="B369" s="12">
        <v>361479</v>
      </c>
      <c r="C369" s="14" t="s">
        <v>386</v>
      </c>
      <c r="D369" s="23" t="s">
        <v>691</v>
      </c>
      <c r="E369" s="24" t="s">
        <v>708</v>
      </c>
      <c r="F369" s="3">
        <v>1334150</v>
      </c>
      <c r="G369" s="3">
        <v>0</v>
      </c>
      <c r="H369" s="3">
        <f t="shared" si="10"/>
        <v>1334150</v>
      </c>
      <c r="I369" s="1">
        <v>72408</v>
      </c>
      <c r="J369" s="1">
        <f t="shared" si="11"/>
        <v>1406558</v>
      </c>
      <c r="K369" s="12"/>
    </row>
    <row r="370" spans="1:11" ht="14.4" customHeight="1">
      <c r="A370" s="23" t="s">
        <v>364</v>
      </c>
      <c r="B370" s="12">
        <v>361485</v>
      </c>
      <c r="C370" s="14" t="s">
        <v>387</v>
      </c>
      <c r="D370" s="23" t="s">
        <v>691</v>
      </c>
      <c r="E370" s="24" t="s">
        <v>708</v>
      </c>
      <c r="F370" s="3">
        <v>355427</v>
      </c>
      <c r="G370" s="3">
        <v>96003</v>
      </c>
      <c r="H370" s="3">
        <f t="shared" si="10"/>
        <v>451430</v>
      </c>
      <c r="I370" s="1">
        <v>35244</v>
      </c>
      <c r="J370" s="1">
        <f t="shared" si="11"/>
        <v>486674</v>
      </c>
      <c r="K370" s="12"/>
    </row>
    <row r="371" spans="1:11" ht="14.4" customHeight="1">
      <c r="A371" s="23" t="s">
        <v>364</v>
      </c>
      <c r="B371" s="12">
        <v>361494</v>
      </c>
      <c r="C371" s="14" t="s">
        <v>388</v>
      </c>
      <c r="D371" s="23" t="s">
        <v>691</v>
      </c>
      <c r="E371" s="24" t="s">
        <v>708</v>
      </c>
      <c r="F371" s="3">
        <v>396788</v>
      </c>
      <c r="G371" s="3">
        <v>0</v>
      </c>
      <c r="H371" s="3">
        <f t="shared" si="10"/>
        <v>396788</v>
      </c>
      <c r="I371" s="1">
        <v>41586</v>
      </c>
      <c r="J371" s="1">
        <f t="shared" si="11"/>
        <v>438374</v>
      </c>
      <c r="K371" s="12"/>
    </row>
    <row r="372" spans="1:11" ht="14.4" customHeight="1">
      <c r="A372" s="23" t="s">
        <v>364</v>
      </c>
      <c r="B372" s="12">
        <v>361499</v>
      </c>
      <c r="C372" s="14" t="s">
        <v>389</v>
      </c>
      <c r="D372" s="23" t="s">
        <v>691</v>
      </c>
      <c r="E372" s="24" t="s">
        <v>708</v>
      </c>
      <c r="F372" s="3">
        <v>259304</v>
      </c>
      <c r="G372" s="3">
        <v>386850</v>
      </c>
      <c r="H372" s="3">
        <f t="shared" si="10"/>
        <v>646154</v>
      </c>
      <c r="I372" s="1">
        <v>87198</v>
      </c>
      <c r="J372" s="1">
        <f t="shared" si="11"/>
        <v>733352</v>
      </c>
      <c r="K372" s="12"/>
    </row>
    <row r="373" spans="1:11" ht="14.4" customHeight="1">
      <c r="A373" s="23" t="s">
        <v>364</v>
      </c>
      <c r="B373" s="12">
        <v>361501</v>
      </c>
      <c r="C373" s="14" t="s">
        <v>390</v>
      </c>
      <c r="D373" s="23" t="s">
        <v>691</v>
      </c>
      <c r="E373" s="24" t="s">
        <v>708</v>
      </c>
      <c r="F373" s="3">
        <v>1456934</v>
      </c>
      <c r="G373" s="3">
        <v>0</v>
      </c>
      <c r="H373" s="3">
        <f t="shared" si="10"/>
        <v>1456934</v>
      </c>
      <c r="I373" s="1">
        <v>-175788</v>
      </c>
      <c r="J373" s="1">
        <f t="shared" si="11"/>
        <v>1281146</v>
      </c>
      <c r="K373" s="12"/>
    </row>
    <row r="374" spans="1:11" ht="14.4" customHeight="1">
      <c r="A374" s="23" t="s">
        <v>364</v>
      </c>
      <c r="B374" s="12">
        <v>361510</v>
      </c>
      <c r="C374" s="14" t="s">
        <v>391</v>
      </c>
      <c r="D374" s="23" t="s">
        <v>691</v>
      </c>
      <c r="E374" s="24" t="s">
        <v>708</v>
      </c>
      <c r="F374" s="3">
        <v>438776</v>
      </c>
      <c r="G374" s="3">
        <v>429227</v>
      </c>
      <c r="H374" s="3">
        <f t="shared" si="10"/>
        <v>868003</v>
      </c>
      <c r="I374" s="1">
        <v>-5970</v>
      </c>
      <c r="J374" s="1">
        <f t="shared" si="11"/>
        <v>862033</v>
      </c>
      <c r="K374" s="12"/>
    </row>
    <row r="375" spans="1:11" ht="14.4" customHeight="1">
      <c r="A375" s="23" t="s">
        <v>364</v>
      </c>
      <c r="B375" s="12">
        <v>361512</v>
      </c>
      <c r="C375" s="14" t="s">
        <v>392</v>
      </c>
      <c r="D375" s="23" t="s">
        <v>691</v>
      </c>
      <c r="E375" s="24" t="s">
        <v>708</v>
      </c>
      <c r="F375" s="3">
        <v>46533</v>
      </c>
      <c r="G375" s="3">
        <v>31239</v>
      </c>
      <c r="H375" s="3">
        <f t="shared" si="10"/>
        <v>77772</v>
      </c>
      <c r="I375" s="1">
        <v>2454</v>
      </c>
      <c r="J375" s="1">
        <f t="shared" si="11"/>
        <v>80226</v>
      </c>
      <c r="K375" s="12"/>
    </row>
    <row r="376" spans="1:11" ht="14.4" customHeight="1">
      <c r="A376" s="23" t="s">
        <v>394</v>
      </c>
      <c r="B376" s="12">
        <v>371516</v>
      </c>
      <c r="C376" s="14" t="s">
        <v>395</v>
      </c>
      <c r="D376" s="23" t="s">
        <v>691</v>
      </c>
      <c r="E376" s="24" t="s">
        <v>708</v>
      </c>
      <c r="F376" s="3">
        <v>558050</v>
      </c>
      <c r="G376" s="3">
        <v>0</v>
      </c>
      <c r="H376" s="3">
        <f t="shared" si="10"/>
        <v>558050</v>
      </c>
      <c r="I376" s="1">
        <v>6894</v>
      </c>
      <c r="J376" s="1">
        <f t="shared" si="11"/>
        <v>564944</v>
      </c>
      <c r="K376" s="12"/>
    </row>
    <row r="377" spans="1:11" ht="14.4" customHeight="1">
      <c r="A377" s="23" t="s">
        <v>394</v>
      </c>
      <c r="B377" s="12">
        <v>371525</v>
      </c>
      <c r="C377" s="14" t="s">
        <v>396</v>
      </c>
      <c r="D377" s="23" t="s">
        <v>691</v>
      </c>
      <c r="E377" s="24" t="s">
        <v>708</v>
      </c>
      <c r="F377" s="3">
        <v>714892</v>
      </c>
      <c r="G377" s="3">
        <v>99474</v>
      </c>
      <c r="H377" s="3">
        <f t="shared" si="10"/>
        <v>814366</v>
      </c>
      <c r="I377" s="1">
        <v>19158</v>
      </c>
      <c r="J377" s="1">
        <f t="shared" si="11"/>
        <v>833524</v>
      </c>
      <c r="K377" s="12"/>
    </row>
    <row r="378" spans="1:11" ht="14.4" customHeight="1">
      <c r="A378" s="23" t="s">
        <v>394</v>
      </c>
      <c r="B378" s="12">
        <v>371526</v>
      </c>
      <c r="C378" s="14" t="s">
        <v>397</v>
      </c>
      <c r="D378" s="23" t="s">
        <v>691</v>
      </c>
      <c r="E378" s="24" t="s">
        <v>708</v>
      </c>
      <c r="F378" s="3">
        <v>523827</v>
      </c>
      <c r="G378" s="3">
        <v>0</v>
      </c>
      <c r="H378" s="3">
        <f t="shared" si="10"/>
        <v>523827</v>
      </c>
      <c r="I378" s="1">
        <v>67344</v>
      </c>
      <c r="J378" s="1">
        <f t="shared" si="11"/>
        <v>591171</v>
      </c>
      <c r="K378" s="12"/>
    </row>
    <row r="379" spans="1:11" ht="14.4" customHeight="1">
      <c r="A379" s="23" t="s">
        <v>394</v>
      </c>
      <c r="B379" s="12">
        <v>371531</v>
      </c>
      <c r="C379" s="14" t="s">
        <v>398</v>
      </c>
      <c r="D379" s="23" t="s">
        <v>691</v>
      </c>
      <c r="E379" s="24" t="s">
        <v>708</v>
      </c>
      <c r="F379" s="3">
        <v>277849</v>
      </c>
      <c r="G379" s="3">
        <v>0</v>
      </c>
      <c r="H379" s="3">
        <f t="shared" si="10"/>
        <v>277849</v>
      </c>
      <c r="I379" s="1">
        <v>360</v>
      </c>
      <c r="J379" s="1">
        <f t="shared" si="11"/>
        <v>278209</v>
      </c>
      <c r="K379" s="12"/>
    </row>
    <row r="380" spans="1:11" ht="14.4" customHeight="1">
      <c r="A380" s="23" t="s">
        <v>394</v>
      </c>
      <c r="B380" s="12">
        <v>371534</v>
      </c>
      <c r="C380" s="14" t="s">
        <v>399</v>
      </c>
      <c r="D380" s="23" t="s">
        <v>691</v>
      </c>
      <c r="E380" s="24" t="s">
        <v>708</v>
      </c>
      <c r="F380" s="3">
        <v>877138</v>
      </c>
      <c r="G380" s="3">
        <v>49616</v>
      </c>
      <c r="H380" s="3">
        <f t="shared" ref="H380:H442" si="12">F380+G380</f>
        <v>926754</v>
      </c>
      <c r="I380" s="1">
        <v>91374</v>
      </c>
      <c r="J380" s="1">
        <f t="shared" ref="J380:J442" si="13">H380+I380</f>
        <v>1018128</v>
      </c>
      <c r="K380" s="12"/>
    </row>
    <row r="381" spans="1:11" ht="14.4" customHeight="1">
      <c r="A381" s="23" t="s">
        <v>394</v>
      </c>
      <c r="B381" s="12">
        <v>371540</v>
      </c>
      <c r="C381" s="14" t="s">
        <v>400</v>
      </c>
      <c r="D381" s="23" t="s">
        <v>691</v>
      </c>
      <c r="E381" s="24" t="s">
        <v>708</v>
      </c>
      <c r="F381" s="3">
        <v>611306</v>
      </c>
      <c r="G381" s="3">
        <v>45715</v>
      </c>
      <c r="H381" s="3">
        <f t="shared" si="12"/>
        <v>657021</v>
      </c>
      <c r="I381" s="1">
        <v>58590</v>
      </c>
      <c r="J381" s="1">
        <f t="shared" si="13"/>
        <v>715611</v>
      </c>
      <c r="K381" s="12"/>
    </row>
    <row r="382" spans="1:11" ht="14.4" customHeight="1">
      <c r="A382" s="23" t="s">
        <v>394</v>
      </c>
      <c r="B382" s="12">
        <v>371553</v>
      </c>
      <c r="C382" s="14" t="s">
        <v>401</v>
      </c>
      <c r="D382" s="23" t="s">
        <v>691</v>
      </c>
      <c r="E382" s="24" t="s">
        <v>708</v>
      </c>
      <c r="F382" s="3">
        <v>1360761</v>
      </c>
      <c r="G382" s="3">
        <v>0</v>
      </c>
      <c r="H382" s="3">
        <f t="shared" si="12"/>
        <v>1360761</v>
      </c>
      <c r="I382" s="1">
        <v>137130</v>
      </c>
      <c r="J382" s="1">
        <f t="shared" si="13"/>
        <v>1497891</v>
      </c>
      <c r="K382" s="12"/>
    </row>
    <row r="383" spans="1:11" ht="14.4" customHeight="1">
      <c r="A383" s="23" t="s">
        <v>394</v>
      </c>
      <c r="B383" s="12">
        <v>371555</v>
      </c>
      <c r="C383" s="14" t="s">
        <v>402</v>
      </c>
      <c r="D383" s="23" t="s">
        <v>691</v>
      </c>
      <c r="E383" s="24" t="s">
        <v>708</v>
      </c>
      <c r="F383" s="3">
        <v>1187850</v>
      </c>
      <c r="G383" s="3">
        <v>0</v>
      </c>
      <c r="H383" s="3">
        <f t="shared" si="12"/>
        <v>1187850</v>
      </c>
      <c r="I383" s="1">
        <v>62646</v>
      </c>
      <c r="J383" s="1">
        <f t="shared" si="13"/>
        <v>1250496</v>
      </c>
      <c r="K383" s="12"/>
    </row>
    <row r="384" spans="1:11" ht="14.4" customHeight="1">
      <c r="A384" s="23" t="s">
        <v>394</v>
      </c>
      <c r="B384" s="12">
        <v>371556</v>
      </c>
      <c r="C384" s="14" t="s">
        <v>403</v>
      </c>
      <c r="D384" s="23" t="s">
        <v>691</v>
      </c>
      <c r="E384" s="24" t="s">
        <v>708</v>
      </c>
      <c r="F384" s="3">
        <v>518857</v>
      </c>
      <c r="G384" s="3">
        <v>213436</v>
      </c>
      <c r="H384" s="3">
        <f t="shared" si="12"/>
        <v>732293</v>
      </c>
      <c r="I384" s="1">
        <v>63798</v>
      </c>
      <c r="J384" s="1">
        <f t="shared" si="13"/>
        <v>796091</v>
      </c>
      <c r="K384" s="12"/>
    </row>
    <row r="385" spans="1:11" ht="14.4" customHeight="1">
      <c r="A385" s="23" t="s">
        <v>394</v>
      </c>
      <c r="B385" s="12">
        <v>371557</v>
      </c>
      <c r="C385" s="14" t="s">
        <v>404</v>
      </c>
      <c r="D385" s="23" t="s">
        <v>691</v>
      </c>
      <c r="E385" s="24" t="s">
        <v>708</v>
      </c>
      <c r="F385" s="3">
        <v>266835.03783569811</v>
      </c>
      <c r="G385" s="3">
        <v>12155.234829174315</v>
      </c>
      <c r="H385" s="3">
        <f t="shared" si="12"/>
        <v>278990.27266487241</v>
      </c>
      <c r="I385" s="1">
        <v>22350</v>
      </c>
      <c r="J385" s="1">
        <f t="shared" si="13"/>
        <v>301340.27266487241</v>
      </c>
      <c r="K385" s="12"/>
    </row>
    <row r="386" spans="1:11" ht="14.4" customHeight="1">
      <c r="A386" s="23" t="s">
        <v>394</v>
      </c>
      <c r="B386" s="12">
        <v>371558</v>
      </c>
      <c r="C386" s="14" t="s">
        <v>405</v>
      </c>
      <c r="D386" s="23" t="s">
        <v>691</v>
      </c>
      <c r="E386" s="24" t="s">
        <v>708</v>
      </c>
      <c r="F386" s="3">
        <v>574518</v>
      </c>
      <c r="G386" s="3">
        <v>0</v>
      </c>
      <c r="H386" s="3">
        <f t="shared" si="12"/>
        <v>574518</v>
      </c>
      <c r="I386" s="1">
        <v>53244</v>
      </c>
      <c r="J386" s="1">
        <f t="shared" si="13"/>
        <v>627762</v>
      </c>
      <c r="K386" s="12"/>
    </row>
    <row r="387" spans="1:11" ht="14.4" customHeight="1">
      <c r="A387" s="23" t="s">
        <v>394</v>
      </c>
      <c r="B387" s="12">
        <v>371559</v>
      </c>
      <c r="C387" s="14" t="s">
        <v>406</v>
      </c>
      <c r="D387" s="23" t="s">
        <v>691</v>
      </c>
      <c r="E387" s="24" t="s">
        <v>708</v>
      </c>
      <c r="F387" s="3">
        <v>292859</v>
      </c>
      <c r="G387" s="3">
        <v>958</v>
      </c>
      <c r="H387" s="3">
        <f t="shared" si="12"/>
        <v>293817</v>
      </c>
      <c r="I387" s="1">
        <v>7698</v>
      </c>
      <c r="J387" s="1">
        <f t="shared" si="13"/>
        <v>301515</v>
      </c>
      <c r="K387" s="12"/>
    </row>
    <row r="388" spans="1:11" ht="14.4" customHeight="1">
      <c r="A388" s="23" t="s">
        <v>394</v>
      </c>
      <c r="B388" s="12">
        <v>371561</v>
      </c>
      <c r="C388" s="14" t="s">
        <v>407</v>
      </c>
      <c r="D388" s="23" t="s">
        <v>691</v>
      </c>
      <c r="E388" s="24" t="s">
        <v>708</v>
      </c>
      <c r="F388" s="3">
        <v>156683</v>
      </c>
      <c r="G388" s="3">
        <v>49608</v>
      </c>
      <c r="H388" s="3">
        <f t="shared" si="12"/>
        <v>206291</v>
      </c>
      <c r="I388" s="1">
        <v>7062</v>
      </c>
      <c r="J388" s="1">
        <f t="shared" si="13"/>
        <v>213353</v>
      </c>
      <c r="K388" s="12"/>
    </row>
    <row r="389" spans="1:11" ht="14.4" customHeight="1">
      <c r="A389" s="23" t="s">
        <v>394</v>
      </c>
      <c r="B389" s="12">
        <v>371567</v>
      </c>
      <c r="C389" s="14" t="s">
        <v>408</v>
      </c>
      <c r="D389" s="23" t="s">
        <v>691</v>
      </c>
      <c r="E389" s="24" t="s">
        <v>708</v>
      </c>
      <c r="F389" s="3">
        <v>509862.81083981349</v>
      </c>
      <c r="G389" s="3">
        <v>0</v>
      </c>
      <c r="H389" s="3">
        <f t="shared" si="12"/>
        <v>509862.81083981349</v>
      </c>
      <c r="I389" s="1">
        <v>16824</v>
      </c>
      <c r="J389" s="1">
        <f t="shared" si="13"/>
        <v>526686.81083981344</v>
      </c>
      <c r="K389" s="12"/>
    </row>
    <row r="390" spans="1:11" ht="14.4" customHeight="1">
      <c r="A390" s="23" t="s">
        <v>394</v>
      </c>
      <c r="B390" s="12">
        <v>371576</v>
      </c>
      <c r="C390" s="14" t="s">
        <v>409</v>
      </c>
      <c r="D390" s="23" t="s">
        <v>691</v>
      </c>
      <c r="E390" s="24" t="s">
        <v>708</v>
      </c>
      <c r="F390" s="3">
        <v>2314411</v>
      </c>
      <c r="G390" s="3">
        <v>0</v>
      </c>
      <c r="H390" s="3">
        <f t="shared" si="12"/>
        <v>2314411</v>
      </c>
      <c r="I390" s="1">
        <v>75714</v>
      </c>
      <c r="J390" s="1">
        <f t="shared" si="13"/>
        <v>2390125</v>
      </c>
      <c r="K390" s="12"/>
    </row>
    <row r="391" spans="1:11" ht="14.4" customHeight="1">
      <c r="A391" s="23" t="s">
        <v>394</v>
      </c>
      <c r="B391" s="12">
        <v>371582</v>
      </c>
      <c r="C391" s="14" t="s">
        <v>410</v>
      </c>
      <c r="D391" s="23" t="s">
        <v>691</v>
      </c>
      <c r="E391" s="24" t="s">
        <v>708</v>
      </c>
      <c r="F391" s="3">
        <v>444740</v>
      </c>
      <c r="G391" s="3">
        <v>34813</v>
      </c>
      <c r="H391" s="3">
        <f t="shared" si="12"/>
        <v>479553</v>
      </c>
      <c r="I391" s="1">
        <v>-4920</v>
      </c>
      <c r="J391" s="1">
        <f t="shared" si="13"/>
        <v>474633</v>
      </c>
      <c r="K391" s="12"/>
    </row>
    <row r="392" spans="1:11" ht="14.4" customHeight="1">
      <c r="A392" s="23" t="s">
        <v>394</v>
      </c>
      <c r="B392" s="12">
        <v>371590</v>
      </c>
      <c r="C392" s="14" t="s">
        <v>411</v>
      </c>
      <c r="D392" s="23" t="s">
        <v>691</v>
      </c>
      <c r="E392" s="24" t="s">
        <v>708</v>
      </c>
      <c r="F392" s="3">
        <v>28893</v>
      </c>
      <c r="G392" s="3">
        <v>0</v>
      </c>
      <c r="H392" s="3">
        <f t="shared" si="12"/>
        <v>28893</v>
      </c>
      <c r="I392" s="1">
        <v>486</v>
      </c>
      <c r="J392" s="1">
        <f t="shared" si="13"/>
        <v>29379</v>
      </c>
      <c r="K392" s="12"/>
    </row>
    <row r="393" spans="1:11" ht="14.4" customHeight="1">
      <c r="A393" s="23" t="s">
        <v>394</v>
      </c>
      <c r="B393" s="12">
        <v>371591</v>
      </c>
      <c r="C393" s="14" t="s">
        <v>412</v>
      </c>
      <c r="D393" s="23" t="s">
        <v>691</v>
      </c>
      <c r="E393" s="24" t="s">
        <v>708</v>
      </c>
      <c r="F393" s="3">
        <v>856788</v>
      </c>
      <c r="G393" s="3">
        <v>49463</v>
      </c>
      <c r="H393" s="3">
        <f t="shared" si="12"/>
        <v>906251</v>
      </c>
      <c r="I393" s="1">
        <v>28788</v>
      </c>
      <c r="J393" s="1">
        <f t="shared" si="13"/>
        <v>935039</v>
      </c>
      <c r="K393" s="12"/>
    </row>
    <row r="394" spans="1:11" ht="14.4" customHeight="1">
      <c r="A394" s="23" t="s">
        <v>394</v>
      </c>
      <c r="B394" s="12">
        <v>371592</v>
      </c>
      <c r="C394" s="14" t="s">
        <v>413</v>
      </c>
      <c r="D394" s="23" t="s">
        <v>691</v>
      </c>
      <c r="E394" s="24" t="s">
        <v>708</v>
      </c>
      <c r="F394" s="3">
        <v>441702</v>
      </c>
      <c r="G394" s="3">
        <v>410119</v>
      </c>
      <c r="H394" s="3">
        <f t="shared" si="12"/>
        <v>851821</v>
      </c>
      <c r="I394" s="1">
        <v>-7866</v>
      </c>
      <c r="J394" s="1">
        <f t="shared" si="13"/>
        <v>843955</v>
      </c>
      <c r="K394" s="12"/>
    </row>
    <row r="395" spans="1:11" ht="14.4" customHeight="1">
      <c r="A395" s="23" t="s">
        <v>394</v>
      </c>
      <c r="B395" s="12">
        <v>371597</v>
      </c>
      <c r="C395" s="14" t="s">
        <v>414</v>
      </c>
      <c r="D395" s="23" t="s">
        <v>691</v>
      </c>
      <c r="E395" s="24" t="s">
        <v>708</v>
      </c>
      <c r="F395" s="3">
        <v>329210</v>
      </c>
      <c r="G395" s="3">
        <v>262</v>
      </c>
      <c r="H395" s="3">
        <f t="shared" si="12"/>
        <v>329472</v>
      </c>
      <c r="I395" s="1">
        <v>-9582</v>
      </c>
      <c r="J395" s="1">
        <f t="shared" si="13"/>
        <v>319890</v>
      </c>
      <c r="K395" s="12"/>
    </row>
    <row r="396" spans="1:11" ht="14.4" customHeight="1">
      <c r="A396" s="23" t="s">
        <v>394</v>
      </c>
      <c r="B396" s="12">
        <v>372455</v>
      </c>
      <c r="C396" s="14" t="s">
        <v>415</v>
      </c>
      <c r="D396" s="23" t="s">
        <v>691</v>
      </c>
      <c r="E396" s="24" t="s">
        <v>708</v>
      </c>
      <c r="F396" s="3">
        <v>526391</v>
      </c>
      <c r="G396" s="3">
        <v>0</v>
      </c>
      <c r="H396" s="3">
        <f t="shared" si="12"/>
        <v>526391</v>
      </c>
      <c r="I396" s="1">
        <v>-62160</v>
      </c>
      <c r="J396" s="1">
        <f t="shared" si="13"/>
        <v>464231</v>
      </c>
      <c r="K396" s="12"/>
    </row>
    <row r="397" spans="1:11" ht="14.4" customHeight="1">
      <c r="A397" s="23" t="s">
        <v>416</v>
      </c>
      <c r="B397" s="12">
        <v>381447</v>
      </c>
      <c r="C397" s="14" t="s">
        <v>417</v>
      </c>
      <c r="D397" s="23" t="s">
        <v>691</v>
      </c>
      <c r="E397" s="24" t="s">
        <v>708</v>
      </c>
      <c r="F397" s="3">
        <v>2764030</v>
      </c>
      <c r="G397" s="3">
        <v>852582</v>
      </c>
      <c r="H397" s="3">
        <f t="shared" si="12"/>
        <v>3616612</v>
      </c>
      <c r="I397" s="1">
        <v>117972</v>
      </c>
      <c r="J397" s="1">
        <f t="shared" si="13"/>
        <v>3734584</v>
      </c>
      <c r="K397" s="12"/>
    </row>
    <row r="398" spans="1:11" ht="14.4" customHeight="1">
      <c r="A398" s="23" t="s">
        <v>416</v>
      </c>
      <c r="B398" s="12">
        <v>381509</v>
      </c>
      <c r="C398" s="14" t="s">
        <v>392</v>
      </c>
      <c r="D398" s="23" t="s">
        <v>691</v>
      </c>
      <c r="E398" s="24" t="s">
        <v>708</v>
      </c>
      <c r="F398" s="3">
        <v>95228</v>
      </c>
      <c r="G398" s="3">
        <v>31275</v>
      </c>
      <c r="H398" s="3">
        <f t="shared" si="12"/>
        <v>126503</v>
      </c>
      <c r="I398" s="1">
        <v>5898</v>
      </c>
      <c r="J398" s="1">
        <f t="shared" si="13"/>
        <v>132401</v>
      </c>
      <c r="K398" s="12"/>
    </row>
    <row r="399" spans="1:11" ht="14.4" customHeight="1">
      <c r="A399" s="23" t="s">
        <v>416</v>
      </c>
      <c r="B399" s="12">
        <v>381604</v>
      </c>
      <c r="C399" s="14" t="s">
        <v>418</v>
      </c>
      <c r="D399" s="23" t="s">
        <v>691</v>
      </c>
      <c r="E399" s="24" t="s">
        <v>708</v>
      </c>
      <c r="F399" s="3">
        <v>1969798</v>
      </c>
      <c r="G399" s="3">
        <v>907123</v>
      </c>
      <c r="H399" s="3">
        <f t="shared" si="12"/>
        <v>2876921</v>
      </c>
      <c r="I399" s="1">
        <v>340728</v>
      </c>
      <c r="J399" s="1">
        <f t="shared" si="13"/>
        <v>3217649</v>
      </c>
      <c r="K399" s="12"/>
    </row>
    <row r="400" spans="1:11" ht="14.4" customHeight="1">
      <c r="A400" s="23" t="s">
        <v>416</v>
      </c>
      <c r="B400" s="12">
        <v>381607</v>
      </c>
      <c r="C400" s="14" t="s">
        <v>419</v>
      </c>
      <c r="D400" s="23" t="s">
        <v>691</v>
      </c>
      <c r="E400" s="24" t="s">
        <v>708</v>
      </c>
      <c r="F400" s="3">
        <v>3732733</v>
      </c>
      <c r="G400" s="3">
        <v>3993569</v>
      </c>
      <c r="H400" s="3">
        <f t="shared" si="12"/>
        <v>7726302</v>
      </c>
      <c r="I400" s="1">
        <v>860016</v>
      </c>
      <c r="J400" s="1">
        <f t="shared" si="13"/>
        <v>8586318</v>
      </c>
      <c r="K400" s="12"/>
    </row>
    <row r="401" spans="1:11" ht="14.4" customHeight="1">
      <c r="A401" s="23" t="s">
        <v>416</v>
      </c>
      <c r="B401" s="12">
        <v>381610</v>
      </c>
      <c r="C401" s="14" t="s">
        <v>420</v>
      </c>
      <c r="D401" s="23" t="s">
        <v>691</v>
      </c>
      <c r="E401" s="24" t="s">
        <v>708</v>
      </c>
      <c r="F401" s="3">
        <v>1344192</v>
      </c>
      <c r="G401" s="3">
        <v>918038</v>
      </c>
      <c r="H401" s="3">
        <f t="shared" si="12"/>
        <v>2262230</v>
      </c>
      <c r="I401" s="1">
        <v>83346</v>
      </c>
      <c r="J401" s="1">
        <f t="shared" si="13"/>
        <v>2345576</v>
      </c>
      <c r="K401" s="12"/>
    </row>
    <row r="402" spans="1:11" ht="14.4" customHeight="1">
      <c r="A402" s="23" t="s">
        <v>416</v>
      </c>
      <c r="B402" s="12">
        <v>381611</v>
      </c>
      <c r="C402" s="14" t="s">
        <v>421</v>
      </c>
      <c r="D402" s="23" t="s">
        <v>691</v>
      </c>
      <c r="E402" s="24" t="s">
        <v>708</v>
      </c>
      <c r="F402" s="3">
        <v>2253453</v>
      </c>
      <c r="G402" s="3">
        <v>1254131</v>
      </c>
      <c r="H402" s="3">
        <f t="shared" si="12"/>
        <v>3507584</v>
      </c>
      <c r="I402" s="1">
        <v>255834</v>
      </c>
      <c r="J402" s="1">
        <f t="shared" si="13"/>
        <v>3763418</v>
      </c>
      <c r="K402" s="12"/>
    </row>
    <row r="403" spans="1:11" ht="14.4" customHeight="1">
      <c r="A403" s="23" t="s">
        <v>416</v>
      </c>
      <c r="B403" s="12">
        <v>381614</v>
      </c>
      <c r="C403" s="14" t="s">
        <v>422</v>
      </c>
      <c r="D403" s="23" t="s">
        <v>691</v>
      </c>
      <c r="E403" s="24" t="s">
        <v>708</v>
      </c>
      <c r="F403" s="3">
        <v>513764</v>
      </c>
      <c r="G403" s="3">
        <v>52636</v>
      </c>
      <c r="H403" s="3">
        <f t="shared" si="12"/>
        <v>566400</v>
      </c>
      <c r="I403" s="1">
        <v>18612</v>
      </c>
      <c r="J403" s="1">
        <f t="shared" si="13"/>
        <v>585012</v>
      </c>
      <c r="K403" s="12"/>
    </row>
    <row r="404" spans="1:11" ht="14.4" customHeight="1">
      <c r="A404" s="23" t="s">
        <v>416</v>
      </c>
      <c r="B404" s="12">
        <v>381615</v>
      </c>
      <c r="C404" s="14" t="s">
        <v>423</v>
      </c>
      <c r="D404" s="23" t="s">
        <v>691</v>
      </c>
      <c r="E404" s="24" t="s">
        <v>708</v>
      </c>
      <c r="F404" s="3">
        <v>414632</v>
      </c>
      <c r="G404" s="3">
        <v>59193</v>
      </c>
      <c r="H404" s="3">
        <f t="shared" si="12"/>
        <v>473825</v>
      </c>
      <c r="I404" s="1">
        <v>22920</v>
      </c>
      <c r="J404" s="1">
        <f t="shared" si="13"/>
        <v>496745</v>
      </c>
      <c r="K404" s="12"/>
    </row>
    <row r="405" spans="1:11" ht="14.4" customHeight="1">
      <c r="A405" s="23" t="s">
        <v>416</v>
      </c>
      <c r="B405" s="12">
        <v>381617</v>
      </c>
      <c r="C405" s="14" t="s">
        <v>424</v>
      </c>
      <c r="D405" s="23" t="s">
        <v>691</v>
      </c>
      <c r="E405" s="24" t="s">
        <v>708</v>
      </c>
      <c r="F405" s="3">
        <v>1151851</v>
      </c>
      <c r="G405" s="3">
        <v>0</v>
      </c>
      <c r="H405" s="3">
        <f t="shared" si="12"/>
        <v>1151851</v>
      </c>
      <c r="I405" s="1">
        <v>376992</v>
      </c>
      <c r="J405" s="1">
        <f t="shared" si="13"/>
        <v>1528843</v>
      </c>
      <c r="K405" s="12"/>
    </row>
    <row r="406" spans="1:11" ht="14.4" customHeight="1">
      <c r="A406" s="23" t="s">
        <v>416</v>
      </c>
      <c r="B406" s="12">
        <v>381622</v>
      </c>
      <c r="C406" s="14" t="s">
        <v>425</v>
      </c>
      <c r="D406" s="23" t="s">
        <v>691</v>
      </c>
      <c r="E406" s="24" t="s">
        <v>708</v>
      </c>
      <c r="F406" s="3">
        <v>223536</v>
      </c>
      <c r="G406" s="3">
        <v>39611</v>
      </c>
      <c r="H406" s="3">
        <f t="shared" si="12"/>
        <v>263147</v>
      </c>
      <c r="I406" s="1">
        <v>12174</v>
      </c>
      <c r="J406" s="1">
        <f t="shared" si="13"/>
        <v>275321</v>
      </c>
      <c r="K406" s="12"/>
    </row>
    <row r="407" spans="1:11" ht="14.4" customHeight="1">
      <c r="A407" s="23" t="s">
        <v>416</v>
      </c>
      <c r="B407" s="12">
        <v>381625</v>
      </c>
      <c r="C407" s="14" t="s">
        <v>426</v>
      </c>
      <c r="D407" s="23" t="s">
        <v>691</v>
      </c>
      <c r="E407" s="24" t="s">
        <v>708</v>
      </c>
      <c r="F407" s="3">
        <v>2090163</v>
      </c>
      <c r="G407" s="3">
        <v>2338888</v>
      </c>
      <c r="H407" s="3">
        <f t="shared" si="12"/>
        <v>4429051</v>
      </c>
      <c r="I407" s="1">
        <v>79230</v>
      </c>
      <c r="J407" s="1">
        <f t="shared" si="13"/>
        <v>4508281</v>
      </c>
      <c r="K407" s="12"/>
    </row>
    <row r="408" spans="1:11" ht="14.4" customHeight="1">
      <c r="A408" s="23" t="s">
        <v>416</v>
      </c>
      <c r="B408" s="12">
        <v>381630</v>
      </c>
      <c r="C408" s="14" t="s">
        <v>427</v>
      </c>
      <c r="D408" s="23" t="s">
        <v>691</v>
      </c>
      <c r="E408" s="24" t="s">
        <v>708</v>
      </c>
      <c r="F408" s="3">
        <v>2511878</v>
      </c>
      <c r="G408" s="3">
        <v>591472</v>
      </c>
      <c r="H408" s="3">
        <f t="shared" si="12"/>
        <v>3103350</v>
      </c>
      <c r="I408" s="1">
        <v>150468</v>
      </c>
      <c r="J408" s="1">
        <f t="shared" si="13"/>
        <v>3253818</v>
      </c>
      <c r="K408" s="12"/>
    </row>
    <row r="409" spans="1:11" ht="14.4" customHeight="1">
      <c r="A409" s="23" t="s">
        <v>416</v>
      </c>
      <c r="B409" s="12">
        <v>381631</v>
      </c>
      <c r="C409" s="14" t="s">
        <v>428</v>
      </c>
      <c r="D409" s="23" t="s">
        <v>691</v>
      </c>
      <c r="E409" s="24" t="s">
        <v>708</v>
      </c>
      <c r="F409" s="3">
        <v>1215263</v>
      </c>
      <c r="G409" s="3">
        <v>435160</v>
      </c>
      <c r="H409" s="3">
        <f t="shared" si="12"/>
        <v>1650423</v>
      </c>
      <c r="I409" s="1">
        <v>146274</v>
      </c>
      <c r="J409" s="1">
        <f t="shared" si="13"/>
        <v>1796697</v>
      </c>
      <c r="K409" s="12"/>
    </row>
    <row r="410" spans="1:11" ht="14.4" customHeight="1">
      <c r="A410" s="23" t="s">
        <v>416</v>
      </c>
      <c r="B410" s="12">
        <v>381632</v>
      </c>
      <c r="C410" s="14" t="s">
        <v>429</v>
      </c>
      <c r="D410" s="23" t="s">
        <v>691</v>
      </c>
      <c r="E410" s="24" t="s">
        <v>708</v>
      </c>
      <c r="F410" s="3">
        <v>4168061</v>
      </c>
      <c r="G410" s="3">
        <v>6892593</v>
      </c>
      <c r="H410" s="3">
        <f t="shared" si="12"/>
        <v>11060654</v>
      </c>
      <c r="I410" s="1">
        <v>555828</v>
      </c>
      <c r="J410" s="1">
        <f t="shared" si="13"/>
        <v>11616482</v>
      </c>
      <c r="K410" s="12"/>
    </row>
    <row r="411" spans="1:11" ht="14.4" customHeight="1">
      <c r="A411" s="23" t="s">
        <v>416</v>
      </c>
      <c r="B411" s="12">
        <v>381636</v>
      </c>
      <c r="C411" s="14" t="s">
        <v>430</v>
      </c>
      <c r="D411" s="23" t="s">
        <v>691</v>
      </c>
      <c r="E411" s="24" t="s">
        <v>708</v>
      </c>
      <c r="F411" s="3">
        <v>2301100</v>
      </c>
      <c r="G411" s="3">
        <v>1043442</v>
      </c>
      <c r="H411" s="3">
        <f t="shared" si="12"/>
        <v>3344542</v>
      </c>
      <c r="I411" s="1">
        <v>528864</v>
      </c>
      <c r="J411" s="1">
        <f t="shared" si="13"/>
        <v>3873406</v>
      </c>
      <c r="K411" s="12"/>
    </row>
    <row r="412" spans="1:11" ht="14.4" customHeight="1">
      <c r="A412" s="23" t="s">
        <v>416</v>
      </c>
      <c r="B412" s="12">
        <v>381637</v>
      </c>
      <c r="C412" s="14" t="s">
        <v>431</v>
      </c>
      <c r="D412" s="23" t="s">
        <v>691</v>
      </c>
      <c r="E412" s="24" t="s">
        <v>708</v>
      </c>
      <c r="F412" s="3">
        <v>3572340</v>
      </c>
      <c r="G412" s="3">
        <v>2967113</v>
      </c>
      <c r="H412" s="3">
        <f t="shared" si="12"/>
        <v>6539453</v>
      </c>
      <c r="I412" s="1">
        <v>266610</v>
      </c>
      <c r="J412" s="1">
        <f t="shared" si="13"/>
        <v>6806063</v>
      </c>
      <c r="K412" s="12"/>
    </row>
    <row r="413" spans="1:11" ht="14.4" customHeight="1">
      <c r="A413" s="23" t="s">
        <v>416</v>
      </c>
      <c r="B413" s="12">
        <v>381638</v>
      </c>
      <c r="C413" s="14" t="s">
        <v>432</v>
      </c>
      <c r="D413" s="23" t="s">
        <v>691</v>
      </c>
      <c r="E413" s="24" t="s">
        <v>708</v>
      </c>
      <c r="F413" s="3">
        <v>276859</v>
      </c>
      <c r="G413" s="3">
        <v>0</v>
      </c>
      <c r="H413" s="3">
        <f t="shared" si="12"/>
        <v>276859</v>
      </c>
      <c r="I413" s="1">
        <v>-25734</v>
      </c>
      <c r="J413" s="1">
        <f t="shared" si="13"/>
        <v>251125</v>
      </c>
      <c r="K413" s="12"/>
    </row>
    <row r="414" spans="1:11" ht="14.4" customHeight="1">
      <c r="A414" s="23" t="s">
        <v>416</v>
      </c>
      <c r="B414" s="12">
        <v>382247</v>
      </c>
      <c r="C414" s="14" t="s">
        <v>433</v>
      </c>
      <c r="D414" s="23" t="s">
        <v>691</v>
      </c>
      <c r="E414" s="24" t="s">
        <v>708</v>
      </c>
      <c r="F414" s="3">
        <v>1771403</v>
      </c>
      <c r="G414" s="3">
        <v>46141</v>
      </c>
      <c r="H414" s="3">
        <f t="shared" si="12"/>
        <v>1817544</v>
      </c>
      <c r="I414" s="1">
        <v>-60204</v>
      </c>
      <c r="J414" s="1">
        <f t="shared" si="13"/>
        <v>1757340</v>
      </c>
      <c r="K414" s="12"/>
    </row>
    <row r="415" spans="1:11" ht="14.4" customHeight="1">
      <c r="A415" s="23" t="s">
        <v>416</v>
      </c>
      <c r="B415" s="12">
        <v>383303</v>
      </c>
      <c r="C415" s="14" t="s">
        <v>434</v>
      </c>
      <c r="D415" s="23" t="s">
        <v>691</v>
      </c>
      <c r="E415" s="24" t="s">
        <v>708</v>
      </c>
      <c r="F415" s="3">
        <v>5678299</v>
      </c>
      <c r="G415" s="3">
        <v>8865188</v>
      </c>
      <c r="H415" s="3">
        <f t="shared" si="12"/>
        <v>14543487</v>
      </c>
      <c r="I415" s="1">
        <v>433596</v>
      </c>
      <c r="J415" s="1">
        <f t="shared" si="13"/>
        <v>14977083</v>
      </c>
      <c r="K415" s="12"/>
    </row>
    <row r="416" spans="1:11" ht="14.4" customHeight="1">
      <c r="A416" s="23" t="s">
        <v>435</v>
      </c>
      <c r="B416" s="12">
        <v>391405</v>
      </c>
      <c r="C416" s="14" t="s">
        <v>436</v>
      </c>
      <c r="D416" s="23" t="s">
        <v>691</v>
      </c>
      <c r="E416" s="24" t="s">
        <v>708</v>
      </c>
      <c r="F416" s="3">
        <v>107577</v>
      </c>
      <c r="G416" s="3">
        <v>50724</v>
      </c>
      <c r="H416" s="3">
        <f t="shared" si="12"/>
        <v>158301</v>
      </c>
      <c r="I416" s="1">
        <v>-14574</v>
      </c>
      <c r="J416" s="1">
        <f t="shared" si="13"/>
        <v>143727</v>
      </c>
      <c r="K416" s="12"/>
    </row>
    <row r="417" spans="1:11" ht="14.4" customHeight="1">
      <c r="A417" s="23" t="s">
        <v>435</v>
      </c>
      <c r="B417" s="12">
        <v>391640</v>
      </c>
      <c r="C417" s="14" t="s">
        <v>437</v>
      </c>
      <c r="D417" s="23" t="s">
        <v>691</v>
      </c>
      <c r="E417" s="24" t="s">
        <v>708</v>
      </c>
      <c r="F417" s="3">
        <v>354770</v>
      </c>
      <c r="G417" s="3">
        <v>40750</v>
      </c>
      <c r="H417" s="3">
        <f t="shared" si="12"/>
        <v>395520</v>
      </c>
      <c r="I417" s="1">
        <v>16434</v>
      </c>
      <c r="J417" s="1">
        <f t="shared" si="13"/>
        <v>411954</v>
      </c>
      <c r="K417" s="12"/>
    </row>
    <row r="418" spans="1:11" ht="14.4" customHeight="1">
      <c r="A418" s="23" t="s">
        <v>435</v>
      </c>
      <c r="B418" s="12">
        <v>391642</v>
      </c>
      <c r="C418" s="14" t="s">
        <v>438</v>
      </c>
      <c r="D418" s="23" t="s">
        <v>691</v>
      </c>
      <c r="E418" s="24" t="s">
        <v>708</v>
      </c>
      <c r="F418" s="3">
        <v>663777</v>
      </c>
      <c r="G418" s="3">
        <v>181101</v>
      </c>
      <c r="H418" s="3">
        <f t="shared" si="12"/>
        <v>844878</v>
      </c>
      <c r="I418" s="1">
        <v>-48834</v>
      </c>
      <c r="J418" s="1">
        <f t="shared" si="13"/>
        <v>796044</v>
      </c>
      <c r="K418" s="12"/>
    </row>
    <row r="419" spans="1:11" ht="14.4" customHeight="1">
      <c r="A419" s="23" t="s">
        <v>435</v>
      </c>
      <c r="B419" s="12">
        <v>391647</v>
      </c>
      <c r="C419" s="14" t="s">
        <v>439</v>
      </c>
      <c r="D419" s="23" t="s">
        <v>691</v>
      </c>
      <c r="E419" s="24" t="s">
        <v>708</v>
      </c>
      <c r="F419" s="3">
        <v>1520898</v>
      </c>
      <c r="G419" s="3">
        <v>331123</v>
      </c>
      <c r="H419" s="3">
        <f t="shared" si="12"/>
        <v>1852021</v>
      </c>
      <c r="I419" s="1">
        <v>27990</v>
      </c>
      <c r="J419" s="1">
        <f t="shared" si="13"/>
        <v>1880011</v>
      </c>
      <c r="K419" s="12"/>
    </row>
    <row r="420" spans="1:11" ht="14.4" customHeight="1">
      <c r="A420" s="23" t="s">
        <v>435</v>
      </c>
      <c r="B420" s="12">
        <v>391649</v>
      </c>
      <c r="C420" s="14" t="s">
        <v>440</v>
      </c>
      <c r="D420" s="23" t="s">
        <v>691</v>
      </c>
      <c r="E420" s="24" t="s">
        <v>708</v>
      </c>
      <c r="F420" s="3">
        <v>189318</v>
      </c>
      <c r="G420" s="3">
        <v>169150</v>
      </c>
      <c r="H420" s="3">
        <f t="shared" si="12"/>
        <v>358468</v>
      </c>
      <c r="I420" s="1">
        <v>9408</v>
      </c>
      <c r="J420" s="1">
        <f t="shared" si="13"/>
        <v>367876</v>
      </c>
      <c r="K420" s="12"/>
    </row>
    <row r="421" spans="1:11" ht="14.4" customHeight="1">
      <c r="A421" s="23" t="s">
        <v>435</v>
      </c>
      <c r="B421" s="12">
        <v>391650</v>
      </c>
      <c r="C421" s="14" t="s">
        <v>441</v>
      </c>
      <c r="D421" s="23" t="s">
        <v>691</v>
      </c>
      <c r="E421" s="24" t="s">
        <v>708</v>
      </c>
      <c r="F421" s="3">
        <v>1559276</v>
      </c>
      <c r="G421" s="3">
        <v>0</v>
      </c>
      <c r="H421" s="3">
        <f t="shared" si="12"/>
        <v>1559276</v>
      </c>
      <c r="I421" s="1">
        <v>89394</v>
      </c>
      <c r="J421" s="1">
        <f t="shared" si="13"/>
        <v>1648670</v>
      </c>
      <c r="K421" s="12"/>
    </row>
    <row r="422" spans="1:11" ht="14.4" customHeight="1">
      <c r="A422" s="23" t="s">
        <v>435</v>
      </c>
      <c r="B422" s="12">
        <v>391653</v>
      </c>
      <c r="C422" s="14" t="s">
        <v>442</v>
      </c>
      <c r="D422" s="23" t="s">
        <v>691</v>
      </c>
      <c r="E422" s="24" t="s">
        <v>708</v>
      </c>
      <c r="F422" s="3">
        <v>84522</v>
      </c>
      <c r="G422" s="3">
        <v>8755</v>
      </c>
      <c r="H422" s="3">
        <f t="shared" si="12"/>
        <v>93277</v>
      </c>
      <c r="I422" s="1">
        <v>5394</v>
      </c>
      <c r="J422" s="1">
        <f t="shared" si="13"/>
        <v>98671</v>
      </c>
      <c r="K422" s="12"/>
    </row>
    <row r="423" spans="1:11" ht="14.4" customHeight="1">
      <c r="A423" s="23" t="s">
        <v>435</v>
      </c>
      <c r="B423" s="12">
        <v>391654</v>
      </c>
      <c r="C423" s="14" t="s">
        <v>393</v>
      </c>
      <c r="D423" s="23" t="s">
        <v>691</v>
      </c>
      <c r="E423" s="24" t="s">
        <v>708</v>
      </c>
      <c r="F423" s="3">
        <v>2972944</v>
      </c>
      <c r="G423" s="3">
        <v>1988129</v>
      </c>
      <c r="H423" s="3">
        <f t="shared" si="12"/>
        <v>4961073</v>
      </c>
      <c r="I423" s="1">
        <v>225006</v>
      </c>
      <c r="J423" s="1">
        <f t="shared" si="13"/>
        <v>5186079</v>
      </c>
      <c r="K423" s="12"/>
    </row>
    <row r="424" spans="1:11" ht="14.4" customHeight="1">
      <c r="A424" s="23" t="s">
        <v>435</v>
      </c>
      <c r="B424" s="12">
        <v>391657</v>
      </c>
      <c r="C424" s="14" t="s">
        <v>443</v>
      </c>
      <c r="D424" s="23" t="s">
        <v>691</v>
      </c>
      <c r="E424" s="24" t="s">
        <v>708</v>
      </c>
      <c r="F424" s="3">
        <v>811049</v>
      </c>
      <c r="G424" s="3">
        <v>417409</v>
      </c>
      <c r="H424" s="3">
        <f t="shared" si="12"/>
        <v>1228458</v>
      </c>
      <c r="I424" s="1">
        <v>-28296</v>
      </c>
      <c r="J424" s="1">
        <f t="shared" si="13"/>
        <v>1200162</v>
      </c>
      <c r="K424" s="12"/>
    </row>
    <row r="425" spans="1:11" ht="14.4" customHeight="1">
      <c r="A425" s="23" t="s">
        <v>435</v>
      </c>
      <c r="B425" s="12">
        <v>391659</v>
      </c>
      <c r="C425" s="14" t="s">
        <v>444</v>
      </c>
      <c r="D425" s="23" t="s">
        <v>691</v>
      </c>
      <c r="E425" s="24" t="s">
        <v>708</v>
      </c>
      <c r="F425" s="3">
        <v>6578073</v>
      </c>
      <c r="G425" s="3">
        <v>728226</v>
      </c>
      <c r="H425" s="3">
        <f t="shared" si="12"/>
        <v>7306299</v>
      </c>
      <c r="I425" s="1">
        <v>358428</v>
      </c>
      <c r="J425" s="1">
        <f t="shared" si="13"/>
        <v>7664727</v>
      </c>
      <c r="K425" s="12"/>
    </row>
    <row r="426" spans="1:11" ht="14.4" customHeight="1">
      <c r="A426" s="23" t="s">
        <v>435</v>
      </c>
      <c r="B426" s="12">
        <v>391666</v>
      </c>
      <c r="C426" s="14" t="s">
        <v>445</v>
      </c>
      <c r="D426" s="23" t="s">
        <v>691</v>
      </c>
      <c r="E426" s="24" t="s">
        <v>708</v>
      </c>
      <c r="F426" s="3">
        <v>161770</v>
      </c>
      <c r="G426" s="3">
        <v>0</v>
      </c>
      <c r="H426" s="3">
        <f t="shared" si="12"/>
        <v>161770</v>
      </c>
      <c r="I426" s="1">
        <v>5418</v>
      </c>
      <c r="J426" s="1">
        <f t="shared" si="13"/>
        <v>167188</v>
      </c>
      <c r="K426" s="12"/>
    </row>
    <row r="427" spans="1:11" ht="14.4" customHeight="1">
      <c r="A427" s="23" t="s">
        <v>435</v>
      </c>
      <c r="B427" s="12">
        <v>391667</v>
      </c>
      <c r="C427" s="14" t="s">
        <v>446</v>
      </c>
      <c r="D427" s="23" t="s">
        <v>691</v>
      </c>
      <c r="E427" s="24" t="s">
        <v>708</v>
      </c>
      <c r="F427" s="3">
        <v>140823</v>
      </c>
      <c r="G427" s="3">
        <v>13439</v>
      </c>
      <c r="H427" s="3">
        <f t="shared" si="12"/>
        <v>154262</v>
      </c>
      <c r="I427" s="1">
        <v>10986</v>
      </c>
      <c r="J427" s="1">
        <f t="shared" si="13"/>
        <v>165248</v>
      </c>
      <c r="K427" s="12"/>
    </row>
    <row r="428" spans="1:11" ht="14.4" customHeight="1">
      <c r="A428" s="23" t="s">
        <v>435</v>
      </c>
      <c r="B428" s="12">
        <v>391668</v>
      </c>
      <c r="C428" s="14" t="s">
        <v>447</v>
      </c>
      <c r="D428" s="23" t="s">
        <v>691</v>
      </c>
      <c r="E428" s="24" t="s">
        <v>708</v>
      </c>
      <c r="F428" s="3">
        <v>477528.17111086106</v>
      </c>
      <c r="G428" s="3">
        <v>574896.38754383894</v>
      </c>
      <c r="H428" s="3">
        <f t="shared" si="12"/>
        <v>1052424.5586546999</v>
      </c>
      <c r="I428" s="1">
        <v>-31332</v>
      </c>
      <c r="J428" s="1">
        <f t="shared" si="13"/>
        <v>1021092.5586546999</v>
      </c>
      <c r="K428" s="12"/>
    </row>
    <row r="429" spans="1:11" ht="14.4" customHeight="1">
      <c r="A429" s="23" t="s">
        <v>435</v>
      </c>
      <c r="B429" s="12">
        <v>391669</v>
      </c>
      <c r="C429" s="14" t="s">
        <v>448</v>
      </c>
      <c r="D429" s="23" t="s">
        <v>691</v>
      </c>
      <c r="E429" s="24" t="s">
        <v>708</v>
      </c>
      <c r="F429" s="3">
        <v>489606</v>
      </c>
      <c r="G429" s="3">
        <v>159957</v>
      </c>
      <c r="H429" s="3">
        <f t="shared" si="12"/>
        <v>649563</v>
      </c>
      <c r="I429" s="1">
        <v>-10662</v>
      </c>
      <c r="J429" s="1">
        <f t="shared" si="13"/>
        <v>638901</v>
      </c>
      <c r="K429" s="12"/>
    </row>
    <row r="430" spans="1:11" ht="14.4" customHeight="1">
      <c r="A430" s="23" t="s">
        <v>435</v>
      </c>
      <c r="B430" s="12">
        <v>391670</v>
      </c>
      <c r="C430" s="14" t="s">
        <v>449</v>
      </c>
      <c r="D430" s="23" t="s">
        <v>691</v>
      </c>
      <c r="E430" s="24" t="s">
        <v>708</v>
      </c>
      <c r="F430" s="3">
        <v>1111846</v>
      </c>
      <c r="G430" s="3">
        <v>1190673</v>
      </c>
      <c r="H430" s="3">
        <f t="shared" si="12"/>
        <v>2302519</v>
      </c>
      <c r="I430" s="1">
        <v>52992</v>
      </c>
      <c r="J430" s="1">
        <f t="shared" si="13"/>
        <v>2355511</v>
      </c>
      <c r="K430" s="12"/>
    </row>
    <row r="431" spans="1:11" ht="14.4" customHeight="1">
      <c r="A431" s="23" t="s">
        <v>435</v>
      </c>
      <c r="B431" s="12">
        <v>391671</v>
      </c>
      <c r="C431" s="14" t="s">
        <v>450</v>
      </c>
      <c r="D431" s="23" t="s">
        <v>691</v>
      </c>
      <c r="E431" s="24" t="s">
        <v>708</v>
      </c>
      <c r="F431" s="3">
        <v>425719</v>
      </c>
      <c r="G431" s="3">
        <v>209200</v>
      </c>
      <c r="H431" s="3">
        <f t="shared" si="12"/>
        <v>634919</v>
      </c>
      <c r="I431" s="1">
        <v>20826</v>
      </c>
      <c r="J431" s="1">
        <f t="shared" si="13"/>
        <v>655745</v>
      </c>
      <c r="K431" s="12"/>
    </row>
    <row r="432" spans="1:11" ht="14.4" customHeight="1">
      <c r="A432" s="23" t="s">
        <v>435</v>
      </c>
      <c r="B432" s="12">
        <v>391674</v>
      </c>
      <c r="C432" s="14" t="s">
        <v>451</v>
      </c>
      <c r="D432" s="23" t="s">
        <v>691</v>
      </c>
      <c r="E432" s="24" t="s">
        <v>708</v>
      </c>
      <c r="F432" s="3">
        <v>758266</v>
      </c>
      <c r="G432" s="3">
        <v>280680</v>
      </c>
      <c r="H432" s="3">
        <f t="shared" si="12"/>
        <v>1038946</v>
      </c>
      <c r="I432" s="1">
        <v>87960</v>
      </c>
      <c r="J432" s="1">
        <f t="shared" si="13"/>
        <v>1126906</v>
      </c>
      <c r="K432" s="12"/>
    </row>
    <row r="433" spans="1:11" ht="14.4" customHeight="1">
      <c r="A433" s="23" t="s">
        <v>435</v>
      </c>
      <c r="B433" s="12">
        <v>391676</v>
      </c>
      <c r="C433" s="14" t="s">
        <v>452</v>
      </c>
      <c r="D433" s="23" t="s">
        <v>691</v>
      </c>
      <c r="E433" s="24" t="s">
        <v>708</v>
      </c>
      <c r="F433" s="3">
        <v>1043750</v>
      </c>
      <c r="G433" s="3">
        <v>1741458</v>
      </c>
      <c r="H433" s="3">
        <f t="shared" si="12"/>
        <v>2785208</v>
      </c>
      <c r="I433" s="1">
        <v>195522</v>
      </c>
      <c r="J433" s="1">
        <f t="shared" si="13"/>
        <v>2980730</v>
      </c>
      <c r="K433" s="12"/>
    </row>
    <row r="434" spans="1:11" ht="14.4" customHeight="1">
      <c r="A434" s="23" t="s">
        <v>435</v>
      </c>
      <c r="B434" s="12">
        <v>391677</v>
      </c>
      <c r="C434" s="14" t="s">
        <v>453</v>
      </c>
      <c r="D434" s="23" t="s">
        <v>691</v>
      </c>
      <c r="E434" s="24" t="s">
        <v>708</v>
      </c>
      <c r="F434" s="3">
        <v>1054072</v>
      </c>
      <c r="G434" s="3">
        <v>84602</v>
      </c>
      <c r="H434" s="3">
        <f t="shared" si="12"/>
        <v>1138674</v>
      </c>
      <c r="I434" s="1">
        <v>62886</v>
      </c>
      <c r="J434" s="1">
        <f t="shared" si="13"/>
        <v>1201560</v>
      </c>
      <c r="K434" s="12"/>
    </row>
    <row r="435" spans="1:11" ht="14.4" customHeight="1">
      <c r="A435" s="23" t="s">
        <v>435</v>
      </c>
      <c r="B435" s="12">
        <v>391679</v>
      </c>
      <c r="C435" s="14" t="s">
        <v>454</v>
      </c>
      <c r="D435" s="23" t="s">
        <v>691</v>
      </c>
      <c r="E435" s="24" t="s">
        <v>708</v>
      </c>
      <c r="F435" s="3">
        <v>202216</v>
      </c>
      <c r="G435" s="3">
        <v>125398</v>
      </c>
      <c r="H435" s="3">
        <f t="shared" si="12"/>
        <v>327614</v>
      </c>
      <c r="I435" s="1">
        <v>-51912</v>
      </c>
      <c r="J435" s="1">
        <f t="shared" si="13"/>
        <v>275702</v>
      </c>
      <c r="K435" s="12"/>
    </row>
    <row r="436" spans="1:11" ht="14.4" customHeight="1">
      <c r="A436" s="23" t="s">
        <v>435</v>
      </c>
      <c r="B436" s="12">
        <v>391680</v>
      </c>
      <c r="C436" s="14" t="s">
        <v>455</v>
      </c>
      <c r="D436" s="23" t="s">
        <v>691</v>
      </c>
      <c r="E436" s="24" t="s">
        <v>708</v>
      </c>
      <c r="F436" s="3">
        <v>3064676</v>
      </c>
      <c r="G436" s="3">
        <v>1826039</v>
      </c>
      <c r="H436" s="3">
        <f t="shared" si="12"/>
        <v>4890715</v>
      </c>
      <c r="I436" s="1">
        <v>162792</v>
      </c>
      <c r="J436" s="1">
        <f t="shared" si="13"/>
        <v>5053507</v>
      </c>
      <c r="K436" s="12"/>
    </row>
    <row r="437" spans="1:11" ht="14.4" customHeight="1">
      <c r="A437" s="23" t="s">
        <v>435</v>
      </c>
      <c r="B437" s="12">
        <v>391682</v>
      </c>
      <c r="C437" s="14" t="s">
        <v>456</v>
      </c>
      <c r="D437" s="23" t="s">
        <v>691</v>
      </c>
      <c r="E437" s="24" t="s">
        <v>708</v>
      </c>
      <c r="F437" s="3">
        <v>138782</v>
      </c>
      <c r="G437" s="3">
        <v>34616</v>
      </c>
      <c r="H437" s="3">
        <f t="shared" si="12"/>
        <v>173398</v>
      </c>
      <c r="I437" s="1">
        <v>13782</v>
      </c>
      <c r="J437" s="1">
        <f t="shared" si="13"/>
        <v>187180</v>
      </c>
      <c r="K437" s="12"/>
    </row>
    <row r="438" spans="1:11" ht="14.4" customHeight="1">
      <c r="A438" s="23" t="s">
        <v>435</v>
      </c>
      <c r="B438" s="12">
        <v>391684</v>
      </c>
      <c r="C438" s="14" t="s">
        <v>457</v>
      </c>
      <c r="D438" s="23" t="s">
        <v>691</v>
      </c>
      <c r="E438" s="24" t="s">
        <v>708</v>
      </c>
      <c r="F438" s="3">
        <v>633709</v>
      </c>
      <c r="G438" s="3">
        <v>31282</v>
      </c>
      <c r="H438" s="3">
        <f t="shared" si="12"/>
        <v>664991</v>
      </c>
      <c r="I438" s="1">
        <v>23862</v>
      </c>
      <c r="J438" s="1">
        <f t="shared" si="13"/>
        <v>688853</v>
      </c>
      <c r="K438" s="12"/>
    </row>
    <row r="439" spans="1:11" ht="14.4" customHeight="1">
      <c r="A439" s="23" t="s">
        <v>435</v>
      </c>
      <c r="B439" s="12">
        <v>391685</v>
      </c>
      <c r="C439" s="14" t="s">
        <v>458</v>
      </c>
      <c r="D439" s="23" t="s">
        <v>691</v>
      </c>
      <c r="E439" s="24" t="s">
        <v>708</v>
      </c>
      <c r="F439" s="3">
        <v>622859</v>
      </c>
      <c r="G439" s="3">
        <v>3004878</v>
      </c>
      <c r="H439" s="3">
        <f t="shared" si="12"/>
        <v>3627737</v>
      </c>
      <c r="I439" s="1">
        <v>175722</v>
      </c>
      <c r="J439" s="1">
        <f t="shared" si="13"/>
        <v>3803459</v>
      </c>
      <c r="K439" s="12"/>
    </row>
    <row r="440" spans="1:11" ht="14.4" customHeight="1">
      <c r="A440" s="23" t="s">
        <v>435</v>
      </c>
      <c r="B440" s="12">
        <v>391686</v>
      </c>
      <c r="C440" s="14" t="s">
        <v>459</v>
      </c>
      <c r="D440" s="23" t="s">
        <v>691</v>
      </c>
      <c r="E440" s="24" t="s">
        <v>708</v>
      </c>
      <c r="F440" s="3">
        <v>5300443</v>
      </c>
      <c r="G440" s="3">
        <v>472307</v>
      </c>
      <c r="H440" s="3">
        <f t="shared" si="12"/>
        <v>5772750</v>
      </c>
      <c r="I440" s="1">
        <v>-38628</v>
      </c>
      <c r="J440" s="1">
        <f t="shared" si="13"/>
        <v>5734122</v>
      </c>
      <c r="K440" s="12"/>
    </row>
    <row r="441" spans="1:11" ht="14.4" customHeight="1">
      <c r="A441" s="23" t="s">
        <v>435</v>
      </c>
      <c r="B441" s="12">
        <v>391688</v>
      </c>
      <c r="C441" s="14" t="s">
        <v>460</v>
      </c>
      <c r="D441" s="23" t="s">
        <v>691</v>
      </c>
      <c r="E441" s="24" t="s">
        <v>708</v>
      </c>
      <c r="F441" s="3">
        <v>226857</v>
      </c>
      <c r="G441" s="3">
        <v>10455</v>
      </c>
      <c r="H441" s="3">
        <f t="shared" si="12"/>
        <v>237312</v>
      </c>
      <c r="I441" s="1">
        <v>40494</v>
      </c>
      <c r="J441" s="1">
        <f t="shared" si="13"/>
        <v>277806</v>
      </c>
      <c r="K441" s="12"/>
    </row>
    <row r="442" spans="1:11" ht="14.4" customHeight="1">
      <c r="A442" s="23" t="s">
        <v>435</v>
      </c>
      <c r="B442" s="12">
        <v>391689</v>
      </c>
      <c r="C442" s="14" t="s">
        <v>461</v>
      </c>
      <c r="D442" s="23" t="s">
        <v>691</v>
      </c>
      <c r="E442" s="24" t="s">
        <v>708</v>
      </c>
      <c r="F442" s="3">
        <v>1504839</v>
      </c>
      <c r="G442" s="3">
        <v>275451</v>
      </c>
      <c r="H442" s="3">
        <f t="shared" si="12"/>
        <v>1780290</v>
      </c>
      <c r="I442" s="1">
        <v>52644</v>
      </c>
      <c r="J442" s="1">
        <f t="shared" si="13"/>
        <v>1832934</v>
      </c>
      <c r="K442" s="12"/>
    </row>
    <row r="443" spans="1:11" ht="14.4" customHeight="1">
      <c r="A443" s="23" t="s">
        <v>462</v>
      </c>
      <c r="B443" s="12">
        <v>401697</v>
      </c>
      <c r="C443" s="14" t="s">
        <v>463</v>
      </c>
      <c r="D443" s="23" t="s">
        <v>691</v>
      </c>
      <c r="E443" s="24" t="s">
        <v>708</v>
      </c>
      <c r="F443" s="3">
        <v>1285007</v>
      </c>
      <c r="G443" s="3">
        <v>0</v>
      </c>
      <c r="H443" s="3">
        <f t="shared" ref="H443:H506" si="14">F443+G443</f>
        <v>1285007</v>
      </c>
      <c r="I443" s="1">
        <v>185964</v>
      </c>
      <c r="J443" s="1">
        <f t="shared" ref="J443:J506" si="15">H443+I443</f>
        <v>1470971</v>
      </c>
      <c r="K443" s="12"/>
    </row>
    <row r="444" spans="1:11" ht="14.4" customHeight="1">
      <c r="A444" s="23" t="s">
        <v>462</v>
      </c>
      <c r="B444" s="12">
        <v>401698</v>
      </c>
      <c r="C444" s="14" t="s">
        <v>464</v>
      </c>
      <c r="D444" s="23" t="s">
        <v>691</v>
      </c>
      <c r="E444" s="24" t="s">
        <v>708</v>
      </c>
      <c r="F444" s="3">
        <v>176320</v>
      </c>
      <c r="G444" s="3">
        <v>0</v>
      </c>
      <c r="H444" s="3">
        <f t="shared" si="14"/>
        <v>176320</v>
      </c>
      <c r="I444" s="1">
        <v>37230</v>
      </c>
      <c r="J444" s="1">
        <f t="shared" si="15"/>
        <v>213550</v>
      </c>
      <c r="K444" s="12"/>
    </row>
    <row r="445" spans="1:11" ht="14.4" customHeight="1">
      <c r="A445" s="23" t="s">
        <v>462</v>
      </c>
      <c r="B445" s="12">
        <v>401699</v>
      </c>
      <c r="C445" s="14" t="s">
        <v>465</v>
      </c>
      <c r="D445" s="23" t="s">
        <v>691</v>
      </c>
      <c r="E445" s="24" t="s">
        <v>708</v>
      </c>
      <c r="F445" s="3">
        <v>143248</v>
      </c>
      <c r="G445" s="3">
        <v>0</v>
      </c>
      <c r="H445" s="3">
        <f t="shared" si="14"/>
        <v>143248</v>
      </c>
      <c r="I445" s="1">
        <v>22326</v>
      </c>
      <c r="J445" s="1">
        <f t="shared" si="15"/>
        <v>165574</v>
      </c>
      <c r="K445" s="12"/>
    </row>
    <row r="446" spans="1:11" ht="14.4" customHeight="1">
      <c r="A446" s="23" t="s">
        <v>462</v>
      </c>
      <c r="B446" s="12">
        <v>401702</v>
      </c>
      <c r="C446" s="14" t="s">
        <v>466</v>
      </c>
      <c r="D446" s="23" t="s">
        <v>691</v>
      </c>
      <c r="E446" s="24" t="s">
        <v>708</v>
      </c>
      <c r="F446" s="3">
        <v>939763</v>
      </c>
      <c r="G446" s="3">
        <v>0</v>
      </c>
      <c r="H446" s="3">
        <f t="shared" si="14"/>
        <v>939763</v>
      </c>
      <c r="I446" s="1">
        <v>98958</v>
      </c>
      <c r="J446" s="1">
        <f t="shared" si="15"/>
        <v>1038721</v>
      </c>
      <c r="K446" s="12"/>
    </row>
    <row r="447" spans="1:11" ht="14.4" customHeight="1">
      <c r="A447" s="23" t="s">
        <v>462</v>
      </c>
      <c r="B447" s="12">
        <v>401704</v>
      </c>
      <c r="C447" s="14" t="s">
        <v>467</v>
      </c>
      <c r="D447" s="23" t="s">
        <v>691</v>
      </c>
      <c r="E447" s="24" t="s">
        <v>708</v>
      </c>
      <c r="F447" s="3">
        <v>472306</v>
      </c>
      <c r="G447" s="3">
        <v>18146</v>
      </c>
      <c r="H447" s="3">
        <f t="shared" si="14"/>
        <v>490452</v>
      </c>
      <c r="I447" s="1">
        <v>-12840</v>
      </c>
      <c r="J447" s="1">
        <f t="shared" si="15"/>
        <v>477612</v>
      </c>
      <c r="K447" s="12"/>
    </row>
    <row r="448" spans="1:11" ht="14.4" customHeight="1">
      <c r="A448" s="23" t="s">
        <v>462</v>
      </c>
      <c r="B448" s="12">
        <v>401709</v>
      </c>
      <c r="C448" s="14" t="s">
        <v>468</v>
      </c>
      <c r="D448" s="23" t="s">
        <v>691</v>
      </c>
      <c r="E448" s="24" t="s">
        <v>708</v>
      </c>
      <c r="F448" s="3">
        <v>1226299</v>
      </c>
      <c r="G448" s="3">
        <v>0</v>
      </c>
      <c r="H448" s="3">
        <f t="shared" si="14"/>
        <v>1226299</v>
      </c>
      <c r="I448" s="1">
        <v>110538</v>
      </c>
      <c r="J448" s="1">
        <f t="shared" si="15"/>
        <v>1336837</v>
      </c>
      <c r="K448" s="12"/>
    </row>
    <row r="449" spans="1:11" ht="14.4" customHeight="1">
      <c r="A449" s="23" t="s">
        <v>462</v>
      </c>
      <c r="B449" s="12">
        <v>401710</v>
      </c>
      <c r="C449" s="14" t="s">
        <v>469</v>
      </c>
      <c r="D449" s="23" t="s">
        <v>691</v>
      </c>
      <c r="E449" s="24" t="s">
        <v>708</v>
      </c>
      <c r="F449" s="3">
        <v>194026</v>
      </c>
      <c r="G449" s="3">
        <v>0</v>
      </c>
      <c r="H449" s="3">
        <f t="shared" si="14"/>
        <v>194026</v>
      </c>
      <c r="I449" s="1">
        <v>5010</v>
      </c>
      <c r="J449" s="1">
        <f t="shared" si="15"/>
        <v>199036</v>
      </c>
      <c r="K449" s="12"/>
    </row>
    <row r="450" spans="1:11" ht="14.4" customHeight="1">
      <c r="A450" s="23" t="s">
        <v>462</v>
      </c>
      <c r="B450" s="12">
        <v>401713</v>
      </c>
      <c r="C450" s="14" t="s">
        <v>470</v>
      </c>
      <c r="D450" s="23" t="s">
        <v>691</v>
      </c>
      <c r="E450" s="24" t="s">
        <v>708</v>
      </c>
      <c r="F450" s="3">
        <v>1708545</v>
      </c>
      <c r="G450" s="3">
        <v>0</v>
      </c>
      <c r="H450" s="3">
        <f t="shared" si="14"/>
        <v>1708545</v>
      </c>
      <c r="I450" s="1">
        <v>-142308</v>
      </c>
      <c r="J450" s="1">
        <f t="shared" si="15"/>
        <v>1566237</v>
      </c>
      <c r="K450" s="12"/>
    </row>
    <row r="451" spans="1:11" ht="14.4" customHeight="1">
      <c r="A451" s="23" t="s">
        <v>462</v>
      </c>
      <c r="B451" s="12">
        <v>401718</v>
      </c>
      <c r="C451" s="14" t="s">
        <v>471</v>
      </c>
      <c r="D451" s="23" t="s">
        <v>691</v>
      </c>
      <c r="E451" s="24" t="s">
        <v>708</v>
      </c>
      <c r="F451" s="3">
        <v>1412730</v>
      </c>
      <c r="G451" s="3">
        <v>382222</v>
      </c>
      <c r="H451" s="3">
        <f t="shared" si="14"/>
        <v>1794952</v>
      </c>
      <c r="I451" s="1">
        <v>131718</v>
      </c>
      <c r="J451" s="1">
        <f t="shared" si="15"/>
        <v>1926670</v>
      </c>
      <c r="K451" s="12"/>
    </row>
    <row r="452" spans="1:11" ht="14.4" customHeight="1">
      <c r="A452" s="23" t="s">
        <v>462</v>
      </c>
      <c r="B452" s="12">
        <v>401721</v>
      </c>
      <c r="C452" s="14" t="s">
        <v>472</v>
      </c>
      <c r="D452" s="23" t="s">
        <v>691</v>
      </c>
      <c r="E452" s="24" t="s">
        <v>708</v>
      </c>
      <c r="F452" s="3">
        <v>515767.06208356598</v>
      </c>
      <c r="G452" s="3">
        <v>0</v>
      </c>
      <c r="H452" s="3">
        <f t="shared" si="14"/>
        <v>515767.06208356598</v>
      </c>
      <c r="I452" s="1">
        <v>-62791</v>
      </c>
      <c r="J452" s="1">
        <f t="shared" si="15"/>
        <v>452976.06208356598</v>
      </c>
      <c r="K452" s="12"/>
    </row>
    <row r="453" spans="1:11" ht="14.4" customHeight="1">
      <c r="A453" s="23" t="s">
        <v>462</v>
      </c>
      <c r="B453" s="12">
        <v>401724</v>
      </c>
      <c r="C453" s="14" t="s">
        <v>473</v>
      </c>
      <c r="D453" s="23" t="s">
        <v>691</v>
      </c>
      <c r="E453" s="24" t="s">
        <v>708</v>
      </c>
      <c r="F453" s="3">
        <v>2964352</v>
      </c>
      <c r="G453" s="3">
        <v>694426</v>
      </c>
      <c r="H453" s="3">
        <f t="shared" si="14"/>
        <v>3658778</v>
      </c>
      <c r="I453" s="1">
        <v>122670</v>
      </c>
      <c r="J453" s="1">
        <f t="shared" si="15"/>
        <v>3781448</v>
      </c>
      <c r="K453" s="12"/>
    </row>
    <row r="454" spans="1:11" ht="14.4" customHeight="1">
      <c r="A454" s="23" t="s">
        <v>462</v>
      </c>
      <c r="B454" s="12">
        <v>401734</v>
      </c>
      <c r="C454" s="14" t="s">
        <v>474</v>
      </c>
      <c r="D454" s="23" t="s">
        <v>691</v>
      </c>
      <c r="E454" s="24" t="s">
        <v>708</v>
      </c>
      <c r="F454" s="3">
        <v>2540600</v>
      </c>
      <c r="G454" s="3">
        <v>227768</v>
      </c>
      <c r="H454" s="3">
        <f t="shared" si="14"/>
        <v>2768368</v>
      </c>
      <c r="I454" s="1">
        <v>24366</v>
      </c>
      <c r="J454" s="1">
        <f t="shared" si="15"/>
        <v>2792734</v>
      </c>
      <c r="K454" s="12"/>
    </row>
    <row r="455" spans="1:11" ht="14.4" customHeight="1">
      <c r="A455" s="23" t="s">
        <v>475</v>
      </c>
      <c r="B455" s="12">
        <v>411746</v>
      </c>
      <c r="C455" s="14" t="s">
        <v>476</v>
      </c>
      <c r="D455" s="23" t="s">
        <v>691</v>
      </c>
      <c r="E455" s="24" t="s">
        <v>708</v>
      </c>
      <c r="F455" s="3">
        <v>2309834</v>
      </c>
      <c r="G455" s="3">
        <v>0</v>
      </c>
      <c r="H455" s="3">
        <f t="shared" si="14"/>
        <v>2309834</v>
      </c>
      <c r="I455" s="1">
        <v>60834</v>
      </c>
      <c r="J455" s="1">
        <f t="shared" si="15"/>
        <v>2370668</v>
      </c>
      <c r="K455" s="12"/>
    </row>
    <row r="456" spans="1:11" ht="14.4" customHeight="1">
      <c r="A456" s="23" t="s">
        <v>475</v>
      </c>
      <c r="B456" s="12">
        <v>411756</v>
      </c>
      <c r="C456" s="14" t="s">
        <v>477</v>
      </c>
      <c r="D456" s="23" t="s">
        <v>691</v>
      </c>
      <c r="E456" s="24" t="s">
        <v>708</v>
      </c>
      <c r="F456" s="3">
        <v>266972</v>
      </c>
      <c r="G456" s="3">
        <v>125707</v>
      </c>
      <c r="H456" s="3">
        <f t="shared" si="14"/>
        <v>392679</v>
      </c>
      <c r="I456" s="1">
        <v>-68292</v>
      </c>
      <c r="J456" s="1">
        <f t="shared" si="15"/>
        <v>324387</v>
      </c>
      <c r="K456" s="12"/>
    </row>
    <row r="457" spans="1:11" ht="14.4" customHeight="1">
      <c r="A457" s="23" t="s">
        <v>475</v>
      </c>
      <c r="B457" s="12">
        <v>411758</v>
      </c>
      <c r="C457" s="14" t="s">
        <v>478</v>
      </c>
      <c r="D457" s="23" t="s">
        <v>691</v>
      </c>
      <c r="E457" s="24" t="s">
        <v>708</v>
      </c>
      <c r="F457" s="3">
        <v>1110456</v>
      </c>
      <c r="G457" s="3">
        <v>0</v>
      </c>
      <c r="H457" s="3">
        <f t="shared" si="14"/>
        <v>1110456</v>
      </c>
      <c r="I457" s="1">
        <v>130380</v>
      </c>
      <c r="J457" s="1">
        <f t="shared" si="15"/>
        <v>1240836</v>
      </c>
      <c r="K457" s="12"/>
    </row>
    <row r="458" spans="1:11" ht="14.4" customHeight="1">
      <c r="A458" s="23" t="s">
        <v>475</v>
      </c>
      <c r="B458" s="12">
        <v>411761</v>
      </c>
      <c r="C458" s="14" t="s">
        <v>479</v>
      </c>
      <c r="D458" s="23" t="s">
        <v>691</v>
      </c>
      <c r="E458" s="24" t="s">
        <v>708</v>
      </c>
      <c r="F458" s="3">
        <v>798967.87229714321</v>
      </c>
      <c r="G458" s="3">
        <v>0</v>
      </c>
      <c r="H458" s="3">
        <f t="shared" si="14"/>
        <v>798967.87229714321</v>
      </c>
      <c r="I458" s="1">
        <v>106119</v>
      </c>
      <c r="J458" s="1">
        <f t="shared" si="15"/>
        <v>905086.87229714321</v>
      </c>
      <c r="K458" s="12"/>
    </row>
    <row r="459" spans="1:11" ht="14.4" customHeight="1">
      <c r="A459" s="23" t="s">
        <v>475</v>
      </c>
      <c r="B459" s="12">
        <v>411764</v>
      </c>
      <c r="C459" s="14" t="s">
        <v>480</v>
      </c>
      <c r="D459" s="23" t="s">
        <v>691</v>
      </c>
      <c r="E459" s="24" t="s">
        <v>708</v>
      </c>
      <c r="F459" s="3">
        <v>639961</v>
      </c>
      <c r="G459" s="3">
        <v>0</v>
      </c>
      <c r="H459" s="3">
        <f t="shared" si="14"/>
        <v>639961</v>
      </c>
      <c r="I459" s="1">
        <v>105198</v>
      </c>
      <c r="J459" s="1">
        <f t="shared" si="15"/>
        <v>745159</v>
      </c>
      <c r="K459" s="12"/>
    </row>
    <row r="460" spans="1:11" ht="14.4" customHeight="1">
      <c r="A460" s="23" t="s">
        <v>475</v>
      </c>
      <c r="B460" s="12">
        <v>411777</v>
      </c>
      <c r="C460" s="14" t="s">
        <v>481</v>
      </c>
      <c r="D460" s="23" t="s">
        <v>691</v>
      </c>
      <c r="E460" s="24" t="s">
        <v>708</v>
      </c>
      <c r="F460" s="3">
        <v>1979789</v>
      </c>
      <c r="G460" s="3">
        <v>0</v>
      </c>
      <c r="H460" s="3">
        <f t="shared" si="14"/>
        <v>1979789</v>
      </c>
      <c r="I460" s="1">
        <v>71634</v>
      </c>
      <c r="J460" s="1">
        <f t="shared" si="15"/>
        <v>2051423</v>
      </c>
      <c r="K460" s="12"/>
    </row>
    <row r="461" spans="1:11" ht="14.4" customHeight="1">
      <c r="A461" s="23" t="s">
        <v>475</v>
      </c>
      <c r="B461" s="12">
        <v>411778</v>
      </c>
      <c r="C461" s="14" t="s">
        <v>482</v>
      </c>
      <c r="D461" s="23" t="s">
        <v>691</v>
      </c>
      <c r="E461" s="24" t="s">
        <v>708</v>
      </c>
      <c r="F461" s="3">
        <v>278083.9044550563</v>
      </c>
      <c r="G461" s="3">
        <v>205200.0362195943</v>
      </c>
      <c r="H461" s="3">
        <f t="shared" si="14"/>
        <v>483283.9406746506</v>
      </c>
      <c r="I461" s="1">
        <v>149046</v>
      </c>
      <c r="J461" s="1">
        <f t="shared" si="15"/>
        <v>632329.9406746506</v>
      </c>
      <c r="K461" s="12"/>
    </row>
    <row r="462" spans="1:11" ht="14.4" customHeight="1">
      <c r="A462" s="23" t="s">
        <v>475</v>
      </c>
      <c r="B462" s="12">
        <v>411781</v>
      </c>
      <c r="C462" s="14" t="s">
        <v>483</v>
      </c>
      <c r="D462" s="23" t="s">
        <v>691</v>
      </c>
      <c r="E462" s="24" t="s">
        <v>708</v>
      </c>
      <c r="F462" s="3">
        <v>280710</v>
      </c>
      <c r="G462" s="3">
        <v>170781</v>
      </c>
      <c r="H462" s="3">
        <f t="shared" si="14"/>
        <v>451491</v>
      </c>
      <c r="I462" s="1">
        <v>15006</v>
      </c>
      <c r="J462" s="1">
        <f t="shared" si="15"/>
        <v>466497</v>
      </c>
      <c r="K462" s="12"/>
    </row>
    <row r="463" spans="1:11" ht="14.4" customHeight="1">
      <c r="A463" s="23" t="s">
        <v>475</v>
      </c>
      <c r="B463" s="12">
        <v>411782</v>
      </c>
      <c r="C463" s="14" t="s">
        <v>102</v>
      </c>
      <c r="D463" s="23" t="s">
        <v>691</v>
      </c>
      <c r="E463" s="24" t="s">
        <v>708</v>
      </c>
      <c r="F463" s="3">
        <v>1284497</v>
      </c>
      <c r="G463" s="3">
        <v>0</v>
      </c>
      <c r="H463" s="3">
        <f t="shared" si="14"/>
        <v>1284497</v>
      </c>
      <c r="I463" s="1">
        <v>107970</v>
      </c>
      <c r="J463" s="1">
        <f t="shared" si="15"/>
        <v>1392467</v>
      </c>
      <c r="K463" s="12"/>
    </row>
    <row r="464" spans="1:11" ht="14.4" customHeight="1">
      <c r="A464" s="23" t="s">
        <v>475</v>
      </c>
      <c r="B464" s="12">
        <v>411788</v>
      </c>
      <c r="C464" s="14" t="s">
        <v>484</v>
      </c>
      <c r="D464" s="23" t="s">
        <v>691</v>
      </c>
      <c r="E464" s="24" t="s">
        <v>708</v>
      </c>
      <c r="F464" s="3">
        <v>1485850</v>
      </c>
      <c r="G464" s="3">
        <v>0</v>
      </c>
      <c r="H464" s="3">
        <f t="shared" si="14"/>
        <v>1485850</v>
      </c>
      <c r="I464" s="1">
        <v>-42792</v>
      </c>
      <c r="J464" s="1">
        <f t="shared" si="15"/>
        <v>1443058</v>
      </c>
      <c r="K464" s="12"/>
    </row>
    <row r="465" spans="1:11" ht="14.4" customHeight="1">
      <c r="A465" s="23" t="s">
        <v>475</v>
      </c>
      <c r="B465" s="12">
        <v>411791</v>
      </c>
      <c r="C465" s="14" t="s">
        <v>485</v>
      </c>
      <c r="D465" s="23" t="s">
        <v>691</v>
      </c>
      <c r="E465" s="24" t="s">
        <v>708</v>
      </c>
      <c r="F465" s="3">
        <v>179267</v>
      </c>
      <c r="G465" s="3">
        <v>0</v>
      </c>
      <c r="H465" s="3">
        <f t="shared" si="14"/>
        <v>179267</v>
      </c>
      <c r="I465" s="1">
        <v>13007</v>
      </c>
      <c r="J465" s="1">
        <f t="shared" si="15"/>
        <v>192274</v>
      </c>
      <c r="K465" s="12"/>
    </row>
    <row r="466" spans="1:11" ht="14.4" customHeight="1">
      <c r="A466" s="23" t="s">
        <v>475</v>
      </c>
      <c r="B466" s="12">
        <v>411801</v>
      </c>
      <c r="C466" s="14" t="s">
        <v>486</v>
      </c>
      <c r="D466" s="23" t="s">
        <v>691</v>
      </c>
      <c r="E466" s="24" t="s">
        <v>708</v>
      </c>
      <c r="F466" s="3">
        <v>286094</v>
      </c>
      <c r="G466" s="3">
        <v>0</v>
      </c>
      <c r="H466" s="3">
        <f t="shared" si="14"/>
        <v>286094</v>
      </c>
      <c r="I466" s="1">
        <v>7998</v>
      </c>
      <c r="J466" s="1">
        <f t="shared" si="15"/>
        <v>294092</v>
      </c>
      <c r="K466" s="12"/>
    </row>
    <row r="467" spans="1:11" ht="14.4" customHeight="1">
      <c r="A467" s="23" t="s">
        <v>475</v>
      </c>
      <c r="B467" s="12">
        <v>411807</v>
      </c>
      <c r="C467" s="14" t="s">
        <v>487</v>
      </c>
      <c r="D467" s="23" t="s">
        <v>691</v>
      </c>
      <c r="E467" s="24" t="s">
        <v>708</v>
      </c>
      <c r="F467" s="3">
        <v>310464</v>
      </c>
      <c r="G467" s="3">
        <v>23109</v>
      </c>
      <c r="H467" s="3">
        <f t="shared" si="14"/>
        <v>333573</v>
      </c>
      <c r="I467" s="1">
        <v>117960</v>
      </c>
      <c r="J467" s="1">
        <f t="shared" si="15"/>
        <v>451533</v>
      </c>
      <c r="K467" s="12"/>
    </row>
    <row r="468" spans="1:11" ht="14.4" customHeight="1">
      <c r="A468" s="23" t="s">
        <v>475</v>
      </c>
      <c r="B468" s="12">
        <v>411809</v>
      </c>
      <c r="C468" s="14" t="s">
        <v>325</v>
      </c>
      <c r="D468" s="23" t="s">
        <v>691</v>
      </c>
      <c r="E468" s="24" t="s">
        <v>708</v>
      </c>
      <c r="F468" s="3">
        <v>313101</v>
      </c>
      <c r="G468" s="3">
        <v>0</v>
      </c>
      <c r="H468" s="3">
        <f t="shared" si="14"/>
        <v>313101</v>
      </c>
      <c r="I468" s="1">
        <v>60618</v>
      </c>
      <c r="J468" s="1">
        <f t="shared" si="15"/>
        <v>373719</v>
      </c>
      <c r="K468" s="12"/>
    </row>
    <row r="469" spans="1:11" ht="14.4" customHeight="1">
      <c r="A469" s="23" t="s">
        <v>475</v>
      </c>
      <c r="B469" s="12">
        <v>411814</v>
      </c>
      <c r="C469" s="14" t="s">
        <v>488</v>
      </c>
      <c r="D469" s="23" t="s">
        <v>691</v>
      </c>
      <c r="E469" s="24" t="s">
        <v>708</v>
      </c>
      <c r="F469" s="3">
        <v>750584</v>
      </c>
      <c r="G469" s="3">
        <v>6935</v>
      </c>
      <c r="H469" s="3">
        <f t="shared" si="14"/>
        <v>757519</v>
      </c>
      <c r="I469" s="1">
        <v>105078</v>
      </c>
      <c r="J469" s="1">
        <f t="shared" si="15"/>
        <v>862597</v>
      </c>
      <c r="K469" s="12"/>
    </row>
    <row r="470" spans="1:11" ht="14.4" customHeight="1">
      <c r="A470" s="23" t="s">
        <v>475</v>
      </c>
      <c r="B470" s="12">
        <v>411817</v>
      </c>
      <c r="C470" s="14" t="s">
        <v>489</v>
      </c>
      <c r="D470" s="23" t="s">
        <v>691</v>
      </c>
      <c r="E470" s="24" t="s">
        <v>708</v>
      </c>
      <c r="F470" s="3">
        <v>2076125</v>
      </c>
      <c r="G470" s="3">
        <v>1105964</v>
      </c>
      <c r="H470" s="3">
        <f t="shared" si="14"/>
        <v>3182089</v>
      </c>
      <c r="I470" s="1">
        <v>-44760</v>
      </c>
      <c r="J470" s="1">
        <f t="shared" si="15"/>
        <v>3137329</v>
      </c>
      <c r="K470" s="12"/>
    </row>
    <row r="471" spans="1:11" ht="14.4" customHeight="1">
      <c r="A471" s="23" t="s">
        <v>475</v>
      </c>
      <c r="B471" s="12">
        <v>411818</v>
      </c>
      <c r="C471" s="14" t="s">
        <v>490</v>
      </c>
      <c r="D471" s="23" t="s">
        <v>691</v>
      </c>
      <c r="E471" s="24" t="s">
        <v>708</v>
      </c>
      <c r="F471" s="3">
        <v>3521754</v>
      </c>
      <c r="G471" s="3">
        <v>0</v>
      </c>
      <c r="H471" s="3">
        <f t="shared" si="14"/>
        <v>3521754</v>
      </c>
      <c r="I471" s="1">
        <v>513168</v>
      </c>
      <c r="J471" s="1">
        <f t="shared" si="15"/>
        <v>4034922</v>
      </c>
      <c r="K471" s="12"/>
    </row>
    <row r="472" spans="1:11" ht="14.4" customHeight="1">
      <c r="A472" s="23" t="s">
        <v>475</v>
      </c>
      <c r="B472" s="12">
        <v>411820</v>
      </c>
      <c r="C472" s="14" t="s">
        <v>491</v>
      </c>
      <c r="D472" s="23" t="s">
        <v>691</v>
      </c>
      <c r="E472" s="24" t="s">
        <v>708</v>
      </c>
      <c r="F472" s="3">
        <v>1079756</v>
      </c>
      <c r="G472" s="3">
        <v>21330</v>
      </c>
      <c r="H472" s="3">
        <f t="shared" si="14"/>
        <v>1101086</v>
      </c>
      <c r="I472" s="1">
        <v>84192</v>
      </c>
      <c r="J472" s="1">
        <f t="shared" si="15"/>
        <v>1185278</v>
      </c>
      <c r="K472" s="12"/>
    </row>
    <row r="473" spans="1:11" ht="14.4" customHeight="1">
      <c r="A473" s="23" t="s">
        <v>475</v>
      </c>
      <c r="B473" s="12">
        <v>411826</v>
      </c>
      <c r="C473" s="14" t="s">
        <v>492</v>
      </c>
      <c r="D473" s="23" t="s">
        <v>691</v>
      </c>
      <c r="E473" s="24" t="s">
        <v>708</v>
      </c>
      <c r="F473" s="3">
        <v>3227062</v>
      </c>
      <c r="G473" s="3">
        <v>6908512</v>
      </c>
      <c r="H473" s="3">
        <f t="shared" si="14"/>
        <v>10135574</v>
      </c>
      <c r="I473" s="1">
        <v>-1509528</v>
      </c>
      <c r="J473" s="1">
        <f t="shared" si="15"/>
        <v>8626046</v>
      </c>
      <c r="K473" s="12"/>
    </row>
    <row r="474" spans="1:11" ht="14.4" customHeight="1">
      <c r="A474" s="23" t="s">
        <v>475</v>
      </c>
      <c r="B474" s="12">
        <v>411827</v>
      </c>
      <c r="C474" s="14" t="s">
        <v>493</v>
      </c>
      <c r="D474" s="23" t="s">
        <v>691</v>
      </c>
      <c r="E474" s="24" t="s">
        <v>708</v>
      </c>
      <c r="F474" s="3">
        <v>1857220</v>
      </c>
      <c r="G474" s="3">
        <v>0</v>
      </c>
      <c r="H474" s="3">
        <f t="shared" si="14"/>
        <v>1857220</v>
      </c>
      <c r="I474" s="1">
        <v>74034</v>
      </c>
      <c r="J474" s="1">
        <f t="shared" si="15"/>
        <v>1931254</v>
      </c>
      <c r="K474" s="12"/>
    </row>
    <row r="475" spans="1:11" ht="14.4" customHeight="1">
      <c r="A475" s="23" t="s">
        <v>475</v>
      </c>
      <c r="B475" s="12">
        <v>411831</v>
      </c>
      <c r="C475" s="14" t="s">
        <v>494</v>
      </c>
      <c r="D475" s="23" t="s">
        <v>691</v>
      </c>
      <c r="E475" s="24" t="s">
        <v>708</v>
      </c>
      <c r="F475" s="3">
        <v>1043352</v>
      </c>
      <c r="G475" s="3">
        <v>0</v>
      </c>
      <c r="H475" s="3">
        <f t="shared" si="14"/>
        <v>1043352</v>
      </c>
      <c r="I475" s="1">
        <v>114672</v>
      </c>
      <c r="J475" s="1">
        <f t="shared" si="15"/>
        <v>1158024</v>
      </c>
      <c r="K475" s="12"/>
    </row>
    <row r="476" spans="1:11" ht="14.4" customHeight="1">
      <c r="A476" s="23" t="s">
        <v>475</v>
      </c>
      <c r="B476" s="12">
        <v>411833</v>
      </c>
      <c r="C476" s="14" t="s">
        <v>495</v>
      </c>
      <c r="D476" s="23" t="s">
        <v>691</v>
      </c>
      <c r="E476" s="24" t="s">
        <v>708</v>
      </c>
      <c r="F476" s="3">
        <v>1170708</v>
      </c>
      <c r="G476" s="3">
        <v>407420</v>
      </c>
      <c r="H476" s="3">
        <f t="shared" si="14"/>
        <v>1578128</v>
      </c>
      <c r="I476" s="1">
        <v>-54630</v>
      </c>
      <c r="J476" s="1">
        <f t="shared" si="15"/>
        <v>1523498</v>
      </c>
      <c r="K476" s="12"/>
    </row>
    <row r="477" spans="1:11" ht="14.4" customHeight="1">
      <c r="A477" s="23" t="s">
        <v>475</v>
      </c>
      <c r="B477" s="12">
        <v>411839</v>
      </c>
      <c r="C477" s="14" t="s">
        <v>496</v>
      </c>
      <c r="D477" s="23" t="s">
        <v>691</v>
      </c>
      <c r="E477" s="24" t="s">
        <v>708</v>
      </c>
      <c r="F477" s="3">
        <v>2231627</v>
      </c>
      <c r="G477" s="3">
        <v>0</v>
      </c>
      <c r="H477" s="3">
        <f t="shared" si="14"/>
        <v>2231627</v>
      </c>
      <c r="I477" s="1">
        <v>140770</v>
      </c>
      <c r="J477" s="1">
        <f t="shared" si="15"/>
        <v>2372397</v>
      </c>
      <c r="K477" s="12"/>
    </row>
    <row r="478" spans="1:11" ht="14.4" customHeight="1">
      <c r="A478" s="23" t="s">
        <v>475</v>
      </c>
      <c r="B478" s="12">
        <v>411840</v>
      </c>
      <c r="C478" s="14" t="s">
        <v>497</v>
      </c>
      <c r="D478" s="23" t="s">
        <v>691</v>
      </c>
      <c r="E478" s="24" t="s">
        <v>708</v>
      </c>
      <c r="F478" s="3">
        <v>2200108</v>
      </c>
      <c r="G478" s="3">
        <v>3005193</v>
      </c>
      <c r="H478" s="3">
        <f t="shared" si="14"/>
        <v>5205301</v>
      </c>
      <c r="I478" s="1">
        <v>494610</v>
      </c>
      <c r="J478" s="1">
        <f t="shared" si="15"/>
        <v>5699911</v>
      </c>
      <c r="K478" s="12"/>
    </row>
    <row r="479" spans="1:11" ht="14.4" customHeight="1">
      <c r="A479" s="23" t="s">
        <v>475</v>
      </c>
      <c r="B479" s="12">
        <v>411841</v>
      </c>
      <c r="C479" s="14" t="s">
        <v>498</v>
      </c>
      <c r="D479" s="23" t="s">
        <v>691</v>
      </c>
      <c r="E479" s="24" t="s">
        <v>708</v>
      </c>
      <c r="F479" s="3">
        <v>2154969</v>
      </c>
      <c r="G479" s="3">
        <v>0</v>
      </c>
      <c r="H479" s="3">
        <f t="shared" si="14"/>
        <v>2154969</v>
      </c>
      <c r="I479" s="1">
        <v>196098</v>
      </c>
      <c r="J479" s="1">
        <f t="shared" si="15"/>
        <v>2351067</v>
      </c>
      <c r="K479" s="12"/>
    </row>
    <row r="480" spans="1:11" ht="14.4" customHeight="1">
      <c r="A480" s="23" t="s">
        <v>475</v>
      </c>
      <c r="B480" s="12">
        <v>411845</v>
      </c>
      <c r="C480" s="14" t="s">
        <v>499</v>
      </c>
      <c r="D480" s="23" t="s">
        <v>691</v>
      </c>
      <c r="E480" s="24" t="s">
        <v>708</v>
      </c>
      <c r="F480" s="3">
        <v>1445159</v>
      </c>
      <c r="G480" s="3">
        <v>2934437</v>
      </c>
      <c r="H480" s="3">
        <f t="shared" si="14"/>
        <v>4379596</v>
      </c>
      <c r="I480" s="1">
        <v>526698</v>
      </c>
      <c r="J480" s="1">
        <f t="shared" si="15"/>
        <v>4906294</v>
      </c>
      <c r="K480" s="12"/>
    </row>
    <row r="481" spans="1:11" ht="14.4" customHeight="1">
      <c r="A481" s="23" t="s">
        <v>475</v>
      </c>
      <c r="B481" s="12">
        <v>411847</v>
      </c>
      <c r="C481" s="14" t="s">
        <v>500</v>
      </c>
      <c r="D481" s="23" t="s">
        <v>691</v>
      </c>
      <c r="E481" s="24" t="s">
        <v>708</v>
      </c>
      <c r="F481" s="3">
        <v>1287898</v>
      </c>
      <c r="G481" s="3">
        <v>610606</v>
      </c>
      <c r="H481" s="3">
        <f t="shared" si="14"/>
        <v>1898504</v>
      </c>
      <c r="I481" s="1">
        <v>-31512</v>
      </c>
      <c r="J481" s="1">
        <f t="shared" si="15"/>
        <v>1866992</v>
      </c>
      <c r="K481" s="12"/>
    </row>
    <row r="482" spans="1:11" ht="14.4" customHeight="1">
      <c r="A482" s="23" t="s">
        <v>475</v>
      </c>
      <c r="B482" s="12">
        <v>411849</v>
      </c>
      <c r="C482" s="14" t="s">
        <v>501</v>
      </c>
      <c r="D482" s="23" t="s">
        <v>691</v>
      </c>
      <c r="E482" s="24" t="s">
        <v>708</v>
      </c>
      <c r="F482" s="3">
        <v>1037999.6861550573</v>
      </c>
      <c r="G482" s="3">
        <v>921853.88457994</v>
      </c>
      <c r="H482" s="3">
        <f t="shared" si="14"/>
        <v>1959853.5707349973</v>
      </c>
      <c r="I482" s="1">
        <v>128628</v>
      </c>
      <c r="J482" s="1">
        <f t="shared" si="15"/>
        <v>2088481.5707349973</v>
      </c>
      <c r="K482" s="12"/>
    </row>
    <row r="483" spans="1:11" ht="14.4" customHeight="1">
      <c r="A483" s="23" t="s">
        <v>503</v>
      </c>
      <c r="B483" s="12">
        <v>420463</v>
      </c>
      <c r="C483" s="14" t="s">
        <v>504</v>
      </c>
      <c r="D483" s="23" t="s">
        <v>691</v>
      </c>
      <c r="E483" s="24" t="s">
        <v>708</v>
      </c>
      <c r="F483" s="3">
        <v>599099</v>
      </c>
      <c r="G483" s="3">
        <v>289758</v>
      </c>
      <c r="H483" s="3">
        <f t="shared" si="14"/>
        <v>888857</v>
      </c>
      <c r="I483" s="1">
        <v>93828</v>
      </c>
      <c r="J483" s="1">
        <f t="shared" si="15"/>
        <v>982685</v>
      </c>
      <c r="K483" s="12"/>
    </row>
    <row r="484" spans="1:11" ht="14.4" customHeight="1">
      <c r="A484" s="23" t="s">
        <v>503</v>
      </c>
      <c r="B484" s="12">
        <v>421206</v>
      </c>
      <c r="C484" s="14" t="s">
        <v>505</v>
      </c>
      <c r="D484" s="23" t="s">
        <v>691</v>
      </c>
      <c r="E484" s="24" t="s">
        <v>708</v>
      </c>
      <c r="F484" s="3">
        <v>522763</v>
      </c>
      <c r="G484" s="3">
        <v>72554</v>
      </c>
      <c r="H484" s="3">
        <f t="shared" si="14"/>
        <v>595317</v>
      </c>
      <c r="I484" s="1">
        <v>82206</v>
      </c>
      <c r="J484" s="1">
        <f t="shared" si="15"/>
        <v>677523</v>
      </c>
      <c r="K484" s="12"/>
    </row>
    <row r="485" spans="1:11" ht="14.4" customHeight="1">
      <c r="A485" s="23" t="s">
        <v>503</v>
      </c>
      <c r="B485" s="12">
        <v>421759</v>
      </c>
      <c r="C485" s="14" t="s">
        <v>506</v>
      </c>
      <c r="D485" s="23" t="s">
        <v>691</v>
      </c>
      <c r="E485" s="24" t="s">
        <v>708</v>
      </c>
      <c r="F485" s="3">
        <v>709285</v>
      </c>
      <c r="G485" s="3">
        <v>0</v>
      </c>
      <c r="H485" s="3">
        <f t="shared" si="14"/>
        <v>709285</v>
      </c>
      <c r="I485" s="1">
        <v>83766</v>
      </c>
      <c r="J485" s="1">
        <f t="shared" si="15"/>
        <v>793051</v>
      </c>
      <c r="K485" s="12"/>
    </row>
    <row r="486" spans="1:11" ht="14.4" customHeight="1">
      <c r="A486" s="23" t="s">
        <v>503</v>
      </c>
      <c r="B486" s="12">
        <v>421807</v>
      </c>
      <c r="C486" s="14" t="s">
        <v>507</v>
      </c>
      <c r="D486" s="23" t="s">
        <v>691</v>
      </c>
      <c r="E486" s="24" t="s">
        <v>708</v>
      </c>
      <c r="F486" s="3">
        <v>49923</v>
      </c>
      <c r="G486" s="3">
        <v>465</v>
      </c>
      <c r="H486" s="3">
        <f t="shared" si="14"/>
        <v>50388</v>
      </c>
      <c r="I486" s="1">
        <v>18192</v>
      </c>
      <c r="J486" s="1">
        <f t="shared" si="15"/>
        <v>68580</v>
      </c>
      <c r="K486" s="12"/>
    </row>
    <row r="487" spans="1:11" ht="14.4" customHeight="1">
      <c r="A487" s="23" t="s">
        <v>503</v>
      </c>
      <c r="B487" s="12">
        <v>421860</v>
      </c>
      <c r="C487" s="14" t="s">
        <v>508</v>
      </c>
      <c r="D487" s="23" t="s">
        <v>691</v>
      </c>
      <c r="E487" s="24" t="s">
        <v>708</v>
      </c>
      <c r="F487" s="3">
        <v>168195</v>
      </c>
      <c r="G487" s="3">
        <v>20422</v>
      </c>
      <c r="H487" s="3">
        <f t="shared" si="14"/>
        <v>188617</v>
      </c>
      <c r="I487" s="1">
        <v>6486</v>
      </c>
      <c r="J487" s="1">
        <f t="shared" si="15"/>
        <v>195103</v>
      </c>
      <c r="K487" s="12"/>
    </row>
    <row r="488" spans="1:11" ht="14.4" customHeight="1">
      <c r="A488" s="23" t="s">
        <v>503</v>
      </c>
      <c r="B488" s="12">
        <v>421864</v>
      </c>
      <c r="C488" s="14" t="s">
        <v>509</v>
      </c>
      <c r="D488" s="23" t="s">
        <v>691</v>
      </c>
      <c r="E488" s="24" t="s">
        <v>708</v>
      </c>
      <c r="F488" s="3">
        <v>2570327</v>
      </c>
      <c r="G488" s="3">
        <v>0</v>
      </c>
      <c r="H488" s="3">
        <f t="shared" si="14"/>
        <v>2570327</v>
      </c>
      <c r="I488" s="1">
        <v>148146</v>
      </c>
      <c r="J488" s="1">
        <f t="shared" si="15"/>
        <v>2718473</v>
      </c>
      <c r="K488" s="12"/>
    </row>
    <row r="489" spans="1:11" ht="14.4" customHeight="1">
      <c r="A489" s="23" t="s">
        <v>503</v>
      </c>
      <c r="B489" s="12">
        <v>421865</v>
      </c>
      <c r="C489" s="14" t="s">
        <v>510</v>
      </c>
      <c r="D489" s="23" t="s">
        <v>691</v>
      </c>
      <c r="E489" s="24" t="s">
        <v>708</v>
      </c>
      <c r="F489" s="3">
        <v>826443</v>
      </c>
      <c r="G489" s="3">
        <v>0</v>
      </c>
      <c r="H489" s="3">
        <f t="shared" si="14"/>
        <v>826443</v>
      </c>
      <c r="I489" s="1">
        <v>62604</v>
      </c>
      <c r="J489" s="1">
        <f t="shared" si="15"/>
        <v>889047</v>
      </c>
      <c r="K489" s="12"/>
    </row>
    <row r="490" spans="1:11" ht="14.4" customHeight="1">
      <c r="A490" s="23" t="s">
        <v>503</v>
      </c>
      <c r="B490" s="12">
        <v>421866</v>
      </c>
      <c r="C490" s="14" t="s">
        <v>511</v>
      </c>
      <c r="D490" s="23" t="s">
        <v>691</v>
      </c>
      <c r="E490" s="24" t="s">
        <v>708</v>
      </c>
      <c r="F490" s="3">
        <v>388456</v>
      </c>
      <c r="G490" s="3">
        <v>0</v>
      </c>
      <c r="H490" s="3">
        <f t="shared" si="14"/>
        <v>388456</v>
      </c>
      <c r="I490" s="1">
        <v>-78540</v>
      </c>
      <c r="J490" s="1">
        <f t="shared" si="15"/>
        <v>309916</v>
      </c>
      <c r="K490" s="12"/>
    </row>
    <row r="491" spans="1:11" ht="14.4" customHeight="1">
      <c r="A491" s="23" t="s">
        <v>503</v>
      </c>
      <c r="B491" s="12">
        <v>421876</v>
      </c>
      <c r="C491" s="14" t="s">
        <v>512</v>
      </c>
      <c r="D491" s="23" t="s">
        <v>691</v>
      </c>
      <c r="E491" s="24" t="s">
        <v>708</v>
      </c>
      <c r="F491" s="3">
        <v>95912.073409940742</v>
      </c>
      <c r="G491" s="3">
        <v>0</v>
      </c>
      <c r="H491" s="3">
        <f t="shared" si="14"/>
        <v>95912.073409940742</v>
      </c>
      <c r="I491" s="1">
        <v>-1438</v>
      </c>
      <c r="J491" s="1">
        <f t="shared" si="15"/>
        <v>94474.073409940742</v>
      </c>
      <c r="K491" s="12"/>
    </row>
    <row r="492" spans="1:11" ht="14.4" customHeight="1">
      <c r="A492" s="23" t="s">
        <v>503</v>
      </c>
      <c r="B492" s="12">
        <v>421882</v>
      </c>
      <c r="C492" s="14" t="s">
        <v>513</v>
      </c>
      <c r="D492" s="23" t="s">
        <v>691</v>
      </c>
      <c r="E492" s="24" t="s">
        <v>708</v>
      </c>
      <c r="F492" s="3">
        <v>1882121</v>
      </c>
      <c r="G492" s="3">
        <v>0</v>
      </c>
      <c r="H492" s="3">
        <f t="shared" si="14"/>
        <v>1882121</v>
      </c>
      <c r="I492" s="1">
        <v>130500</v>
      </c>
      <c r="J492" s="1">
        <f t="shared" si="15"/>
        <v>2012621</v>
      </c>
      <c r="K492" s="12"/>
    </row>
    <row r="493" spans="1:11" ht="14.4" customHeight="1">
      <c r="A493" s="23" t="s">
        <v>503</v>
      </c>
      <c r="B493" s="12">
        <v>421886</v>
      </c>
      <c r="C493" s="14" t="s">
        <v>514</v>
      </c>
      <c r="D493" s="23" t="s">
        <v>691</v>
      </c>
      <c r="E493" s="24" t="s">
        <v>708</v>
      </c>
      <c r="F493" s="3">
        <v>363455</v>
      </c>
      <c r="G493" s="3">
        <v>0</v>
      </c>
      <c r="H493" s="3">
        <f t="shared" si="14"/>
        <v>363455</v>
      </c>
      <c r="I493" s="1">
        <v>-32418</v>
      </c>
      <c r="J493" s="1">
        <f t="shared" si="15"/>
        <v>331037</v>
      </c>
      <c r="K493" s="12"/>
    </row>
    <row r="494" spans="1:11" ht="14.4" customHeight="1">
      <c r="A494" s="23" t="s">
        <v>503</v>
      </c>
      <c r="B494" s="12">
        <v>421887</v>
      </c>
      <c r="C494" s="14" t="s">
        <v>515</v>
      </c>
      <c r="D494" s="23" t="s">
        <v>691</v>
      </c>
      <c r="E494" s="24" t="s">
        <v>708</v>
      </c>
      <c r="F494" s="3">
        <v>761924</v>
      </c>
      <c r="G494" s="3">
        <v>1374266</v>
      </c>
      <c r="H494" s="3">
        <f t="shared" si="14"/>
        <v>2136190</v>
      </c>
      <c r="I494" s="1">
        <v>238254</v>
      </c>
      <c r="J494" s="1">
        <f t="shared" si="15"/>
        <v>2374444</v>
      </c>
      <c r="K494" s="12"/>
    </row>
    <row r="495" spans="1:11" ht="14.4" customHeight="1">
      <c r="A495" s="23" t="s">
        <v>503</v>
      </c>
      <c r="B495" s="12">
        <v>421890</v>
      </c>
      <c r="C495" s="14" t="s">
        <v>516</v>
      </c>
      <c r="D495" s="23" t="s">
        <v>691</v>
      </c>
      <c r="E495" s="24" t="s">
        <v>708</v>
      </c>
      <c r="F495" s="3">
        <v>1011633</v>
      </c>
      <c r="G495" s="3">
        <v>615012</v>
      </c>
      <c r="H495" s="3">
        <f t="shared" si="14"/>
        <v>1626645</v>
      </c>
      <c r="I495" s="1">
        <v>-6228</v>
      </c>
      <c r="J495" s="1">
        <f t="shared" si="15"/>
        <v>1620417</v>
      </c>
      <c r="K495" s="12"/>
    </row>
    <row r="496" spans="1:11" ht="14.4" customHeight="1">
      <c r="A496" s="23" t="s">
        <v>503</v>
      </c>
      <c r="B496" s="12">
        <v>421893</v>
      </c>
      <c r="C496" s="14" t="s">
        <v>517</v>
      </c>
      <c r="D496" s="23" t="s">
        <v>691</v>
      </c>
      <c r="E496" s="24" t="s">
        <v>708</v>
      </c>
      <c r="F496" s="3">
        <v>78799</v>
      </c>
      <c r="G496" s="3">
        <v>0</v>
      </c>
      <c r="H496" s="3">
        <f t="shared" si="14"/>
        <v>78799</v>
      </c>
      <c r="I496" s="1">
        <v>3654</v>
      </c>
      <c r="J496" s="1">
        <f t="shared" si="15"/>
        <v>82453</v>
      </c>
      <c r="K496" s="12"/>
    </row>
    <row r="497" spans="1:11" ht="14.4" customHeight="1">
      <c r="A497" s="23" t="s">
        <v>503</v>
      </c>
      <c r="B497" s="12">
        <v>421901</v>
      </c>
      <c r="C497" s="14" t="s">
        <v>518</v>
      </c>
      <c r="D497" s="23" t="s">
        <v>691</v>
      </c>
      <c r="E497" s="24" t="s">
        <v>708</v>
      </c>
      <c r="F497" s="3">
        <v>1468661</v>
      </c>
      <c r="G497" s="3">
        <v>0</v>
      </c>
      <c r="H497" s="3">
        <f t="shared" si="14"/>
        <v>1468661</v>
      </c>
      <c r="I497" s="1">
        <v>112326</v>
      </c>
      <c r="J497" s="1">
        <f t="shared" si="15"/>
        <v>1580987</v>
      </c>
      <c r="K497" s="12"/>
    </row>
    <row r="498" spans="1:11" ht="14.4" customHeight="1">
      <c r="A498" s="23" t="s">
        <v>503</v>
      </c>
      <c r="B498" s="12">
        <v>421912</v>
      </c>
      <c r="C498" s="14" t="s">
        <v>519</v>
      </c>
      <c r="D498" s="23" t="s">
        <v>691</v>
      </c>
      <c r="E498" s="24" t="s">
        <v>708</v>
      </c>
      <c r="F498" s="3">
        <v>1445645</v>
      </c>
      <c r="G498" s="3">
        <v>0</v>
      </c>
      <c r="H498" s="3">
        <f t="shared" si="14"/>
        <v>1445645</v>
      </c>
      <c r="I498" s="1">
        <v>-1452</v>
      </c>
      <c r="J498" s="1">
        <f t="shared" si="15"/>
        <v>1444193</v>
      </c>
      <c r="K498" s="12"/>
    </row>
    <row r="499" spans="1:11" ht="14.4" customHeight="1">
      <c r="A499" s="23" t="s">
        <v>503</v>
      </c>
      <c r="B499" s="12">
        <v>421920</v>
      </c>
      <c r="C499" s="14" t="s">
        <v>520</v>
      </c>
      <c r="D499" s="23" t="s">
        <v>691</v>
      </c>
      <c r="E499" s="24" t="s">
        <v>708</v>
      </c>
      <c r="F499" s="3">
        <v>462114</v>
      </c>
      <c r="G499" s="3">
        <v>0</v>
      </c>
      <c r="H499" s="3">
        <f t="shared" si="14"/>
        <v>462114</v>
      </c>
      <c r="I499" s="1">
        <v>33654</v>
      </c>
      <c r="J499" s="1">
        <f t="shared" si="15"/>
        <v>495768</v>
      </c>
      <c r="K499" s="12"/>
    </row>
    <row r="500" spans="1:11" ht="14.4" customHeight="1">
      <c r="A500" s="23" t="s">
        <v>503</v>
      </c>
      <c r="B500" s="12">
        <v>421931</v>
      </c>
      <c r="C500" s="14" t="s">
        <v>521</v>
      </c>
      <c r="D500" s="23" t="s">
        <v>691</v>
      </c>
      <c r="E500" s="24" t="s">
        <v>708</v>
      </c>
      <c r="F500" s="3">
        <v>2097546</v>
      </c>
      <c r="G500" s="3">
        <v>1293892</v>
      </c>
      <c r="H500" s="3">
        <f t="shared" si="14"/>
        <v>3391438</v>
      </c>
      <c r="I500" s="1">
        <v>222810</v>
      </c>
      <c r="J500" s="1">
        <f t="shared" si="15"/>
        <v>3614248</v>
      </c>
      <c r="K500" s="12"/>
    </row>
    <row r="501" spans="1:11" ht="14.4" customHeight="1">
      <c r="A501" s="23" t="s">
        <v>503</v>
      </c>
      <c r="B501" s="12">
        <v>421935</v>
      </c>
      <c r="C501" s="14" t="s">
        <v>522</v>
      </c>
      <c r="D501" s="23" t="s">
        <v>691</v>
      </c>
      <c r="E501" s="24" t="s">
        <v>708</v>
      </c>
      <c r="F501" s="3">
        <v>109514</v>
      </c>
      <c r="G501" s="3">
        <v>0</v>
      </c>
      <c r="H501" s="3">
        <f t="shared" si="14"/>
        <v>109514</v>
      </c>
      <c r="I501" s="1">
        <v>92250</v>
      </c>
      <c r="J501" s="1">
        <f t="shared" si="15"/>
        <v>201764</v>
      </c>
      <c r="K501" s="12"/>
    </row>
    <row r="502" spans="1:11" ht="14.4" customHeight="1">
      <c r="A502" s="23" t="s">
        <v>503</v>
      </c>
      <c r="B502" s="12">
        <v>421942</v>
      </c>
      <c r="C502" s="14" t="s">
        <v>523</v>
      </c>
      <c r="D502" s="23" t="s">
        <v>691</v>
      </c>
      <c r="E502" s="24" t="s">
        <v>708</v>
      </c>
      <c r="F502" s="3">
        <v>395148</v>
      </c>
      <c r="G502" s="3">
        <v>1348</v>
      </c>
      <c r="H502" s="3">
        <f t="shared" si="14"/>
        <v>396496</v>
      </c>
      <c r="I502" s="1">
        <v>18396</v>
      </c>
      <c r="J502" s="1">
        <f t="shared" si="15"/>
        <v>414892</v>
      </c>
      <c r="K502" s="12"/>
    </row>
    <row r="503" spans="1:11" ht="14.4" customHeight="1">
      <c r="A503" s="23" t="s">
        <v>503</v>
      </c>
      <c r="B503" s="12">
        <v>421945</v>
      </c>
      <c r="C503" s="14" t="s">
        <v>524</v>
      </c>
      <c r="D503" s="23" t="s">
        <v>691</v>
      </c>
      <c r="E503" s="24" t="s">
        <v>708</v>
      </c>
      <c r="F503" s="3">
        <v>455682</v>
      </c>
      <c r="G503" s="3">
        <v>0</v>
      </c>
      <c r="H503" s="3">
        <f t="shared" si="14"/>
        <v>455682</v>
      </c>
      <c r="I503" s="1">
        <v>-71406</v>
      </c>
      <c r="J503" s="1">
        <f t="shared" si="15"/>
        <v>384276</v>
      </c>
      <c r="K503" s="12"/>
    </row>
    <row r="504" spans="1:11" ht="14.4" customHeight="1">
      <c r="A504" s="23" t="s">
        <v>503</v>
      </c>
      <c r="B504" s="12">
        <v>421949</v>
      </c>
      <c r="C504" s="14" t="s">
        <v>525</v>
      </c>
      <c r="D504" s="23" t="s">
        <v>691</v>
      </c>
      <c r="E504" s="24" t="s">
        <v>708</v>
      </c>
      <c r="F504" s="3">
        <v>1397131</v>
      </c>
      <c r="G504" s="3">
        <v>268580</v>
      </c>
      <c r="H504" s="3">
        <f t="shared" si="14"/>
        <v>1665711</v>
      </c>
      <c r="I504" s="1">
        <v>-121068</v>
      </c>
      <c r="J504" s="1">
        <f t="shared" si="15"/>
        <v>1544643</v>
      </c>
      <c r="K504" s="12"/>
    </row>
    <row r="505" spans="1:11" ht="14.4" customHeight="1">
      <c r="A505" s="23" t="s">
        <v>526</v>
      </c>
      <c r="B505" s="12">
        <v>431704</v>
      </c>
      <c r="C505" s="14" t="s">
        <v>527</v>
      </c>
      <c r="D505" s="23" t="s">
        <v>691</v>
      </c>
      <c r="E505" s="24" t="s">
        <v>708</v>
      </c>
      <c r="F505" s="3">
        <v>452238</v>
      </c>
      <c r="G505" s="3">
        <v>0</v>
      </c>
      <c r="H505" s="3">
        <f t="shared" si="14"/>
        <v>452238</v>
      </c>
      <c r="I505" s="1">
        <v>34608</v>
      </c>
      <c r="J505" s="1">
        <f t="shared" si="15"/>
        <v>486846</v>
      </c>
      <c r="K505" s="12"/>
    </row>
    <row r="506" spans="1:11" ht="14.4" customHeight="1">
      <c r="A506" s="23" t="s">
        <v>526</v>
      </c>
      <c r="B506" s="12">
        <v>431788</v>
      </c>
      <c r="C506" s="14" t="s">
        <v>528</v>
      </c>
      <c r="D506" s="23" t="s">
        <v>691</v>
      </c>
      <c r="E506" s="24" t="s">
        <v>708</v>
      </c>
      <c r="F506" s="3">
        <v>802063</v>
      </c>
      <c r="G506" s="3">
        <v>0</v>
      </c>
      <c r="H506" s="3">
        <f t="shared" si="14"/>
        <v>802063</v>
      </c>
      <c r="I506" s="1">
        <v>-75239</v>
      </c>
      <c r="J506" s="1">
        <f t="shared" si="15"/>
        <v>726824</v>
      </c>
      <c r="K506" s="12"/>
    </row>
    <row r="507" spans="1:11" ht="14.4" customHeight="1">
      <c r="A507" s="23" t="s">
        <v>526</v>
      </c>
      <c r="B507" s="12">
        <v>431831</v>
      </c>
      <c r="C507" s="14" t="s">
        <v>529</v>
      </c>
      <c r="D507" s="23" t="s">
        <v>691</v>
      </c>
      <c r="E507" s="24" t="s">
        <v>708</v>
      </c>
      <c r="F507" s="3">
        <v>296110.9769395194</v>
      </c>
      <c r="G507" s="3">
        <v>0</v>
      </c>
      <c r="H507" s="3">
        <f t="shared" ref="H507:H569" si="16">F507+G507</f>
        <v>296110.9769395194</v>
      </c>
      <c r="I507" s="1">
        <v>16151</v>
      </c>
      <c r="J507" s="1">
        <f t="shared" ref="J507:J569" si="17">H507+I507</f>
        <v>312261.9769395194</v>
      </c>
      <c r="K507" s="12"/>
    </row>
    <row r="508" spans="1:11" ht="14.4" customHeight="1">
      <c r="A508" s="23" t="s">
        <v>526</v>
      </c>
      <c r="B508" s="12">
        <v>431966</v>
      </c>
      <c r="C508" s="14" t="s">
        <v>530</v>
      </c>
      <c r="D508" s="23" t="s">
        <v>691</v>
      </c>
      <c r="E508" s="24" t="s">
        <v>708</v>
      </c>
      <c r="F508" s="3">
        <v>413458</v>
      </c>
      <c r="G508" s="3">
        <v>18029</v>
      </c>
      <c r="H508" s="3">
        <f t="shared" si="16"/>
        <v>431487</v>
      </c>
      <c r="I508" s="1">
        <v>-10500</v>
      </c>
      <c r="J508" s="1">
        <f t="shared" si="17"/>
        <v>420987</v>
      </c>
      <c r="K508" s="12"/>
    </row>
    <row r="509" spans="1:11" ht="14.4" customHeight="1">
      <c r="A509" s="23" t="s">
        <v>526</v>
      </c>
      <c r="B509" s="12">
        <v>431968</v>
      </c>
      <c r="C509" s="14" t="s">
        <v>531</v>
      </c>
      <c r="D509" s="23" t="s">
        <v>691</v>
      </c>
      <c r="E509" s="24" t="s">
        <v>708</v>
      </c>
      <c r="F509" s="3">
        <v>263540</v>
      </c>
      <c r="G509" s="3">
        <v>0</v>
      </c>
      <c r="H509" s="3">
        <f t="shared" si="16"/>
        <v>263540</v>
      </c>
      <c r="I509" s="1">
        <v>6870</v>
      </c>
      <c r="J509" s="1">
        <f t="shared" si="17"/>
        <v>270410</v>
      </c>
      <c r="K509" s="12"/>
    </row>
    <row r="510" spans="1:11" ht="14.4" customHeight="1">
      <c r="A510" s="23" t="s">
        <v>526</v>
      </c>
      <c r="B510" s="12">
        <v>431969</v>
      </c>
      <c r="C510" s="14" t="s">
        <v>532</v>
      </c>
      <c r="D510" s="23" t="s">
        <v>691</v>
      </c>
      <c r="E510" s="24" t="s">
        <v>708</v>
      </c>
      <c r="F510" s="3">
        <v>1524495</v>
      </c>
      <c r="G510" s="3">
        <v>0</v>
      </c>
      <c r="H510" s="3">
        <f t="shared" si="16"/>
        <v>1524495</v>
      </c>
      <c r="I510" s="1">
        <v>-174282</v>
      </c>
      <c r="J510" s="1">
        <f t="shared" si="17"/>
        <v>1350213</v>
      </c>
      <c r="K510" s="12"/>
    </row>
    <row r="511" spans="1:11" ht="14.4" customHeight="1">
      <c r="A511" s="23" t="s">
        <v>526</v>
      </c>
      <c r="B511" s="12">
        <v>431974</v>
      </c>
      <c r="C511" s="14" t="s">
        <v>533</v>
      </c>
      <c r="D511" s="23" t="s">
        <v>691</v>
      </c>
      <c r="E511" s="24" t="s">
        <v>708</v>
      </c>
      <c r="F511" s="3">
        <v>344696</v>
      </c>
      <c r="G511" s="3">
        <v>590346</v>
      </c>
      <c r="H511" s="3">
        <f t="shared" si="16"/>
        <v>935042</v>
      </c>
      <c r="I511" s="1">
        <v>10794</v>
      </c>
      <c r="J511" s="1">
        <f t="shared" si="17"/>
        <v>945836</v>
      </c>
      <c r="K511" s="12"/>
    </row>
    <row r="512" spans="1:11" ht="14.4" customHeight="1">
      <c r="A512" s="23" t="s">
        <v>526</v>
      </c>
      <c r="B512" s="12">
        <v>431977</v>
      </c>
      <c r="C512" s="14" t="s">
        <v>534</v>
      </c>
      <c r="D512" s="23" t="s">
        <v>691</v>
      </c>
      <c r="E512" s="24" t="s">
        <v>708</v>
      </c>
      <c r="F512" s="3">
        <v>1254907</v>
      </c>
      <c r="G512" s="3">
        <v>0</v>
      </c>
      <c r="H512" s="3">
        <f t="shared" si="16"/>
        <v>1254907</v>
      </c>
      <c r="I512" s="1">
        <v>134042</v>
      </c>
      <c r="J512" s="1">
        <f t="shared" si="17"/>
        <v>1388949</v>
      </c>
      <c r="K512" s="12"/>
    </row>
    <row r="513" spans="1:11" ht="14.4" customHeight="1">
      <c r="A513" s="23" t="s">
        <v>526</v>
      </c>
      <c r="B513" s="12">
        <v>431979</v>
      </c>
      <c r="C513" s="14" t="s">
        <v>535</v>
      </c>
      <c r="D513" s="23" t="s">
        <v>691</v>
      </c>
      <c r="E513" s="24" t="s">
        <v>708</v>
      </c>
      <c r="F513" s="3">
        <v>751787</v>
      </c>
      <c r="G513" s="3">
        <v>684451</v>
      </c>
      <c r="H513" s="3">
        <f t="shared" si="16"/>
        <v>1436238</v>
      </c>
      <c r="I513" s="1">
        <v>95400</v>
      </c>
      <c r="J513" s="1">
        <f t="shared" si="17"/>
        <v>1531638</v>
      </c>
      <c r="K513" s="12"/>
    </row>
    <row r="514" spans="1:11" ht="14.4" customHeight="1">
      <c r="A514" s="23" t="s">
        <v>526</v>
      </c>
      <c r="B514" s="12">
        <v>431980</v>
      </c>
      <c r="C514" s="14" t="s">
        <v>536</v>
      </c>
      <c r="D514" s="23" t="s">
        <v>691</v>
      </c>
      <c r="E514" s="24" t="s">
        <v>708</v>
      </c>
      <c r="F514" s="3">
        <v>3464098</v>
      </c>
      <c r="G514" s="3">
        <v>247815</v>
      </c>
      <c r="H514" s="3">
        <f t="shared" si="16"/>
        <v>3711913</v>
      </c>
      <c r="I514" s="1">
        <v>-238104</v>
      </c>
      <c r="J514" s="1">
        <f t="shared" si="17"/>
        <v>3473809</v>
      </c>
      <c r="K514" s="12"/>
    </row>
    <row r="515" spans="1:11" ht="14.4" customHeight="1">
      <c r="A515" s="23" t="s">
        <v>526</v>
      </c>
      <c r="B515" s="12">
        <v>431994</v>
      </c>
      <c r="C515" s="14" t="s">
        <v>537</v>
      </c>
      <c r="D515" s="23" t="s">
        <v>691</v>
      </c>
      <c r="E515" s="24" t="s">
        <v>708</v>
      </c>
      <c r="F515" s="3">
        <v>965670</v>
      </c>
      <c r="G515" s="3">
        <v>665388</v>
      </c>
      <c r="H515" s="3">
        <f t="shared" si="16"/>
        <v>1631058</v>
      </c>
      <c r="I515" s="1">
        <v>103212</v>
      </c>
      <c r="J515" s="1">
        <f t="shared" si="17"/>
        <v>1734270</v>
      </c>
      <c r="K515" s="12"/>
    </row>
    <row r="516" spans="1:11" ht="14.4" customHeight="1">
      <c r="A516" s="23" t="s">
        <v>526</v>
      </c>
      <c r="B516" s="12">
        <v>431995</v>
      </c>
      <c r="C516" s="14" t="s">
        <v>538</v>
      </c>
      <c r="D516" s="23" t="s">
        <v>691</v>
      </c>
      <c r="E516" s="24" t="s">
        <v>708</v>
      </c>
      <c r="F516" s="3">
        <v>908740</v>
      </c>
      <c r="G516" s="3">
        <v>11290</v>
      </c>
      <c r="H516" s="3">
        <f t="shared" si="16"/>
        <v>920030</v>
      </c>
      <c r="I516" s="1">
        <v>-74274</v>
      </c>
      <c r="J516" s="1">
        <f t="shared" si="17"/>
        <v>845756</v>
      </c>
      <c r="K516" s="12"/>
    </row>
    <row r="517" spans="1:11" ht="14.4" customHeight="1">
      <c r="A517" s="23" t="s">
        <v>526</v>
      </c>
      <c r="B517" s="12">
        <v>432008</v>
      </c>
      <c r="C517" s="14" t="s">
        <v>539</v>
      </c>
      <c r="D517" s="23" t="s">
        <v>691</v>
      </c>
      <c r="E517" s="24" t="s">
        <v>708</v>
      </c>
      <c r="F517" s="3">
        <v>446982</v>
      </c>
      <c r="G517" s="3">
        <v>0</v>
      </c>
      <c r="H517" s="3">
        <f t="shared" si="16"/>
        <v>446982</v>
      </c>
      <c r="I517" s="1">
        <v>-101640</v>
      </c>
      <c r="J517" s="1">
        <f t="shared" si="17"/>
        <v>345342</v>
      </c>
      <c r="K517" s="12"/>
    </row>
    <row r="518" spans="1:11" ht="14.4" customHeight="1">
      <c r="A518" s="23" t="s">
        <v>526</v>
      </c>
      <c r="B518" s="12">
        <v>432013</v>
      </c>
      <c r="C518" s="14" t="s">
        <v>540</v>
      </c>
      <c r="D518" s="23" t="s">
        <v>691</v>
      </c>
      <c r="E518" s="24" t="s">
        <v>708</v>
      </c>
      <c r="F518" s="3">
        <v>705513</v>
      </c>
      <c r="G518" s="3">
        <v>0</v>
      </c>
      <c r="H518" s="3">
        <f t="shared" si="16"/>
        <v>705513</v>
      </c>
      <c r="I518" s="1">
        <v>55644</v>
      </c>
      <c r="J518" s="1">
        <f t="shared" si="17"/>
        <v>761157</v>
      </c>
      <c r="K518" s="12"/>
    </row>
    <row r="519" spans="1:11" ht="14.4" customHeight="1">
      <c r="A519" s="23" t="s">
        <v>526</v>
      </c>
      <c r="B519" s="12">
        <v>432016</v>
      </c>
      <c r="C519" s="14" t="s">
        <v>541</v>
      </c>
      <c r="D519" s="23" t="s">
        <v>691</v>
      </c>
      <c r="E519" s="24" t="s">
        <v>708</v>
      </c>
      <c r="F519" s="3">
        <v>3616114</v>
      </c>
      <c r="G519" s="3">
        <v>4350584</v>
      </c>
      <c r="H519" s="3">
        <f t="shared" si="16"/>
        <v>7966698</v>
      </c>
      <c r="I519" s="1">
        <v>-437700</v>
      </c>
      <c r="J519" s="1">
        <f t="shared" si="17"/>
        <v>7528998</v>
      </c>
      <c r="K519" s="12"/>
    </row>
    <row r="520" spans="1:11" ht="14.4" customHeight="1">
      <c r="A520" s="23" t="s">
        <v>526</v>
      </c>
      <c r="B520" s="12">
        <v>432017</v>
      </c>
      <c r="C520" s="14" t="s">
        <v>542</v>
      </c>
      <c r="D520" s="23" t="s">
        <v>691</v>
      </c>
      <c r="E520" s="24" t="s">
        <v>708</v>
      </c>
      <c r="F520" s="3">
        <v>1529987</v>
      </c>
      <c r="G520" s="3">
        <v>2373242</v>
      </c>
      <c r="H520" s="3">
        <f t="shared" si="16"/>
        <v>3903229</v>
      </c>
      <c r="I520" s="1">
        <v>-47952</v>
      </c>
      <c r="J520" s="1">
        <f t="shared" si="17"/>
        <v>3855277</v>
      </c>
      <c r="K520" s="12"/>
    </row>
    <row r="521" spans="1:11" ht="14.4" customHeight="1">
      <c r="A521" s="23" t="s">
        <v>526</v>
      </c>
      <c r="B521" s="12">
        <v>432023</v>
      </c>
      <c r="C521" s="14" t="s">
        <v>543</v>
      </c>
      <c r="D521" s="23" t="s">
        <v>691</v>
      </c>
      <c r="E521" s="24" t="s">
        <v>708</v>
      </c>
      <c r="F521" s="3">
        <v>490677</v>
      </c>
      <c r="G521" s="3">
        <v>0</v>
      </c>
      <c r="H521" s="3">
        <f t="shared" si="16"/>
        <v>490677</v>
      </c>
      <c r="I521" s="1">
        <v>120288</v>
      </c>
      <c r="J521" s="1">
        <f t="shared" si="17"/>
        <v>610965</v>
      </c>
      <c r="K521" s="12"/>
    </row>
    <row r="522" spans="1:11" ht="14.4" customHeight="1">
      <c r="A522" s="23" t="s">
        <v>526</v>
      </c>
      <c r="B522" s="12">
        <v>432029</v>
      </c>
      <c r="C522" s="14" t="s">
        <v>544</v>
      </c>
      <c r="D522" s="23" t="s">
        <v>691</v>
      </c>
      <c r="E522" s="24" t="s">
        <v>708</v>
      </c>
      <c r="F522" s="3">
        <v>48851.498141363183</v>
      </c>
      <c r="G522" s="3">
        <v>0</v>
      </c>
      <c r="H522" s="3">
        <f t="shared" si="16"/>
        <v>48851.498141363183</v>
      </c>
      <c r="I522" s="1">
        <v>5008</v>
      </c>
      <c r="J522" s="1">
        <f t="shared" si="17"/>
        <v>53859.498141363183</v>
      </c>
      <c r="K522" s="12"/>
    </row>
    <row r="523" spans="1:11" ht="14.4" customHeight="1">
      <c r="A523" s="23" t="s">
        <v>526</v>
      </c>
      <c r="B523" s="12">
        <v>432030</v>
      </c>
      <c r="C523" s="14" t="s">
        <v>502</v>
      </c>
      <c r="D523" s="23" t="s">
        <v>691</v>
      </c>
      <c r="E523" s="24" t="s">
        <v>708</v>
      </c>
      <c r="F523" s="3">
        <v>633015</v>
      </c>
      <c r="G523" s="3">
        <v>229843</v>
      </c>
      <c r="H523" s="3">
        <f t="shared" si="16"/>
        <v>862858</v>
      </c>
      <c r="I523" s="1">
        <v>119904</v>
      </c>
      <c r="J523" s="1">
        <f t="shared" si="17"/>
        <v>982762</v>
      </c>
      <c r="K523" s="12"/>
    </row>
    <row r="524" spans="1:11" ht="14.4" customHeight="1">
      <c r="A524" s="23" t="s">
        <v>526</v>
      </c>
      <c r="B524" s="12">
        <v>432034</v>
      </c>
      <c r="C524" s="14" t="s">
        <v>545</v>
      </c>
      <c r="D524" s="23" t="s">
        <v>691</v>
      </c>
      <c r="E524" s="24" t="s">
        <v>708</v>
      </c>
      <c r="F524" s="3">
        <v>211998</v>
      </c>
      <c r="G524" s="3">
        <v>0</v>
      </c>
      <c r="H524" s="3">
        <f t="shared" si="16"/>
        <v>211998</v>
      </c>
      <c r="I524" s="1">
        <v>55134</v>
      </c>
      <c r="J524" s="1">
        <f t="shared" si="17"/>
        <v>267132</v>
      </c>
      <c r="K524" s="12"/>
    </row>
    <row r="525" spans="1:11" ht="14.4" customHeight="1">
      <c r="A525" s="23" t="s">
        <v>526</v>
      </c>
      <c r="B525" s="12">
        <v>432141</v>
      </c>
      <c r="C525" s="14" t="s">
        <v>546</v>
      </c>
      <c r="D525" s="23" t="s">
        <v>691</v>
      </c>
      <c r="E525" s="24" t="s">
        <v>708</v>
      </c>
      <c r="F525" s="3">
        <v>107969.67630073326</v>
      </c>
      <c r="G525" s="3">
        <v>667952.55111106019</v>
      </c>
      <c r="H525" s="3">
        <f t="shared" si="16"/>
        <v>775922.22741179343</v>
      </c>
      <c r="I525" s="1">
        <v>-50922</v>
      </c>
      <c r="J525" s="1">
        <f t="shared" si="17"/>
        <v>725000.22741179343</v>
      </c>
      <c r="K525" s="12"/>
    </row>
    <row r="526" spans="1:11" ht="14.4" customHeight="1">
      <c r="A526" s="23" t="s">
        <v>547</v>
      </c>
      <c r="B526" s="12">
        <v>440425</v>
      </c>
      <c r="C526" s="14" t="s">
        <v>548</v>
      </c>
      <c r="D526" s="23" t="s">
        <v>691</v>
      </c>
      <c r="E526" s="24" t="s">
        <v>708</v>
      </c>
      <c r="F526" s="3">
        <v>125821</v>
      </c>
      <c r="G526" s="3">
        <v>0</v>
      </c>
      <c r="H526" s="3">
        <f t="shared" si="16"/>
        <v>125821</v>
      </c>
      <c r="I526" s="1">
        <v>31530</v>
      </c>
      <c r="J526" s="1">
        <f t="shared" si="17"/>
        <v>157351</v>
      </c>
      <c r="K526" s="12"/>
    </row>
    <row r="527" spans="1:11" ht="14.4" customHeight="1">
      <c r="A527" s="23" t="s">
        <v>547</v>
      </c>
      <c r="B527" s="12">
        <v>442038</v>
      </c>
      <c r="C527" s="14" t="s">
        <v>549</v>
      </c>
      <c r="D527" s="23" t="s">
        <v>691</v>
      </c>
      <c r="E527" s="24" t="s">
        <v>708</v>
      </c>
      <c r="F527" s="3">
        <v>476049</v>
      </c>
      <c r="G527" s="3">
        <v>304433</v>
      </c>
      <c r="H527" s="3">
        <f t="shared" si="16"/>
        <v>780482</v>
      </c>
      <c r="I527" s="1">
        <v>31554</v>
      </c>
      <c r="J527" s="1">
        <f t="shared" si="17"/>
        <v>812036</v>
      </c>
      <c r="K527" s="12"/>
    </row>
    <row r="528" spans="1:11" ht="14.4" customHeight="1">
      <c r="A528" s="23" t="s">
        <v>547</v>
      </c>
      <c r="B528" s="12">
        <v>442039</v>
      </c>
      <c r="C528" s="14" t="s">
        <v>550</v>
      </c>
      <c r="D528" s="23" t="s">
        <v>691</v>
      </c>
      <c r="E528" s="24" t="s">
        <v>708</v>
      </c>
      <c r="F528" s="3">
        <v>3850200</v>
      </c>
      <c r="G528" s="3">
        <v>0</v>
      </c>
      <c r="H528" s="3">
        <f t="shared" si="16"/>
        <v>3850200</v>
      </c>
      <c r="I528" s="1">
        <v>-134646</v>
      </c>
      <c r="J528" s="1">
        <f t="shared" si="17"/>
        <v>3715554</v>
      </c>
      <c r="K528" s="12"/>
    </row>
    <row r="529" spans="1:11" ht="14.4" customHeight="1">
      <c r="A529" s="23" t="s">
        <v>547</v>
      </c>
      <c r="B529" s="12">
        <v>442040</v>
      </c>
      <c r="C529" s="14" t="s">
        <v>551</v>
      </c>
      <c r="D529" s="23" t="s">
        <v>691</v>
      </c>
      <c r="E529" s="24" t="s">
        <v>708</v>
      </c>
      <c r="F529" s="3">
        <v>1747961</v>
      </c>
      <c r="G529" s="3">
        <v>1192811</v>
      </c>
      <c r="H529" s="3">
        <f t="shared" si="16"/>
        <v>2940772</v>
      </c>
      <c r="I529" s="1">
        <v>409410</v>
      </c>
      <c r="J529" s="1">
        <f t="shared" si="17"/>
        <v>3350182</v>
      </c>
      <c r="K529" s="12"/>
    </row>
    <row r="530" spans="1:11" ht="14.4" customHeight="1">
      <c r="A530" s="23" t="s">
        <v>547</v>
      </c>
      <c r="B530" s="12">
        <v>442046</v>
      </c>
      <c r="C530" s="14" t="s">
        <v>552</v>
      </c>
      <c r="D530" s="23" t="s">
        <v>691</v>
      </c>
      <c r="E530" s="24" t="s">
        <v>708</v>
      </c>
      <c r="F530" s="3">
        <v>1925498</v>
      </c>
      <c r="G530" s="3">
        <v>0</v>
      </c>
      <c r="H530" s="3">
        <f t="shared" si="16"/>
        <v>1925498</v>
      </c>
      <c r="I530" s="1">
        <v>436926</v>
      </c>
      <c r="J530" s="1">
        <f t="shared" si="17"/>
        <v>2362424</v>
      </c>
      <c r="K530" s="12"/>
    </row>
    <row r="531" spans="1:11" ht="14.4" customHeight="1">
      <c r="A531" s="23" t="s">
        <v>547</v>
      </c>
      <c r="B531" s="12">
        <v>442057</v>
      </c>
      <c r="C531" s="14" t="s">
        <v>553</v>
      </c>
      <c r="D531" s="23" t="s">
        <v>691</v>
      </c>
      <c r="E531" s="24" t="s">
        <v>708</v>
      </c>
      <c r="F531" s="3">
        <v>1449861.0430125697</v>
      </c>
      <c r="G531" s="3">
        <v>479070.81540601316</v>
      </c>
      <c r="H531" s="3">
        <f t="shared" si="16"/>
        <v>1928931.8584185829</v>
      </c>
      <c r="I531" s="1">
        <v>131658</v>
      </c>
      <c r="J531" s="1">
        <f t="shared" si="17"/>
        <v>2060589.8584185829</v>
      </c>
      <c r="K531" s="12"/>
    </row>
    <row r="532" spans="1:11" ht="14.4" customHeight="1">
      <c r="A532" s="23" t="s">
        <v>547</v>
      </c>
      <c r="B532" s="12">
        <v>442061</v>
      </c>
      <c r="C532" s="14" t="s">
        <v>554</v>
      </c>
      <c r="D532" s="23" t="s">
        <v>691</v>
      </c>
      <c r="E532" s="24" t="s">
        <v>708</v>
      </c>
      <c r="F532" s="3">
        <v>1163440.7040243756</v>
      </c>
      <c r="G532" s="3">
        <v>752807.19974589942</v>
      </c>
      <c r="H532" s="3">
        <f t="shared" si="16"/>
        <v>1916247.9037702749</v>
      </c>
      <c r="I532" s="1">
        <v>172920</v>
      </c>
      <c r="J532" s="1">
        <f t="shared" si="17"/>
        <v>2089167.9037702749</v>
      </c>
      <c r="K532" s="12"/>
    </row>
    <row r="533" spans="1:11" ht="14.4" customHeight="1">
      <c r="A533" s="23" t="s">
        <v>547</v>
      </c>
      <c r="B533" s="12">
        <v>442065</v>
      </c>
      <c r="C533" s="14" t="s">
        <v>555</v>
      </c>
      <c r="D533" s="23" t="s">
        <v>691</v>
      </c>
      <c r="E533" s="24" t="s">
        <v>708</v>
      </c>
      <c r="F533" s="3">
        <v>248127</v>
      </c>
      <c r="G533" s="3">
        <v>0</v>
      </c>
      <c r="H533" s="3">
        <f t="shared" si="16"/>
        <v>248127</v>
      </c>
      <c r="I533" s="1">
        <v>44094</v>
      </c>
      <c r="J533" s="1">
        <f t="shared" si="17"/>
        <v>292221</v>
      </c>
      <c r="K533" s="12"/>
    </row>
    <row r="534" spans="1:11" ht="14.4" customHeight="1">
      <c r="A534" s="23" t="s">
        <v>547</v>
      </c>
      <c r="B534" s="12">
        <v>442066</v>
      </c>
      <c r="C534" s="14" t="s">
        <v>556</v>
      </c>
      <c r="D534" s="23" t="s">
        <v>691</v>
      </c>
      <c r="E534" s="24" t="s">
        <v>708</v>
      </c>
      <c r="F534" s="3">
        <v>676148.50684382278</v>
      </c>
      <c r="G534" s="3">
        <v>0</v>
      </c>
      <c r="H534" s="3">
        <f t="shared" si="16"/>
        <v>676148.50684382278</v>
      </c>
      <c r="I534" s="1">
        <v>-16417</v>
      </c>
      <c r="J534" s="1">
        <f t="shared" si="17"/>
        <v>659731.50684382278</v>
      </c>
      <c r="K534" s="12"/>
    </row>
    <row r="535" spans="1:11" ht="14.4" customHeight="1">
      <c r="A535" s="23" t="s">
        <v>547</v>
      </c>
      <c r="B535" s="12">
        <v>442068</v>
      </c>
      <c r="C535" s="14" t="s">
        <v>557</v>
      </c>
      <c r="D535" s="23" t="s">
        <v>691</v>
      </c>
      <c r="E535" s="24" t="s">
        <v>708</v>
      </c>
      <c r="F535" s="3">
        <v>6293521</v>
      </c>
      <c r="G535" s="3">
        <v>0</v>
      </c>
      <c r="H535" s="3">
        <f t="shared" si="16"/>
        <v>6293521</v>
      </c>
      <c r="I535" s="1">
        <v>192096</v>
      </c>
      <c r="J535" s="1">
        <f t="shared" si="17"/>
        <v>6485617</v>
      </c>
      <c r="K535" s="12"/>
    </row>
    <row r="536" spans="1:11" ht="14.4" customHeight="1">
      <c r="A536" s="23" t="s">
        <v>547</v>
      </c>
      <c r="B536" s="12">
        <v>442069</v>
      </c>
      <c r="C536" s="14" t="s">
        <v>558</v>
      </c>
      <c r="D536" s="23" t="s">
        <v>691</v>
      </c>
      <c r="E536" s="24" t="s">
        <v>708</v>
      </c>
      <c r="F536" s="3">
        <v>106319</v>
      </c>
      <c r="G536" s="3">
        <v>2591</v>
      </c>
      <c r="H536" s="3">
        <f t="shared" si="16"/>
        <v>108910</v>
      </c>
      <c r="I536" s="1">
        <v>-6828</v>
      </c>
      <c r="J536" s="1">
        <f t="shared" si="17"/>
        <v>102082</v>
      </c>
      <c r="K536" s="12"/>
    </row>
    <row r="537" spans="1:11" ht="14.4" customHeight="1">
      <c r="A537" s="23" t="s">
        <v>547</v>
      </c>
      <c r="B537" s="12">
        <v>442073</v>
      </c>
      <c r="C537" s="14" t="s">
        <v>559</v>
      </c>
      <c r="D537" s="23" t="s">
        <v>691</v>
      </c>
      <c r="E537" s="24" t="s">
        <v>708</v>
      </c>
      <c r="F537" s="3">
        <v>74157.517364172614</v>
      </c>
      <c r="G537" s="3">
        <v>0</v>
      </c>
      <c r="H537" s="3">
        <f t="shared" si="16"/>
        <v>74157.517364172614</v>
      </c>
      <c r="I537" s="1">
        <v>2126</v>
      </c>
      <c r="J537" s="1">
        <f t="shared" si="17"/>
        <v>76283.517364172614</v>
      </c>
      <c r="K537" s="12"/>
    </row>
    <row r="538" spans="1:11" ht="14.4" customHeight="1">
      <c r="A538" s="23" t="s">
        <v>547</v>
      </c>
      <c r="B538" s="12">
        <v>442076</v>
      </c>
      <c r="C538" s="14" t="s">
        <v>560</v>
      </c>
      <c r="D538" s="23" t="s">
        <v>691</v>
      </c>
      <c r="E538" s="24" t="s">
        <v>708</v>
      </c>
      <c r="F538" s="3">
        <v>820078</v>
      </c>
      <c r="G538" s="3">
        <v>628841</v>
      </c>
      <c r="H538" s="3">
        <f t="shared" si="16"/>
        <v>1448919</v>
      </c>
      <c r="I538" s="1">
        <v>95106</v>
      </c>
      <c r="J538" s="1">
        <f t="shared" si="17"/>
        <v>1544025</v>
      </c>
      <c r="K538" s="12"/>
    </row>
    <row r="539" spans="1:11" ht="14.4" customHeight="1">
      <c r="A539" s="23" t="s">
        <v>547</v>
      </c>
      <c r="B539" s="12">
        <v>442083</v>
      </c>
      <c r="C539" s="14" t="s">
        <v>561</v>
      </c>
      <c r="D539" s="23" t="s">
        <v>691</v>
      </c>
      <c r="E539" s="24" t="s">
        <v>708</v>
      </c>
      <c r="F539" s="3">
        <v>5414859</v>
      </c>
      <c r="G539" s="3">
        <v>5361546</v>
      </c>
      <c r="H539" s="3">
        <f t="shared" si="16"/>
        <v>10776405</v>
      </c>
      <c r="I539" s="1">
        <v>854616</v>
      </c>
      <c r="J539" s="1">
        <f t="shared" si="17"/>
        <v>11631021</v>
      </c>
      <c r="K539" s="12"/>
    </row>
    <row r="540" spans="1:11" ht="14.4" customHeight="1">
      <c r="A540" s="23" t="s">
        <v>547</v>
      </c>
      <c r="B540" s="12">
        <v>442086</v>
      </c>
      <c r="C540" s="14" t="s">
        <v>562</v>
      </c>
      <c r="D540" s="23" t="s">
        <v>691</v>
      </c>
      <c r="E540" s="24" t="s">
        <v>708</v>
      </c>
      <c r="F540" s="3">
        <v>4524841</v>
      </c>
      <c r="G540" s="3">
        <v>45713</v>
      </c>
      <c r="H540" s="3">
        <f t="shared" si="16"/>
        <v>4570554</v>
      </c>
      <c r="I540" s="1">
        <v>41874</v>
      </c>
      <c r="J540" s="1">
        <f t="shared" si="17"/>
        <v>4612428</v>
      </c>
      <c r="K540" s="12"/>
    </row>
    <row r="541" spans="1:11" ht="14.4" customHeight="1">
      <c r="A541" s="23" t="s">
        <v>547</v>
      </c>
      <c r="B541" s="12">
        <v>442090</v>
      </c>
      <c r="C541" s="14" t="s">
        <v>563</v>
      </c>
      <c r="D541" s="23" t="s">
        <v>691</v>
      </c>
      <c r="E541" s="24" t="s">
        <v>708</v>
      </c>
      <c r="F541" s="3">
        <v>1498888</v>
      </c>
      <c r="G541" s="3">
        <v>0</v>
      </c>
      <c r="H541" s="3">
        <f t="shared" si="16"/>
        <v>1498888</v>
      </c>
      <c r="I541" s="1">
        <v>11442</v>
      </c>
      <c r="J541" s="1">
        <f t="shared" si="17"/>
        <v>1510330</v>
      </c>
      <c r="K541" s="12"/>
    </row>
    <row r="542" spans="1:11" ht="14.4" customHeight="1">
      <c r="A542" s="23" t="s">
        <v>547</v>
      </c>
      <c r="B542" s="12">
        <v>442091</v>
      </c>
      <c r="C542" s="14" t="s">
        <v>564</v>
      </c>
      <c r="D542" s="23" t="s">
        <v>691</v>
      </c>
      <c r="E542" s="24" t="s">
        <v>708</v>
      </c>
      <c r="F542" s="3">
        <v>1286653</v>
      </c>
      <c r="G542" s="3">
        <v>1881816</v>
      </c>
      <c r="H542" s="3">
        <f t="shared" si="16"/>
        <v>3168469</v>
      </c>
      <c r="I542" s="1">
        <v>-956730</v>
      </c>
      <c r="J542" s="1">
        <f t="shared" si="17"/>
        <v>2211739</v>
      </c>
      <c r="K542" s="12"/>
    </row>
    <row r="543" spans="1:11" ht="14.4" customHeight="1">
      <c r="A543" s="23" t="s">
        <v>547</v>
      </c>
      <c r="B543" s="12">
        <v>442103</v>
      </c>
      <c r="C543" s="14" t="s">
        <v>565</v>
      </c>
      <c r="D543" s="23" t="s">
        <v>691</v>
      </c>
      <c r="E543" s="24" t="s">
        <v>708</v>
      </c>
      <c r="F543" s="3">
        <v>481970</v>
      </c>
      <c r="G543" s="3">
        <v>0</v>
      </c>
      <c r="H543" s="3">
        <f t="shared" si="16"/>
        <v>481970</v>
      </c>
      <c r="I543" s="1">
        <v>24096</v>
      </c>
      <c r="J543" s="1">
        <f t="shared" si="17"/>
        <v>506066</v>
      </c>
      <c r="K543" s="12"/>
    </row>
    <row r="544" spans="1:11" ht="14.4" customHeight="1">
      <c r="A544" s="23" t="s">
        <v>547</v>
      </c>
      <c r="B544" s="12">
        <v>442104</v>
      </c>
      <c r="C544" s="14" t="s">
        <v>566</v>
      </c>
      <c r="D544" s="23" t="s">
        <v>691</v>
      </c>
      <c r="E544" s="24" t="s">
        <v>708</v>
      </c>
      <c r="F544" s="3">
        <v>313088.5265271971</v>
      </c>
      <c r="G544" s="3">
        <v>416231.65237219888</v>
      </c>
      <c r="H544" s="3">
        <f t="shared" si="16"/>
        <v>729320.17889939598</v>
      </c>
      <c r="I544" s="1">
        <v>-53729</v>
      </c>
      <c r="J544" s="1">
        <f t="shared" si="17"/>
        <v>675591.17889939598</v>
      </c>
      <c r="K544" s="12"/>
    </row>
    <row r="545" spans="1:11" ht="14.4" customHeight="1">
      <c r="A545" s="23" t="s">
        <v>547</v>
      </c>
      <c r="B545" s="12">
        <v>442105</v>
      </c>
      <c r="C545" s="14" t="s">
        <v>567</v>
      </c>
      <c r="D545" s="23" t="s">
        <v>691</v>
      </c>
      <c r="E545" s="24" t="s">
        <v>708</v>
      </c>
      <c r="F545" s="3">
        <v>609950</v>
      </c>
      <c r="G545" s="3">
        <v>255632</v>
      </c>
      <c r="H545" s="3">
        <f t="shared" si="16"/>
        <v>865582</v>
      </c>
      <c r="I545" s="1">
        <v>-27840</v>
      </c>
      <c r="J545" s="1">
        <f t="shared" si="17"/>
        <v>837742</v>
      </c>
      <c r="K545" s="12"/>
    </row>
    <row r="546" spans="1:11" ht="14.4" customHeight="1">
      <c r="A546" s="23" t="s">
        <v>547</v>
      </c>
      <c r="B546" s="12">
        <v>442107</v>
      </c>
      <c r="C546" s="14" t="s">
        <v>568</v>
      </c>
      <c r="D546" s="23" t="s">
        <v>691</v>
      </c>
      <c r="E546" s="24" t="s">
        <v>708</v>
      </c>
      <c r="F546" s="3">
        <v>837108</v>
      </c>
      <c r="G546" s="3">
        <v>169485</v>
      </c>
      <c r="H546" s="3">
        <f t="shared" si="16"/>
        <v>1006593</v>
      </c>
      <c r="I546" s="1">
        <v>31626</v>
      </c>
      <c r="J546" s="1">
        <f t="shared" si="17"/>
        <v>1038219</v>
      </c>
      <c r="K546" s="12"/>
    </row>
    <row r="547" spans="1:11" ht="14.4" customHeight="1">
      <c r="A547" s="23" t="s">
        <v>547</v>
      </c>
      <c r="B547" s="12">
        <v>442116</v>
      </c>
      <c r="C547" s="14" t="s">
        <v>569</v>
      </c>
      <c r="D547" s="23" t="s">
        <v>691</v>
      </c>
      <c r="E547" s="24" t="s">
        <v>708</v>
      </c>
      <c r="F547" s="3">
        <v>1187985</v>
      </c>
      <c r="G547" s="3">
        <v>0</v>
      </c>
      <c r="H547" s="3">
        <f t="shared" si="16"/>
        <v>1187985</v>
      </c>
      <c r="I547" s="1">
        <v>101574</v>
      </c>
      <c r="J547" s="1">
        <f t="shared" si="17"/>
        <v>1289559</v>
      </c>
      <c r="K547" s="12"/>
    </row>
    <row r="548" spans="1:11" ht="14.4" customHeight="1">
      <c r="A548" s="23" t="s">
        <v>547</v>
      </c>
      <c r="B548" s="12">
        <v>442130</v>
      </c>
      <c r="C548" s="14" t="s">
        <v>570</v>
      </c>
      <c r="D548" s="23" t="s">
        <v>691</v>
      </c>
      <c r="E548" s="24" t="s">
        <v>708</v>
      </c>
      <c r="F548" s="3">
        <v>2417710</v>
      </c>
      <c r="G548" s="3">
        <v>870858</v>
      </c>
      <c r="H548" s="3">
        <f t="shared" si="16"/>
        <v>3288568</v>
      </c>
      <c r="I548" s="1">
        <v>278622</v>
      </c>
      <c r="J548" s="1">
        <f t="shared" si="17"/>
        <v>3567190</v>
      </c>
      <c r="K548" s="12"/>
    </row>
    <row r="549" spans="1:11" ht="14.4" customHeight="1">
      <c r="A549" s="23" t="s">
        <v>547</v>
      </c>
      <c r="B549" s="12">
        <v>442135</v>
      </c>
      <c r="C549" s="14" t="s">
        <v>571</v>
      </c>
      <c r="D549" s="23" t="s">
        <v>691</v>
      </c>
      <c r="E549" s="24" t="s">
        <v>708</v>
      </c>
      <c r="F549" s="3">
        <v>1694787</v>
      </c>
      <c r="G549" s="3">
        <v>540576</v>
      </c>
      <c r="H549" s="3">
        <f t="shared" si="16"/>
        <v>2235363</v>
      </c>
      <c r="I549" s="1">
        <v>154260</v>
      </c>
      <c r="J549" s="1">
        <f t="shared" si="17"/>
        <v>2389623</v>
      </c>
      <c r="K549" s="12"/>
    </row>
    <row r="550" spans="1:11" ht="14.4" customHeight="1">
      <c r="A550" s="23" t="s">
        <v>547</v>
      </c>
      <c r="B550" s="12">
        <v>442141</v>
      </c>
      <c r="C550" s="14" t="s">
        <v>546</v>
      </c>
      <c r="D550" s="23" t="s">
        <v>691</v>
      </c>
      <c r="E550" s="24" t="s">
        <v>708</v>
      </c>
      <c r="F550" s="3">
        <v>799075</v>
      </c>
      <c r="G550" s="3">
        <v>1401714</v>
      </c>
      <c r="H550" s="3">
        <f t="shared" si="16"/>
        <v>2200789</v>
      </c>
      <c r="I550" s="1">
        <v>-301746</v>
      </c>
      <c r="J550" s="1">
        <f t="shared" si="17"/>
        <v>1899043</v>
      </c>
      <c r="K550" s="12"/>
    </row>
    <row r="551" spans="1:11" ht="14.4" customHeight="1">
      <c r="A551" s="23" t="s">
        <v>547</v>
      </c>
      <c r="B551" s="12">
        <v>442143</v>
      </c>
      <c r="C551" s="14" t="s">
        <v>572</v>
      </c>
      <c r="D551" s="23" t="s">
        <v>691</v>
      </c>
      <c r="E551" s="24" t="s">
        <v>708</v>
      </c>
      <c r="F551" s="3">
        <v>1608274</v>
      </c>
      <c r="G551" s="3">
        <v>0</v>
      </c>
      <c r="H551" s="3">
        <f t="shared" si="16"/>
        <v>1608274</v>
      </c>
      <c r="I551" s="1">
        <v>7566</v>
      </c>
      <c r="J551" s="1">
        <f t="shared" si="17"/>
        <v>1615840</v>
      </c>
      <c r="K551" s="12"/>
    </row>
    <row r="552" spans="1:11" ht="14.4" customHeight="1">
      <c r="A552" s="23" t="s">
        <v>547</v>
      </c>
      <c r="B552" s="12">
        <v>442150</v>
      </c>
      <c r="C552" s="14" t="s">
        <v>573</v>
      </c>
      <c r="D552" s="23" t="s">
        <v>691</v>
      </c>
      <c r="E552" s="24" t="s">
        <v>708</v>
      </c>
      <c r="F552" s="3">
        <v>64136</v>
      </c>
      <c r="G552" s="3">
        <v>0</v>
      </c>
      <c r="H552" s="3">
        <f t="shared" si="16"/>
        <v>64136</v>
      </c>
      <c r="I552" s="1">
        <v>5814</v>
      </c>
      <c r="J552" s="1">
        <f t="shared" si="17"/>
        <v>69950</v>
      </c>
      <c r="K552" s="12"/>
    </row>
    <row r="553" spans="1:11" ht="14.4" customHeight="1">
      <c r="A553" s="23" t="s">
        <v>547</v>
      </c>
      <c r="B553" s="12">
        <v>442159</v>
      </c>
      <c r="C553" s="14" t="s">
        <v>574</v>
      </c>
      <c r="D553" s="23" t="s">
        <v>691</v>
      </c>
      <c r="E553" s="24" t="s">
        <v>708</v>
      </c>
      <c r="F553" s="3">
        <v>5110682.3898763824</v>
      </c>
      <c r="G553" s="3">
        <v>5533.3831125258603</v>
      </c>
      <c r="H553" s="3">
        <f t="shared" si="16"/>
        <v>5116215.772988908</v>
      </c>
      <c r="I553" s="1">
        <v>-5898</v>
      </c>
      <c r="J553" s="1">
        <f t="shared" si="17"/>
        <v>5110317.772988908</v>
      </c>
      <c r="K553" s="12"/>
    </row>
    <row r="554" spans="1:11" ht="14.4" customHeight="1">
      <c r="A554" s="23" t="s">
        <v>547</v>
      </c>
      <c r="B554" s="12">
        <v>442170</v>
      </c>
      <c r="C554" s="14" t="s">
        <v>575</v>
      </c>
      <c r="D554" s="23" t="s">
        <v>691</v>
      </c>
      <c r="E554" s="24" t="s">
        <v>708</v>
      </c>
      <c r="F554" s="3">
        <v>1125089</v>
      </c>
      <c r="G554" s="3">
        <v>0</v>
      </c>
      <c r="H554" s="3">
        <f t="shared" si="16"/>
        <v>1125089</v>
      </c>
      <c r="I554" s="1">
        <v>48193</v>
      </c>
      <c r="J554" s="1">
        <f t="shared" si="17"/>
        <v>1173282</v>
      </c>
      <c r="K554" s="12"/>
    </row>
    <row r="555" spans="1:11" ht="14.4" customHeight="1">
      <c r="A555" s="23" t="s">
        <v>576</v>
      </c>
      <c r="B555" s="12">
        <v>452169</v>
      </c>
      <c r="C555" s="14" t="s">
        <v>577</v>
      </c>
      <c r="D555" s="23" t="s">
        <v>691</v>
      </c>
      <c r="E555" s="24" t="s">
        <v>708</v>
      </c>
      <c r="F555" s="3">
        <v>1606380</v>
      </c>
      <c r="G555" s="3">
        <v>66417</v>
      </c>
      <c r="H555" s="3">
        <f t="shared" si="16"/>
        <v>1672797</v>
      </c>
      <c r="I555" s="1">
        <v>261468</v>
      </c>
      <c r="J555" s="1">
        <f t="shared" si="17"/>
        <v>1934265</v>
      </c>
      <c r="K555" s="12"/>
    </row>
    <row r="556" spans="1:11" ht="14.4" customHeight="1">
      <c r="A556" s="23" t="s">
        <v>576</v>
      </c>
      <c r="B556" s="12">
        <v>452173</v>
      </c>
      <c r="C556" s="14" t="s">
        <v>578</v>
      </c>
      <c r="D556" s="23" t="s">
        <v>691</v>
      </c>
      <c r="E556" s="24" t="s">
        <v>708</v>
      </c>
      <c r="F556" s="3">
        <v>1276358</v>
      </c>
      <c r="G556" s="3">
        <v>17520</v>
      </c>
      <c r="H556" s="3">
        <f t="shared" si="16"/>
        <v>1293878</v>
      </c>
      <c r="I556" s="1">
        <v>132258</v>
      </c>
      <c r="J556" s="1">
        <f t="shared" si="17"/>
        <v>1426136</v>
      </c>
      <c r="K556" s="12"/>
    </row>
    <row r="557" spans="1:11" ht="14.4" customHeight="1">
      <c r="A557" s="23" t="s">
        <v>576</v>
      </c>
      <c r="B557" s="12">
        <v>452176</v>
      </c>
      <c r="C557" s="14" t="s">
        <v>579</v>
      </c>
      <c r="D557" s="23" t="s">
        <v>691</v>
      </c>
      <c r="E557" s="24" t="s">
        <v>708</v>
      </c>
      <c r="F557" s="3">
        <v>2649537</v>
      </c>
      <c r="G557" s="3">
        <v>0</v>
      </c>
      <c r="H557" s="3">
        <f t="shared" si="16"/>
        <v>2649537</v>
      </c>
      <c r="I557" s="1">
        <v>-32970</v>
      </c>
      <c r="J557" s="1">
        <f t="shared" si="17"/>
        <v>2616567</v>
      </c>
      <c r="K557" s="12"/>
    </row>
    <row r="558" spans="1:11" ht="14.4" customHeight="1">
      <c r="A558" s="23" t="s">
        <v>576</v>
      </c>
      <c r="B558" s="12">
        <v>452179</v>
      </c>
      <c r="C558" s="14" t="s">
        <v>580</v>
      </c>
      <c r="D558" s="23" t="s">
        <v>691</v>
      </c>
      <c r="E558" s="24" t="s">
        <v>708</v>
      </c>
      <c r="F558" s="3">
        <v>3493461</v>
      </c>
      <c r="G558" s="3">
        <v>0</v>
      </c>
      <c r="H558" s="3">
        <f t="shared" si="16"/>
        <v>3493461</v>
      </c>
      <c r="I558" s="1">
        <v>196458</v>
      </c>
      <c r="J558" s="1">
        <f t="shared" si="17"/>
        <v>3689919</v>
      </c>
      <c r="K558" s="12"/>
    </row>
    <row r="559" spans="1:11" ht="14.4" customHeight="1">
      <c r="A559" s="23" t="s">
        <v>576</v>
      </c>
      <c r="B559" s="12">
        <v>452200</v>
      </c>
      <c r="C559" s="14" t="s">
        <v>581</v>
      </c>
      <c r="D559" s="23" t="s">
        <v>691</v>
      </c>
      <c r="E559" s="24" t="s">
        <v>708</v>
      </c>
      <c r="F559" s="3">
        <v>834196</v>
      </c>
      <c r="G559" s="3">
        <v>0</v>
      </c>
      <c r="H559" s="3">
        <f t="shared" si="16"/>
        <v>834196</v>
      </c>
      <c r="I559" s="1">
        <v>160386</v>
      </c>
      <c r="J559" s="1">
        <f t="shared" si="17"/>
        <v>994582</v>
      </c>
      <c r="K559" s="12"/>
    </row>
    <row r="560" spans="1:11" ht="14.4" customHeight="1">
      <c r="A560" s="23" t="s">
        <v>576</v>
      </c>
      <c r="B560" s="12">
        <v>452226</v>
      </c>
      <c r="C560" s="14" t="s">
        <v>582</v>
      </c>
      <c r="D560" s="23" t="s">
        <v>691</v>
      </c>
      <c r="E560" s="24" t="s">
        <v>708</v>
      </c>
      <c r="F560" s="3">
        <v>986197</v>
      </c>
      <c r="G560" s="3">
        <v>0</v>
      </c>
      <c r="H560" s="3">
        <f t="shared" si="16"/>
        <v>986197</v>
      </c>
      <c r="I560" s="1">
        <v>31902</v>
      </c>
      <c r="J560" s="1">
        <f t="shared" si="17"/>
        <v>1018099</v>
      </c>
      <c r="K560" s="12"/>
    </row>
    <row r="561" spans="1:11" ht="14.4" customHeight="1">
      <c r="A561" s="23" t="s">
        <v>576</v>
      </c>
      <c r="B561" s="12">
        <v>453334</v>
      </c>
      <c r="C561" s="14" t="s">
        <v>583</v>
      </c>
      <c r="D561" s="23" t="s">
        <v>691</v>
      </c>
      <c r="E561" s="24" t="s">
        <v>708</v>
      </c>
      <c r="F561" s="3">
        <v>2124330</v>
      </c>
      <c r="G561" s="3">
        <v>0</v>
      </c>
      <c r="H561" s="3">
        <f t="shared" si="16"/>
        <v>2124330</v>
      </c>
      <c r="I561" s="1">
        <v>133146</v>
      </c>
      <c r="J561" s="1">
        <f t="shared" si="17"/>
        <v>2257476</v>
      </c>
      <c r="K561" s="12"/>
    </row>
    <row r="562" spans="1:11" ht="14.4" customHeight="1">
      <c r="A562" s="23" t="s">
        <v>576</v>
      </c>
      <c r="B562" s="12">
        <v>457991</v>
      </c>
      <c r="C562" s="14" t="s">
        <v>584</v>
      </c>
      <c r="D562" s="23" t="s">
        <v>691</v>
      </c>
      <c r="E562" s="24" t="s">
        <v>708</v>
      </c>
      <c r="F562" s="3">
        <v>1135285</v>
      </c>
      <c r="G562" s="3">
        <v>157880</v>
      </c>
      <c r="H562" s="3">
        <f t="shared" si="16"/>
        <v>1293165</v>
      </c>
      <c r="I562" s="1">
        <v>177948</v>
      </c>
      <c r="J562" s="1">
        <f t="shared" si="17"/>
        <v>1471113</v>
      </c>
      <c r="K562" s="12"/>
    </row>
    <row r="563" spans="1:11" ht="14.4" customHeight="1">
      <c r="A563" s="23" t="s">
        <v>585</v>
      </c>
      <c r="B563" s="12">
        <v>462178</v>
      </c>
      <c r="C563" s="14" t="s">
        <v>586</v>
      </c>
      <c r="D563" s="23" t="s">
        <v>691</v>
      </c>
      <c r="E563" s="24" t="s">
        <v>708</v>
      </c>
      <c r="F563" s="3">
        <v>109885.59921512843</v>
      </c>
      <c r="G563" s="3">
        <v>0</v>
      </c>
      <c r="H563" s="3">
        <f t="shared" si="16"/>
        <v>109885.59921512843</v>
      </c>
      <c r="I563" s="1">
        <v>29610</v>
      </c>
      <c r="J563" s="1">
        <f t="shared" si="17"/>
        <v>139495.59921512843</v>
      </c>
      <c r="K563" s="12"/>
    </row>
    <row r="564" spans="1:11" ht="14.4" customHeight="1">
      <c r="A564" s="23" t="s">
        <v>585</v>
      </c>
      <c r="B564" s="12">
        <v>462182</v>
      </c>
      <c r="C564" s="14" t="s">
        <v>587</v>
      </c>
      <c r="D564" s="23" t="s">
        <v>691</v>
      </c>
      <c r="E564" s="24" t="s">
        <v>708</v>
      </c>
      <c r="F564" s="3">
        <v>639748</v>
      </c>
      <c r="G564" s="3">
        <v>0</v>
      </c>
      <c r="H564" s="3">
        <f t="shared" si="16"/>
        <v>639748</v>
      </c>
      <c r="I564" s="1">
        <v>49776</v>
      </c>
      <c r="J564" s="1">
        <f t="shared" si="17"/>
        <v>689524</v>
      </c>
      <c r="K564" s="12"/>
    </row>
    <row r="565" spans="1:11" ht="14.4" customHeight="1">
      <c r="A565" s="23" t="s">
        <v>585</v>
      </c>
      <c r="B565" s="12">
        <v>462186</v>
      </c>
      <c r="C565" s="14" t="s">
        <v>588</v>
      </c>
      <c r="D565" s="23" t="s">
        <v>691</v>
      </c>
      <c r="E565" s="24" t="s">
        <v>708</v>
      </c>
      <c r="F565" s="3">
        <v>1592567</v>
      </c>
      <c r="G565" s="3">
        <v>0</v>
      </c>
      <c r="H565" s="3">
        <f t="shared" si="16"/>
        <v>1592567</v>
      </c>
      <c r="I565" s="1">
        <v>143364</v>
      </c>
      <c r="J565" s="1">
        <f t="shared" si="17"/>
        <v>1735931</v>
      </c>
      <c r="K565" s="12"/>
    </row>
    <row r="566" spans="1:11" ht="14.4" customHeight="1">
      <c r="A566" s="23" t="s">
        <v>585</v>
      </c>
      <c r="B566" s="12">
        <v>462188</v>
      </c>
      <c r="C566" s="14" t="s">
        <v>589</v>
      </c>
      <c r="D566" s="23" t="s">
        <v>691</v>
      </c>
      <c r="E566" s="24" t="s">
        <v>708</v>
      </c>
      <c r="F566" s="3">
        <v>299891</v>
      </c>
      <c r="G566" s="3">
        <v>0</v>
      </c>
      <c r="H566" s="3">
        <f t="shared" si="16"/>
        <v>299891</v>
      </c>
      <c r="I566" s="1">
        <v>18474</v>
      </c>
      <c r="J566" s="1">
        <f t="shared" si="17"/>
        <v>318365</v>
      </c>
      <c r="K566" s="12"/>
    </row>
    <row r="567" spans="1:11" ht="14.4" customHeight="1">
      <c r="A567" s="23" t="s">
        <v>585</v>
      </c>
      <c r="B567" s="12">
        <v>462194</v>
      </c>
      <c r="C567" s="14" t="s">
        <v>590</v>
      </c>
      <c r="D567" s="23" t="s">
        <v>691</v>
      </c>
      <c r="E567" s="24" t="s">
        <v>708</v>
      </c>
      <c r="F567" s="3">
        <v>418944</v>
      </c>
      <c r="G567" s="3">
        <v>0</v>
      </c>
      <c r="H567" s="3">
        <f t="shared" si="16"/>
        <v>418944</v>
      </c>
      <c r="I567" s="1">
        <v>-1976</v>
      </c>
      <c r="J567" s="1">
        <f t="shared" si="17"/>
        <v>416968</v>
      </c>
      <c r="K567" s="12"/>
    </row>
    <row r="568" spans="1:11" ht="14.4" customHeight="1">
      <c r="A568" s="23" t="s">
        <v>585</v>
      </c>
      <c r="B568" s="12">
        <v>462195</v>
      </c>
      <c r="C568" s="14" t="s">
        <v>591</v>
      </c>
      <c r="D568" s="23" t="s">
        <v>691</v>
      </c>
      <c r="E568" s="24" t="s">
        <v>708</v>
      </c>
      <c r="F568" s="3">
        <v>159120.90936116589</v>
      </c>
      <c r="G568" s="3">
        <v>41635.7976375117</v>
      </c>
      <c r="H568" s="3">
        <f t="shared" si="16"/>
        <v>200756.70699867758</v>
      </c>
      <c r="I568" s="1">
        <v>-26835</v>
      </c>
      <c r="J568" s="1">
        <f t="shared" si="17"/>
        <v>173921.70699867758</v>
      </c>
      <c r="K568" s="12"/>
    </row>
    <row r="569" spans="1:11" ht="14.4" customHeight="1">
      <c r="A569" s="23" t="s">
        <v>585</v>
      </c>
      <c r="B569" s="12">
        <v>462196</v>
      </c>
      <c r="C569" s="14" t="s">
        <v>592</v>
      </c>
      <c r="D569" s="23" t="s">
        <v>691</v>
      </c>
      <c r="E569" s="24" t="s">
        <v>708</v>
      </c>
      <c r="F569" s="3">
        <v>51627</v>
      </c>
      <c r="G569" s="3">
        <v>0</v>
      </c>
      <c r="H569" s="3">
        <f t="shared" si="16"/>
        <v>51627</v>
      </c>
      <c r="I569" s="1">
        <v>1956</v>
      </c>
      <c r="J569" s="1">
        <f t="shared" si="17"/>
        <v>53583</v>
      </c>
      <c r="K569" s="12"/>
    </row>
    <row r="570" spans="1:11" ht="14.4" customHeight="1">
      <c r="A570" s="23" t="s">
        <v>585</v>
      </c>
      <c r="B570" s="12">
        <v>462197</v>
      </c>
      <c r="C570" s="14" t="s">
        <v>593</v>
      </c>
      <c r="D570" s="23" t="s">
        <v>691</v>
      </c>
      <c r="E570" s="24" t="s">
        <v>708</v>
      </c>
      <c r="F570" s="3">
        <v>630994</v>
      </c>
      <c r="G570" s="3">
        <v>372525</v>
      </c>
      <c r="H570" s="3">
        <f t="shared" ref="H570:H633" si="18">F570+G570</f>
        <v>1003519</v>
      </c>
      <c r="I570" s="1">
        <v>79542</v>
      </c>
      <c r="J570" s="1">
        <f t="shared" ref="J570:J633" si="19">H570+I570</f>
        <v>1083061</v>
      </c>
      <c r="K570" s="12"/>
    </row>
    <row r="571" spans="1:11" ht="14.4" customHeight="1">
      <c r="A571" s="23" t="s">
        <v>585</v>
      </c>
      <c r="B571" s="12">
        <v>462199</v>
      </c>
      <c r="C571" s="14" t="s">
        <v>594</v>
      </c>
      <c r="D571" s="23" t="s">
        <v>691</v>
      </c>
      <c r="E571" s="24" t="s">
        <v>708</v>
      </c>
      <c r="F571" s="3">
        <v>919158</v>
      </c>
      <c r="G571" s="3">
        <v>0</v>
      </c>
      <c r="H571" s="3">
        <f t="shared" si="18"/>
        <v>919158</v>
      </c>
      <c r="I571" s="1">
        <v>144840</v>
      </c>
      <c r="J571" s="1">
        <f t="shared" si="19"/>
        <v>1063998</v>
      </c>
      <c r="K571" s="12"/>
    </row>
    <row r="572" spans="1:11" ht="14.4" customHeight="1">
      <c r="A572" s="23" t="s">
        <v>585</v>
      </c>
      <c r="B572" s="12">
        <v>462202</v>
      </c>
      <c r="C572" s="14" t="s">
        <v>595</v>
      </c>
      <c r="D572" s="23" t="s">
        <v>691</v>
      </c>
      <c r="E572" s="24" t="s">
        <v>708</v>
      </c>
      <c r="F572" s="3">
        <v>165846</v>
      </c>
      <c r="G572" s="3">
        <v>0</v>
      </c>
      <c r="H572" s="3">
        <f t="shared" si="18"/>
        <v>165846</v>
      </c>
      <c r="I572" s="1">
        <v>13398</v>
      </c>
      <c r="J572" s="1">
        <f t="shared" si="19"/>
        <v>179244</v>
      </c>
      <c r="K572" s="12"/>
    </row>
    <row r="573" spans="1:11" ht="14.4" customHeight="1">
      <c r="A573" s="23" t="s">
        <v>585</v>
      </c>
      <c r="B573" s="12">
        <v>462203</v>
      </c>
      <c r="C573" s="14" t="s">
        <v>596</v>
      </c>
      <c r="D573" s="23" t="s">
        <v>691</v>
      </c>
      <c r="E573" s="24" t="s">
        <v>708</v>
      </c>
      <c r="F573" s="3">
        <v>678450</v>
      </c>
      <c r="G573" s="3">
        <v>57363</v>
      </c>
      <c r="H573" s="3">
        <f t="shared" si="18"/>
        <v>735813</v>
      </c>
      <c r="I573" s="1">
        <v>-197682</v>
      </c>
      <c r="J573" s="1">
        <f t="shared" si="19"/>
        <v>538131</v>
      </c>
      <c r="K573" s="12"/>
    </row>
    <row r="574" spans="1:11" ht="14.4" customHeight="1">
      <c r="A574" s="23" t="s">
        <v>585</v>
      </c>
      <c r="B574" s="12">
        <v>462206</v>
      </c>
      <c r="C574" s="14" t="s">
        <v>597</v>
      </c>
      <c r="D574" s="23" t="s">
        <v>691</v>
      </c>
      <c r="E574" s="24" t="s">
        <v>708</v>
      </c>
      <c r="F574" s="3">
        <v>31042</v>
      </c>
      <c r="G574" s="3">
        <v>0</v>
      </c>
      <c r="H574" s="3">
        <f t="shared" si="18"/>
        <v>31042</v>
      </c>
      <c r="I574" s="1">
        <v>-1680</v>
      </c>
      <c r="J574" s="1">
        <f t="shared" si="19"/>
        <v>29362</v>
      </c>
      <c r="K574" s="12"/>
    </row>
    <row r="575" spans="1:11" ht="14.4" customHeight="1">
      <c r="A575" s="23" t="s">
        <v>585</v>
      </c>
      <c r="B575" s="12">
        <v>462209</v>
      </c>
      <c r="C575" s="14" t="s">
        <v>598</v>
      </c>
      <c r="D575" s="23" t="s">
        <v>691</v>
      </c>
      <c r="E575" s="24" t="s">
        <v>708</v>
      </c>
      <c r="F575" s="3">
        <v>898196</v>
      </c>
      <c r="G575" s="3">
        <v>0</v>
      </c>
      <c r="H575" s="3">
        <f t="shared" si="18"/>
        <v>898196</v>
      </c>
      <c r="I575" s="1">
        <v>-11112</v>
      </c>
      <c r="J575" s="1">
        <f t="shared" si="19"/>
        <v>887084</v>
      </c>
      <c r="K575" s="12"/>
    </row>
    <row r="576" spans="1:11" ht="14.4" customHeight="1">
      <c r="A576" s="23" t="s">
        <v>585</v>
      </c>
      <c r="B576" s="12">
        <v>462210</v>
      </c>
      <c r="C576" s="14" t="s">
        <v>599</v>
      </c>
      <c r="D576" s="23" t="s">
        <v>691</v>
      </c>
      <c r="E576" s="24" t="s">
        <v>708</v>
      </c>
      <c r="F576" s="3">
        <v>54416</v>
      </c>
      <c r="G576" s="3">
        <v>0</v>
      </c>
      <c r="H576" s="3">
        <f t="shared" si="18"/>
        <v>54416</v>
      </c>
      <c r="I576" s="1">
        <v>-14628</v>
      </c>
      <c r="J576" s="1">
        <f t="shared" si="19"/>
        <v>39788</v>
      </c>
      <c r="K576" s="12"/>
    </row>
    <row r="577" spans="1:11" ht="14.4" customHeight="1">
      <c r="A577" s="23" t="s">
        <v>600</v>
      </c>
      <c r="B577" s="12">
        <v>472213</v>
      </c>
      <c r="C577" s="14" t="s">
        <v>601</v>
      </c>
      <c r="D577" s="23" t="s">
        <v>691</v>
      </c>
      <c r="E577" s="24" t="s">
        <v>708</v>
      </c>
      <c r="F577" s="3">
        <v>1528462</v>
      </c>
      <c r="G577" s="3">
        <v>2156971</v>
      </c>
      <c r="H577" s="3">
        <f t="shared" si="18"/>
        <v>3685433</v>
      </c>
      <c r="I577" s="1">
        <v>91614</v>
      </c>
      <c r="J577" s="1">
        <f t="shared" si="19"/>
        <v>3777047</v>
      </c>
      <c r="K577" s="12"/>
    </row>
    <row r="578" spans="1:11" ht="14.4" customHeight="1">
      <c r="A578" s="23" t="s">
        <v>600</v>
      </c>
      <c r="B578" s="12">
        <v>472218</v>
      </c>
      <c r="C578" s="14" t="s">
        <v>602</v>
      </c>
      <c r="D578" s="23" t="s">
        <v>691</v>
      </c>
      <c r="E578" s="24" t="s">
        <v>708</v>
      </c>
      <c r="F578" s="3">
        <v>893945</v>
      </c>
      <c r="G578" s="3">
        <v>315855</v>
      </c>
      <c r="H578" s="3">
        <f t="shared" si="18"/>
        <v>1209800</v>
      </c>
      <c r="I578" s="1">
        <v>110904</v>
      </c>
      <c r="J578" s="1">
        <f t="shared" si="19"/>
        <v>1320704</v>
      </c>
      <c r="K578" s="12"/>
    </row>
    <row r="579" spans="1:11" ht="14.4" customHeight="1">
      <c r="A579" s="23" t="s">
        <v>600</v>
      </c>
      <c r="B579" s="12">
        <v>472220</v>
      </c>
      <c r="C579" s="14" t="s">
        <v>603</v>
      </c>
      <c r="D579" s="23" t="s">
        <v>691</v>
      </c>
      <c r="E579" s="24" t="s">
        <v>708</v>
      </c>
      <c r="F579" s="3">
        <v>400574</v>
      </c>
      <c r="G579" s="3">
        <v>1945392</v>
      </c>
      <c r="H579" s="3">
        <f t="shared" si="18"/>
        <v>2345966</v>
      </c>
      <c r="I579" s="1">
        <v>20214</v>
      </c>
      <c r="J579" s="1">
        <f t="shared" si="19"/>
        <v>2366180</v>
      </c>
      <c r="K579" s="12"/>
    </row>
    <row r="580" spans="1:11" ht="14.4" customHeight="1">
      <c r="A580" s="23" t="s">
        <v>600</v>
      </c>
      <c r="B580" s="12">
        <v>472221</v>
      </c>
      <c r="C580" s="14" t="s">
        <v>172</v>
      </c>
      <c r="D580" s="23" t="s">
        <v>691</v>
      </c>
      <c r="E580" s="24" t="s">
        <v>708</v>
      </c>
      <c r="F580" s="3">
        <v>468352</v>
      </c>
      <c r="G580" s="3">
        <v>1611497</v>
      </c>
      <c r="H580" s="3">
        <f t="shared" si="18"/>
        <v>2079849</v>
      </c>
      <c r="I580" s="1">
        <v>145830</v>
      </c>
      <c r="J580" s="1">
        <f t="shared" si="19"/>
        <v>2225679</v>
      </c>
      <c r="K580" s="12"/>
    </row>
    <row r="581" spans="1:11" ht="14.4" customHeight="1">
      <c r="A581" s="23" t="s">
        <v>600</v>
      </c>
      <c r="B581" s="12">
        <v>472226</v>
      </c>
      <c r="C581" s="14" t="s">
        <v>604</v>
      </c>
      <c r="D581" s="23" t="s">
        <v>691</v>
      </c>
      <c r="E581" s="24" t="s">
        <v>708</v>
      </c>
      <c r="F581" s="3">
        <v>716953</v>
      </c>
      <c r="G581" s="3">
        <v>0</v>
      </c>
      <c r="H581" s="3">
        <f t="shared" si="18"/>
        <v>716953</v>
      </c>
      <c r="I581" s="1">
        <v>-66438</v>
      </c>
      <c r="J581" s="1">
        <f t="shared" si="19"/>
        <v>650515</v>
      </c>
      <c r="K581" s="12"/>
    </row>
    <row r="582" spans="1:11" ht="14.4" customHeight="1">
      <c r="A582" s="23" t="s">
        <v>600</v>
      </c>
      <c r="B582" s="12">
        <v>472232</v>
      </c>
      <c r="C582" s="14" t="s">
        <v>605</v>
      </c>
      <c r="D582" s="23" t="s">
        <v>691</v>
      </c>
      <c r="E582" s="24" t="s">
        <v>708</v>
      </c>
      <c r="F582" s="3">
        <v>522462</v>
      </c>
      <c r="G582" s="3">
        <v>890090</v>
      </c>
      <c r="H582" s="3">
        <f t="shared" si="18"/>
        <v>1412552</v>
      </c>
      <c r="I582" s="1">
        <v>79770</v>
      </c>
      <c r="J582" s="1">
        <f t="shared" si="19"/>
        <v>1492322</v>
      </c>
      <c r="K582" s="12"/>
    </row>
    <row r="583" spans="1:11" ht="14.4" customHeight="1">
      <c r="A583" s="23" t="s">
        <v>600</v>
      </c>
      <c r="B583" s="12">
        <v>472295</v>
      </c>
      <c r="C583" s="14" t="s">
        <v>606</v>
      </c>
      <c r="D583" s="23" t="s">
        <v>691</v>
      </c>
      <c r="E583" s="24" t="s">
        <v>708</v>
      </c>
      <c r="F583" s="3">
        <v>1588761</v>
      </c>
      <c r="G583" s="3">
        <v>0</v>
      </c>
      <c r="H583" s="3">
        <f t="shared" si="18"/>
        <v>1588761</v>
      </c>
      <c r="I583" s="1">
        <v>94302</v>
      </c>
      <c r="J583" s="1">
        <f t="shared" si="19"/>
        <v>1683063</v>
      </c>
      <c r="K583" s="12"/>
    </row>
    <row r="584" spans="1:11" ht="14.4" customHeight="1">
      <c r="A584" s="23" t="s">
        <v>607</v>
      </c>
      <c r="B584" s="12">
        <v>482242</v>
      </c>
      <c r="C584" s="14" t="s">
        <v>608</v>
      </c>
      <c r="D584" s="23" t="s">
        <v>691</v>
      </c>
      <c r="E584" s="24" t="s">
        <v>708</v>
      </c>
      <c r="F584" s="3">
        <v>1983074</v>
      </c>
      <c r="G584" s="3">
        <v>337183</v>
      </c>
      <c r="H584" s="3">
        <f t="shared" si="18"/>
        <v>2320257</v>
      </c>
      <c r="I584" s="1">
        <v>-6300</v>
      </c>
      <c r="J584" s="1">
        <f t="shared" si="19"/>
        <v>2313957</v>
      </c>
      <c r="K584" s="12"/>
    </row>
    <row r="585" spans="1:11" ht="14.4" customHeight="1">
      <c r="A585" s="23" t="s">
        <v>607</v>
      </c>
      <c r="B585" s="12">
        <v>482247</v>
      </c>
      <c r="C585" s="14" t="s">
        <v>609</v>
      </c>
      <c r="D585" s="23" t="s">
        <v>691</v>
      </c>
      <c r="E585" s="24" t="s">
        <v>708</v>
      </c>
      <c r="F585" s="3">
        <v>3727548</v>
      </c>
      <c r="G585" s="3">
        <v>281463</v>
      </c>
      <c r="H585" s="3">
        <f t="shared" si="18"/>
        <v>4009011</v>
      </c>
      <c r="I585" s="1">
        <v>451674</v>
      </c>
      <c r="J585" s="1">
        <f t="shared" si="19"/>
        <v>4460685</v>
      </c>
      <c r="K585" s="12"/>
    </row>
    <row r="586" spans="1:11" ht="14.4" customHeight="1">
      <c r="A586" s="23" t="s">
        <v>607</v>
      </c>
      <c r="B586" s="12">
        <v>482248</v>
      </c>
      <c r="C586" s="14" t="s">
        <v>610</v>
      </c>
      <c r="D586" s="23" t="s">
        <v>691</v>
      </c>
      <c r="E586" s="24" t="s">
        <v>708</v>
      </c>
      <c r="F586" s="3">
        <v>1045941</v>
      </c>
      <c r="G586" s="3">
        <v>0</v>
      </c>
      <c r="H586" s="3">
        <f t="shared" si="18"/>
        <v>1045941</v>
      </c>
      <c r="I586" s="1">
        <v>72798</v>
      </c>
      <c r="J586" s="1">
        <f t="shared" si="19"/>
        <v>1118739</v>
      </c>
      <c r="K586" s="12"/>
    </row>
    <row r="587" spans="1:11" ht="14.4" customHeight="1">
      <c r="A587" s="23" t="s">
        <v>607</v>
      </c>
      <c r="B587" s="12">
        <v>482250</v>
      </c>
      <c r="C587" s="14" t="s">
        <v>611</v>
      </c>
      <c r="D587" s="23" t="s">
        <v>691</v>
      </c>
      <c r="E587" s="24" t="s">
        <v>708</v>
      </c>
      <c r="F587" s="3">
        <v>1743370</v>
      </c>
      <c r="G587" s="3">
        <v>56183</v>
      </c>
      <c r="H587" s="3">
        <f t="shared" si="18"/>
        <v>1799553</v>
      </c>
      <c r="I587" s="1">
        <v>-34890</v>
      </c>
      <c r="J587" s="1">
        <f t="shared" si="19"/>
        <v>1764663</v>
      </c>
      <c r="K587" s="12"/>
    </row>
    <row r="588" spans="1:11" ht="14.4" customHeight="1">
      <c r="A588" s="23" t="s">
        <v>607</v>
      </c>
      <c r="B588" s="12">
        <v>482255</v>
      </c>
      <c r="C588" s="14" t="s">
        <v>612</v>
      </c>
      <c r="D588" s="23" t="s">
        <v>691</v>
      </c>
      <c r="E588" s="24" t="s">
        <v>708</v>
      </c>
      <c r="F588" s="3">
        <v>3325642</v>
      </c>
      <c r="G588" s="3">
        <v>18608241</v>
      </c>
      <c r="H588" s="3">
        <f t="shared" si="18"/>
        <v>21933883</v>
      </c>
      <c r="I588" s="1">
        <v>-1820112</v>
      </c>
      <c r="J588" s="1">
        <f t="shared" si="19"/>
        <v>20113771</v>
      </c>
      <c r="K588" s="12"/>
    </row>
    <row r="589" spans="1:11" ht="14.4" customHeight="1">
      <c r="A589" s="23" t="s">
        <v>607</v>
      </c>
      <c r="B589" s="12">
        <v>482257</v>
      </c>
      <c r="C589" s="14" t="s">
        <v>613</v>
      </c>
      <c r="D589" s="23" t="s">
        <v>691</v>
      </c>
      <c r="E589" s="24" t="s">
        <v>708</v>
      </c>
      <c r="F589" s="3">
        <v>6388665</v>
      </c>
      <c r="G589" s="3">
        <v>815442</v>
      </c>
      <c r="H589" s="3">
        <f t="shared" si="18"/>
        <v>7204107</v>
      </c>
      <c r="I589" s="1">
        <v>454086</v>
      </c>
      <c r="J589" s="1">
        <f t="shared" si="19"/>
        <v>7658193</v>
      </c>
      <c r="K589" s="12"/>
    </row>
    <row r="590" spans="1:11" ht="14.4" customHeight="1">
      <c r="A590" s="23" t="s">
        <v>607</v>
      </c>
      <c r="B590" s="12">
        <v>483310</v>
      </c>
      <c r="C590" s="14" t="s">
        <v>614</v>
      </c>
      <c r="D590" s="23" t="s">
        <v>691</v>
      </c>
      <c r="E590" s="24" t="s">
        <v>708</v>
      </c>
      <c r="F590" s="3">
        <v>3610100</v>
      </c>
      <c r="G590" s="3">
        <v>644013</v>
      </c>
      <c r="H590" s="3">
        <f t="shared" si="18"/>
        <v>4254113</v>
      </c>
      <c r="I590" s="1">
        <v>258894</v>
      </c>
      <c r="J590" s="1">
        <f t="shared" si="19"/>
        <v>4513007</v>
      </c>
      <c r="K590" s="12"/>
    </row>
    <row r="591" spans="1:11" ht="14.4" customHeight="1">
      <c r="A591" s="23" t="s">
        <v>615</v>
      </c>
      <c r="B591" s="12">
        <v>491231</v>
      </c>
      <c r="C591" s="14" t="s">
        <v>616</v>
      </c>
      <c r="D591" s="23" t="s">
        <v>691</v>
      </c>
      <c r="E591" s="24" t="s">
        <v>708</v>
      </c>
      <c r="F591" s="3">
        <v>884156</v>
      </c>
      <c r="G591" s="3">
        <v>501338</v>
      </c>
      <c r="H591" s="3">
        <f t="shared" si="18"/>
        <v>1385494</v>
      </c>
      <c r="I591" s="1">
        <v>161556</v>
      </c>
      <c r="J591" s="1">
        <f t="shared" si="19"/>
        <v>1547050</v>
      </c>
      <c r="K591" s="12"/>
    </row>
    <row r="592" spans="1:11" ht="14.4" customHeight="1">
      <c r="A592" s="23" t="s">
        <v>615</v>
      </c>
      <c r="B592" s="12">
        <v>492066</v>
      </c>
      <c r="C592" s="14" t="s">
        <v>617</v>
      </c>
      <c r="D592" s="23" t="s">
        <v>691</v>
      </c>
      <c r="E592" s="24" t="s">
        <v>708</v>
      </c>
      <c r="F592" s="3">
        <v>290101</v>
      </c>
      <c r="G592" s="3">
        <v>0</v>
      </c>
      <c r="H592" s="3">
        <f t="shared" si="18"/>
        <v>290101</v>
      </c>
      <c r="I592" s="1">
        <v>-26802</v>
      </c>
      <c r="J592" s="1">
        <f t="shared" si="19"/>
        <v>263299</v>
      </c>
      <c r="K592" s="12"/>
    </row>
    <row r="593" spans="1:11" ht="14.4" customHeight="1">
      <c r="A593" s="23" t="s">
        <v>615</v>
      </c>
      <c r="B593" s="12">
        <v>492176</v>
      </c>
      <c r="C593" s="14" t="s">
        <v>618</v>
      </c>
      <c r="D593" s="23" t="s">
        <v>691</v>
      </c>
      <c r="E593" s="24" t="s">
        <v>708</v>
      </c>
      <c r="F593" s="3">
        <v>550434</v>
      </c>
      <c r="G593" s="3">
        <v>0</v>
      </c>
      <c r="H593" s="3">
        <f t="shared" si="18"/>
        <v>550434</v>
      </c>
      <c r="I593" s="1">
        <v>91620</v>
      </c>
      <c r="J593" s="1">
        <f t="shared" si="19"/>
        <v>642054</v>
      </c>
      <c r="K593" s="12"/>
    </row>
    <row r="594" spans="1:11" ht="14.4" customHeight="1">
      <c r="A594" s="23" t="s">
        <v>615</v>
      </c>
      <c r="B594" s="12">
        <v>492259</v>
      </c>
      <c r="C594" s="14" t="s">
        <v>619</v>
      </c>
      <c r="D594" s="23" t="s">
        <v>691</v>
      </c>
      <c r="E594" s="24" t="s">
        <v>708</v>
      </c>
      <c r="F594" s="3">
        <v>685160.83017578511</v>
      </c>
      <c r="G594" s="3">
        <v>0</v>
      </c>
      <c r="H594" s="3">
        <f t="shared" si="18"/>
        <v>685160.83017578511</v>
      </c>
      <c r="I594" s="1">
        <v>45934</v>
      </c>
      <c r="J594" s="1">
        <f t="shared" si="19"/>
        <v>731094.83017578511</v>
      </c>
      <c r="K594" s="12"/>
    </row>
    <row r="595" spans="1:11" ht="14.4" customHeight="1">
      <c r="A595" s="23" t="s">
        <v>615</v>
      </c>
      <c r="B595" s="12">
        <v>492262</v>
      </c>
      <c r="C595" s="14" t="s">
        <v>620</v>
      </c>
      <c r="D595" s="23" t="s">
        <v>691</v>
      </c>
      <c r="E595" s="24" t="s">
        <v>708</v>
      </c>
      <c r="F595" s="3">
        <v>4510139</v>
      </c>
      <c r="G595" s="3">
        <v>7670473</v>
      </c>
      <c r="H595" s="3">
        <f t="shared" si="18"/>
        <v>12180612</v>
      </c>
      <c r="I595" s="1">
        <v>196962</v>
      </c>
      <c r="J595" s="1">
        <f t="shared" si="19"/>
        <v>12377574</v>
      </c>
      <c r="K595" s="12"/>
    </row>
    <row r="596" spans="1:11" ht="14.4" customHeight="1">
      <c r="A596" s="23" t="s">
        <v>615</v>
      </c>
      <c r="B596" s="12">
        <v>492263</v>
      </c>
      <c r="C596" s="14" t="s">
        <v>621</v>
      </c>
      <c r="D596" s="23" t="s">
        <v>691</v>
      </c>
      <c r="E596" s="24" t="s">
        <v>708</v>
      </c>
      <c r="F596" s="3">
        <v>1225669</v>
      </c>
      <c r="G596" s="3">
        <v>0</v>
      </c>
      <c r="H596" s="3">
        <f t="shared" si="18"/>
        <v>1225669</v>
      </c>
      <c r="I596" s="1">
        <v>150414</v>
      </c>
      <c r="J596" s="1">
        <f t="shared" si="19"/>
        <v>1376083</v>
      </c>
      <c r="K596" s="12"/>
    </row>
    <row r="597" spans="1:11" ht="14.4" customHeight="1">
      <c r="A597" s="23" t="s">
        <v>615</v>
      </c>
      <c r="B597" s="12">
        <v>492264</v>
      </c>
      <c r="C597" s="14" t="s">
        <v>622</v>
      </c>
      <c r="D597" s="23" t="s">
        <v>691</v>
      </c>
      <c r="E597" s="24" t="s">
        <v>708</v>
      </c>
      <c r="F597" s="3">
        <v>1189106.4152130876</v>
      </c>
      <c r="G597" s="3">
        <v>842789.8544016385</v>
      </c>
      <c r="H597" s="3">
        <f t="shared" si="18"/>
        <v>2031896.2696147261</v>
      </c>
      <c r="I597" s="1">
        <v>165580</v>
      </c>
      <c r="J597" s="1">
        <f t="shared" si="19"/>
        <v>2197476.2696147263</v>
      </c>
      <c r="K597" s="12"/>
    </row>
    <row r="598" spans="1:11" ht="14.4" customHeight="1">
      <c r="A598" s="23" t="s">
        <v>615</v>
      </c>
      <c r="B598" s="12">
        <v>492265</v>
      </c>
      <c r="C598" s="14" t="s">
        <v>623</v>
      </c>
      <c r="D598" s="23" t="s">
        <v>691</v>
      </c>
      <c r="E598" s="24" t="s">
        <v>708</v>
      </c>
      <c r="F598" s="3">
        <v>1264758</v>
      </c>
      <c r="G598" s="3">
        <v>0</v>
      </c>
      <c r="H598" s="3">
        <f t="shared" si="18"/>
        <v>1264758</v>
      </c>
      <c r="I598" s="1">
        <v>-33144</v>
      </c>
      <c r="J598" s="1">
        <f t="shared" si="19"/>
        <v>1231614</v>
      </c>
      <c r="K598" s="12"/>
    </row>
    <row r="599" spans="1:11" ht="14.4" customHeight="1">
      <c r="A599" s="23" t="s">
        <v>615</v>
      </c>
      <c r="B599" s="12">
        <v>492270</v>
      </c>
      <c r="C599" s="14" t="s">
        <v>624</v>
      </c>
      <c r="D599" s="23" t="s">
        <v>691</v>
      </c>
      <c r="E599" s="24" t="s">
        <v>708</v>
      </c>
      <c r="F599" s="3">
        <v>1681073</v>
      </c>
      <c r="G599" s="3">
        <v>946547</v>
      </c>
      <c r="H599" s="3">
        <f t="shared" si="18"/>
        <v>2627620</v>
      </c>
      <c r="I599" s="1">
        <v>91116</v>
      </c>
      <c r="J599" s="1">
        <f t="shared" si="19"/>
        <v>2718736</v>
      </c>
      <c r="K599" s="12"/>
    </row>
    <row r="600" spans="1:11" ht="14.4" customHeight="1">
      <c r="A600" s="23" t="s">
        <v>615</v>
      </c>
      <c r="B600" s="12">
        <v>493403</v>
      </c>
      <c r="C600" s="14" t="s">
        <v>625</v>
      </c>
      <c r="D600" s="23" t="s">
        <v>691</v>
      </c>
      <c r="E600" s="24" t="s">
        <v>708</v>
      </c>
      <c r="F600" s="3">
        <v>3475119</v>
      </c>
      <c r="G600" s="3">
        <v>0</v>
      </c>
      <c r="H600" s="3">
        <f t="shared" si="18"/>
        <v>3475119</v>
      </c>
      <c r="I600" s="1">
        <v>382872</v>
      </c>
      <c r="J600" s="1">
        <f t="shared" si="19"/>
        <v>3857991</v>
      </c>
      <c r="K600" s="12"/>
    </row>
    <row r="601" spans="1:11" ht="14.4" customHeight="1">
      <c r="A601" s="23" t="s">
        <v>626</v>
      </c>
      <c r="B601" s="12">
        <v>500758</v>
      </c>
      <c r="C601" s="14" t="s">
        <v>627</v>
      </c>
      <c r="D601" s="23" t="s">
        <v>691</v>
      </c>
      <c r="E601" s="24" t="s">
        <v>708</v>
      </c>
      <c r="F601" s="3">
        <v>369243</v>
      </c>
      <c r="G601" s="3">
        <v>1368769</v>
      </c>
      <c r="H601" s="3">
        <f t="shared" si="18"/>
        <v>1738012</v>
      </c>
      <c r="I601" s="1">
        <v>265518</v>
      </c>
      <c r="J601" s="1">
        <f t="shared" si="19"/>
        <v>2003530</v>
      </c>
      <c r="K601" s="12"/>
    </row>
    <row r="602" spans="1:11" ht="14.4" customHeight="1">
      <c r="A602" s="23" t="s">
        <v>626</v>
      </c>
      <c r="B602" s="12">
        <v>502278</v>
      </c>
      <c r="C602" s="14" t="s">
        <v>628</v>
      </c>
      <c r="D602" s="23" t="s">
        <v>691</v>
      </c>
      <c r="E602" s="24" t="s">
        <v>708</v>
      </c>
      <c r="F602" s="3">
        <v>1967783</v>
      </c>
      <c r="G602" s="3">
        <v>0</v>
      </c>
      <c r="H602" s="3">
        <f t="shared" si="18"/>
        <v>1967783</v>
      </c>
      <c r="I602" s="1">
        <v>239400</v>
      </c>
      <c r="J602" s="1">
        <f t="shared" si="19"/>
        <v>2207183</v>
      </c>
      <c r="K602" s="12"/>
    </row>
    <row r="603" spans="1:11" ht="14.4" customHeight="1">
      <c r="A603" s="23" t="s">
        <v>626</v>
      </c>
      <c r="B603" s="12">
        <v>502282</v>
      </c>
      <c r="C603" s="14" t="s">
        <v>629</v>
      </c>
      <c r="D603" s="23" t="s">
        <v>691</v>
      </c>
      <c r="E603" s="24" t="s">
        <v>708</v>
      </c>
      <c r="F603" s="3">
        <v>482246</v>
      </c>
      <c r="G603" s="3">
        <v>54295</v>
      </c>
      <c r="H603" s="3">
        <f t="shared" si="18"/>
        <v>536541</v>
      </c>
      <c r="I603" s="1">
        <v>42636</v>
      </c>
      <c r="J603" s="1">
        <f t="shared" si="19"/>
        <v>579177</v>
      </c>
      <c r="K603" s="12"/>
    </row>
    <row r="604" spans="1:11" ht="14.4" customHeight="1">
      <c r="A604" s="23" t="s">
        <v>626</v>
      </c>
      <c r="B604" s="12">
        <v>502284</v>
      </c>
      <c r="C604" s="14" t="s">
        <v>630</v>
      </c>
      <c r="D604" s="23" t="s">
        <v>691</v>
      </c>
      <c r="E604" s="24" t="s">
        <v>708</v>
      </c>
      <c r="F604" s="3">
        <v>1403258.2019901848</v>
      </c>
      <c r="G604" s="3">
        <v>0</v>
      </c>
      <c r="H604" s="3">
        <f t="shared" si="18"/>
        <v>1403258.2019901848</v>
      </c>
      <c r="I604" s="1">
        <v>372</v>
      </c>
      <c r="J604" s="1">
        <f t="shared" si="19"/>
        <v>1403630.2019901848</v>
      </c>
      <c r="K604" s="12"/>
    </row>
    <row r="605" spans="1:11" ht="14.4" customHeight="1">
      <c r="A605" s="23" t="s">
        <v>626</v>
      </c>
      <c r="B605" s="12">
        <v>502286</v>
      </c>
      <c r="C605" s="14" t="s">
        <v>631</v>
      </c>
      <c r="D605" s="23" t="s">
        <v>691</v>
      </c>
      <c r="E605" s="24" t="s">
        <v>708</v>
      </c>
      <c r="F605" s="3">
        <v>3640663</v>
      </c>
      <c r="G605" s="3">
        <v>0</v>
      </c>
      <c r="H605" s="3">
        <f t="shared" si="18"/>
        <v>3640663</v>
      </c>
      <c r="I605" s="1">
        <v>149856</v>
      </c>
      <c r="J605" s="1">
        <f t="shared" si="19"/>
        <v>3790519</v>
      </c>
      <c r="K605" s="12"/>
    </row>
    <row r="606" spans="1:11" ht="14.4" customHeight="1">
      <c r="A606" s="23" t="s">
        <v>626</v>
      </c>
      <c r="B606" s="12">
        <v>502288</v>
      </c>
      <c r="C606" s="14" t="s">
        <v>632</v>
      </c>
      <c r="D606" s="23" t="s">
        <v>691</v>
      </c>
      <c r="E606" s="24" t="s">
        <v>708</v>
      </c>
      <c r="F606" s="3">
        <v>1421797</v>
      </c>
      <c r="G606" s="3">
        <v>721000</v>
      </c>
      <c r="H606" s="3">
        <f t="shared" si="18"/>
        <v>2142797</v>
      </c>
      <c r="I606" s="1">
        <v>-145920</v>
      </c>
      <c r="J606" s="1">
        <f t="shared" si="19"/>
        <v>1996877</v>
      </c>
      <c r="K606" s="12"/>
    </row>
    <row r="607" spans="1:11" ht="14.4" customHeight="1">
      <c r="A607" s="23" t="s">
        <v>633</v>
      </c>
      <c r="B607" s="12">
        <v>512251</v>
      </c>
      <c r="C607" s="14" t="s">
        <v>634</v>
      </c>
      <c r="D607" s="23" t="s">
        <v>691</v>
      </c>
      <c r="E607" s="24" t="s">
        <v>708</v>
      </c>
      <c r="F607" s="3">
        <v>4294848</v>
      </c>
      <c r="G607" s="3">
        <v>289907</v>
      </c>
      <c r="H607" s="3">
        <f t="shared" si="18"/>
        <v>4584755</v>
      </c>
      <c r="I607" s="1">
        <v>912492</v>
      </c>
      <c r="J607" s="1">
        <f t="shared" si="19"/>
        <v>5497247</v>
      </c>
      <c r="K607" s="12"/>
    </row>
    <row r="608" spans="1:11" ht="14.4" customHeight="1">
      <c r="A608" s="23" t="s">
        <v>633</v>
      </c>
      <c r="B608" s="12">
        <v>512290</v>
      </c>
      <c r="C608" s="14" t="s">
        <v>635</v>
      </c>
      <c r="D608" s="23" t="s">
        <v>691</v>
      </c>
      <c r="E608" s="24" t="s">
        <v>708</v>
      </c>
      <c r="F608" s="3">
        <v>147689</v>
      </c>
      <c r="G608" s="3">
        <v>0</v>
      </c>
      <c r="H608" s="3">
        <f t="shared" si="18"/>
        <v>147689</v>
      </c>
      <c r="I608" s="1">
        <v>15132</v>
      </c>
      <c r="J608" s="1">
        <f t="shared" si="19"/>
        <v>162821</v>
      </c>
      <c r="K608" s="12"/>
    </row>
    <row r="609" spans="1:11" ht="14.4" customHeight="1">
      <c r="A609" s="23" t="s">
        <v>633</v>
      </c>
      <c r="B609" s="12">
        <v>512291</v>
      </c>
      <c r="C609" s="14" t="s">
        <v>636</v>
      </c>
      <c r="D609" s="23" t="s">
        <v>691</v>
      </c>
      <c r="E609" s="24" t="s">
        <v>708</v>
      </c>
      <c r="F609" s="3">
        <v>879994</v>
      </c>
      <c r="G609" s="3">
        <v>295193</v>
      </c>
      <c r="H609" s="3">
        <f t="shared" si="18"/>
        <v>1175187</v>
      </c>
      <c r="I609" s="1">
        <v>245322</v>
      </c>
      <c r="J609" s="1">
        <f t="shared" si="19"/>
        <v>1420509</v>
      </c>
      <c r="K609" s="12"/>
    </row>
    <row r="610" spans="1:11" ht="14.4" customHeight="1">
      <c r="A610" s="23" t="s">
        <v>633</v>
      </c>
      <c r="B610" s="12">
        <v>512295</v>
      </c>
      <c r="C610" s="14" t="s">
        <v>637</v>
      </c>
      <c r="D610" s="23" t="s">
        <v>691</v>
      </c>
      <c r="E610" s="24" t="s">
        <v>708</v>
      </c>
      <c r="F610" s="3">
        <v>1315425</v>
      </c>
      <c r="G610" s="3">
        <v>0</v>
      </c>
      <c r="H610" s="3">
        <f t="shared" si="18"/>
        <v>1315425</v>
      </c>
      <c r="I610" s="1">
        <v>90288</v>
      </c>
      <c r="J610" s="1">
        <f t="shared" si="19"/>
        <v>1405713</v>
      </c>
      <c r="K610" s="12"/>
    </row>
    <row r="611" spans="1:11" ht="14.4" customHeight="1">
      <c r="A611" s="23" t="s">
        <v>633</v>
      </c>
      <c r="B611" s="12">
        <v>512296</v>
      </c>
      <c r="C611" s="14" t="s">
        <v>638</v>
      </c>
      <c r="D611" s="23" t="s">
        <v>691</v>
      </c>
      <c r="E611" s="24" t="s">
        <v>708</v>
      </c>
      <c r="F611" s="3">
        <v>2074789</v>
      </c>
      <c r="G611" s="3">
        <v>0</v>
      </c>
      <c r="H611" s="3">
        <f t="shared" si="18"/>
        <v>2074789</v>
      </c>
      <c r="I611" s="1">
        <v>-765444</v>
      </c>
      <c r="J611" s="1">
        <f t="shared" si="19"/>
        <v>1309345</v>
      </c>
      <c r="K611" s="12"/>
    </row>
    <row r="612" spans="1:11" ht="14.4" customHeight="1">
      <c r="A612" s="23" t="s">
        <v>639</v>
      </c>
      <c r="B612" s="12">
        <v>520580</v>
      </c>
      <c r="C612" s="14" t="s">
        <v>640</v>
      </c>
      <c r="D612" s="23" t="s">
        <v>691</v>
      </c>
      <c r="E612" s="24" t="s">
        <v>708</v>
      </c>
      <c r="F612" s="3">
        <v>89295.014312329033</v>
      </c>
      <c r="G612" s="3">
        <v>0</v>
      </c>
      <c r="H612" s="3">
        <f t="shared" si="18"/>
        <v>89295.014312329033</v>
      </c>
      <c r="I612" s="1">
        <v>-16170</v>
      </c>
      <c r="J612" s="1">
        <f t="shared" si="19"/>
        <v>73125.014312329033</v>
      </c>
      <c r="K612" s="12"/>
    </row>
    <row r="613" spans="1:11" ht="14.4" customHeight="1">
      <c r="A613" s="23" t="s">
        <v>639</v>
      </c>
      <c r="B613" s="12">
        <v>520581</v>
      </c>
      <c r="C613" s="14" t="s">
        <v>641</v>
      </c>
      <c r="D613" s="23" t="s">
        <v>691</v>
      </c>
      <c r="E613" s="24" t="s">
        <v>708</v>
      </c>
      <c r="F613" s="3">
        <v>95288</v>
      </c>
      <c r="G613" s="3">
        <v>0</v>
      </c>
      <c r="H613" s="3">
        <f t="shared" si="18"/>
        <v>95288</v>
      </c>
      <c r="I613" s="1">
        <v>-1886</v>
      </c>
      <c r="J613" s="1">
        <f t="shared" si="19"/>
        <v>93402</v>
      </c>
      <c r="K613" s="12"/>
    </row>
    <row r="614" spans="1:11" ht="14.4" customHeight="1">
      <c r="A614" s="23" t="s">
        <v>639</v>
      </c>
      <c r="B614" s="12">
        <v>522417</v>
      </c>
      <c r="C614" s="14" t="s">
        <v>642</v>
      </c>
      <c r="D614" s="23" t="s">
        <v>691</v>
      </c>
      <c r="E614" s="24" t="s">
        <v>708</v>
      </c>
      <c r="F614" s="3">
        <v>7096</v>
      </c>
      <c r="G614" s="3">
        <v>33714</v>
      </c>
      <c r="H614" s="3">
        <f t="shared" si="18"/>
        <v>40810</v>
      </c>
      <c r="I614" s="1">
        <v>16722</v>
      </c>
      <c r="J614" s="1">
        <f t="shared" si="19"/>
        <v>57532</v>
      </c>
      <c r="K614" s="12"/>
    </row>
    <row r="615" spans="1:11" ht="14.4" customHeight="1">
      <c r="A615" s="23" t="s">
        <v>639</v>
      </c>
      <c r="B615" s="12">
        <v>522419</v>
      </c>
      <c r="C615" s="14" t="s">
        <v>643</v>
      </c>
      <c r="D615" s="23" t="s">
        <v>691</v>
      </c>
      <c r="E615" s="24" t="s">
        <v>708</v>
      </c>
      <c r="F615" s="3">
        <v>288404</v>
      </c>
      <c r="G615" s="3">
        <v>663316</v>
      </c>
      <c r="H615" s="3">
        <f t="shared" si="18"/>
        <v>951720</v>
      </c>
      <c r="I615" s="1">
        <v>29658</v>
      </c>
      <c r="J615" s="1">
        <f t="shared" si="19"/>
        <v>981378</v>
      </c>
      <c r="K615" s="12"/>
    </row>
    <row r="616" spans="1:11" ht="14.4" customHeight="1">
      <c r="A616" s="23" t="s">
        <v>639</v>
      </c>
      <c r="B616" s="12">
        <v>522423</v>
      </c>
      <c r="C616" s="14" t="s">
        <v>644</v>
      </c>
      <c r="D616" s="23" t="s">
        <v>691</v>
      </c>
      <c r="E616" s="24" t="s">
        <v>708</v>
      </c>
      <c r="F616" s="3">
        <v>930462</v>
      </c>
      <c r="G616" s="3">
        <v>5322</v>
      </c>
      <c r="H616" s="3">
        <f t="shared" si="18"/>
        <v>935784</v>
      </c>
      <c r="I616" s="1">
        <v>162522</v>
      </c>
      <c r="J616" s="1">
        <f t="shared" si="19"/>
        <v>1098306</v>
      </c>
      <c r="K616" s="12"/>
    </row>
    <row r="617" spans="1:11" ht="14.4" customHeight="1">
      <c r="A617" s="23" t="s">
        <v>639</v>
      </c>
      <c r="B617" s="12">
        <v>522426</v>
      </c>
      <c r="C617" s="14" t="s">
        <v>645</v>
      </c>
      <c r="D617" s="23" t="s">
        <v>691</v>
      </c>
      <c r="E617" s="24" t="s">
        <v>708</v>
      </c>
      <c r="F617" s="3">
        <v>530547</v>
      </c>
      <c r="G617" s="3">
        <v>0</v>
      </c>
      <c r="H617" s="3">
        <f t="shared" si="18"/>
        <v>530547</v>
      </c>
      <c r="I617" s="1">
        <v>-15558</v>
      </c>
      <c r="J617" s="1">
        <f t="shared" si="19"/>
        <v>514989</v>
      </c>
      <c r="K617" s="12"/>
    </row>
    <row r="618" spans="1:11" ht="14.4" customHeight="1">
      <c r="A618" s="23" t="s">
        <v>639</v>
      </c>
      <c r="B618" s="12">
        <v>522431</v>
      </c>
      <c r="C618" s="14" t="s">
        <v>646</v>
      </c>
      <c r="D618" s="23" t="s">
        <v>691</v>
      </c>
      <c r="E618" s="24" t="s">
        <v>708</v>
      </c>
      <c r="F618" s="3">
        <v>730855</v>
      </c>
      <c r="G618" s="3">
        <v>2084270</v>
      </c>
      <c r="H618" s="3">
        <f t="shared" si="18"/>
        <v>2815125</v>
      </c>
      <c r="I618" s="1">
        <v>170532</v>
      </c>
      <c r="J618" s="1">
        <f t="shared" si="19"/>
        <v>2985657</v>
      </c>
      <c r="K618" s="12"/>
    </row>
    <row r="619" spans="1:11" ht="14.4" customHeight="1">
      <c r="A619" s="23" t="s">
        <v>639</v>
      </c>
      <c r="B619" s="12">
        <v>522442</v>
      </c>
      <c r="C619" s="14" t="s">
        <v>647</v>
      </c>
      <c r="D619" s="23" t="s">
        <v>691</v>
      </c>
      <c r="E619" s="24" t="s">
        <v>708</v>
      </c>
      <c r="F619" s="3">
        <v>318883</v>
      </c>
      <c r="G619" s="3">
        <v>276151</v>
      </c>
      <c r="H619" s="3">
        <f t="shared" si="18"/>
        <v>595034</v>
      </c>
      <c r="I619" s="1">
        <v>-5808</v>
      </c>
      <c r="J619" s="1">
        <f t="shared" si="19"/>
        <v>589226</v>
      </c>
      <c r="K619" s="12"/>
    </row>
    <row r="620" spans="1:11" ht="14.4" customHeight="1">
      <c r="A620" s="23" t="s">
        <v>639</v>
      </c>
      <c r="B620" s="12">
        <v>522446</v>
      </c>
      <c r="C620" s="14" t="s">
        <v>648</v>
      </c>
      <c r="D620" s="23" t="s">
        <v>691</v>
      </c>
      <c r="E620" s="24" t="s">
        <v>708</v>
      </c>
      <c r="F620" s="3">
        <v>670248</v>
      </c>
      <c r="G620" s="3">
        <v>0</v>
      </c>
      <c r="H620" s="3">
        <f t="shared" si="18"/>
        <v>670248</v>
      </c>
      <c r="I620" s="1">
        <v>36642</v>
      </c>
      <c r="J620" s="1">
        <f t="shared" si="19"/>
        <v>706890</v>
      </c>
      <c r="K620" s="12"/>
    </row>
    <row r="621" spans="1:11" ht="14.4" customHeight="1">
      <c r="A621" s="23" t="s">
        <v>639</v>
      </c>
      <c r="B621" s="12">
        <v>522447</v>
      </c>
      <c r="C621" s="14" t="s">
        <v>649</v>
      </c>
      <c r="D621" s="23" t="s">
        <v>691</v>
      </c>
      <c r="E621" s="24" t="s">
        <v>708</v>
      </c>
      <c r="F621" s="3">
        <v>282453.55523064523</v>
      </c>
      <c r="G621" s="3">
        <v>3099580.7626756984</v>
      </c>
      <c r="H621" s="3">
        <f t="shared" si="18"/>
        <v>3382034.3179063434</v>
      </c>
      <c r="I621" s="1">
        <v>-952548</v>
      </c>
      <c r="J621" s="1">
        <f t="shared" si="19"/>
        <v>2429486.3179063434</v>
      </c>
      <c r="K621" s="12"/>
    </row>
    <row r="622" spans="1:11" ht="14.4" customHeight="1">
      <c r="A622" s="23" t="s">
        <v>639</v>
      </c>
      <c r="B622" s="12">
        <v>522451</v>
      </c>
      <c r="C622" s="14" t="s">
        <v>650</v>
      </c>
      <c r="D622" s="23" t="s">
        <v>691</v>
      </c>
      <c r="E622" s="24" t="s">
        <v>708</v>
      </c>
      <c r="F622" s="3">
        <v>767989</v>
      </c>
      <c r="G622" s="3">
        <v>113867</v>
      </c>
      <c r="H622" s="3">
        <f t="shared" si="18"/>
        <v>881856</v>
      </c>
      <c r="I622" s="1">
        <v>13254</v>
      </c>
      <c r="J622" s="1">
        <f t="shared" si="19"/>
        <v>895110</v>
      </c>
      <c r="K622" s="12"/>
    </row>
    <row r="623" spans="1:11" ht="14.4" customHeight="1">
      <c r="A623" s="23" t="s">
        <v>639</v>
      </c>
      <c r="B623" s="12">
        <v>522452</v>
      </c>
      <c r="C623" s="14" t="s">
        <v>651</v>
      </c>
      <c r="D623" s="23" t="s">
        <v>691</v>
      </c>
      <c r="E623" s="24" t="s">
        <v>708</v>
      </c>
      <c r="F623" s="3">
        <v>792154</v>
      </c>
      <c r="G623" s="3">
        <v>3336319</v>
      </c>
      <c r="H623" s="3">
        <f t="shared" si="18"/>
        <v>4128473</v>
      </c>
      <c r="I623" s="1">
        <v>-197370</v>
      </c>
      <c r="J623" s="1">
        <f t="shared" si="19"/>
        <v>3931103</v>
      </c>
      <c r="K623" s="12"/>
    </row>
    <row r="624" spans="1:11" ht="14.4" customHeight="1">
      <c r="A624" s="23" t="s">
        <v>652</v>
      </c>
      <c r="B624" s="12">
        <v>532359</v>
      </c>
      <c r="C624" s="14" t="s">
        <v>653</v>
      </c>
      <c r="D624" s="23" t="s">
        <v>691</v>
      </c>
      <c r="E624" s="24" t="s">
        <v>708</v>
      </c>
      <c r="F624" s="3">
        <v>597615</v>
      </c>
      <c r="G624" s="3">
        <v>484912</v>
      </c>
      <c r="H624" s="3">
        <f t="shared" si="18"/>
        <v>1082527</v>
      </c>
      <c r="I624" s="1">
        <v>48792</v>
      </c>
      <c r="J624" s="1">
        <f t="shared" si="19"/>
        <v>1131319</v>
      </c>
      <c r="K624" s="12"/>
    </row>
    <row r="625" spans="1:11" ht="14.4" customHeight="1">
      <c r="A625" s="23" t="s">
        <v>652</v>
      </c>
      <c r="B625" s="12">
        <v>532362</v>
      </c>
      <c r="C625" s="14" t="s">
        <v>654</v>
      </c>
      <c r="D625" s="23" t="s">
        <v>691</v>
      </c>
      <c r="E625" s="24" t="s">
        <v>708</v>
      </c>
      <c r="F625" s="3">
        <v>1613468</v>
      </c>
      <c r="G625" s="3">
        <v>1852414</v>
      </c>
      <c r="H625" s="3">
        <f t="shared" si="18"/>
        <v>3465882</v>
      </c>
      <c r="I625" s="1">
        <v>80712</v>
      </c>
      <c r="J625" s="1">
        <f t="shared" si="19"/>
        <v>3546594</v>
      </c>
      <c r="K625" s="12"/>
    </row>
    <row r="626" spans="1:11" ht="14.4" customHeight="1">
      <c r="A626" s="23" t="s">
        <v>652</v>
      </c>
      <c r="B626" s="12">
        <v>532363</v>
      </c>
      <c r="C626" s="14" t="s">
        <v>655</v>
      </c>
      <c r="D626" s="23" t="s">
        <v>691</v>
      </c>
      <c r="E626" s="24" t="s">
        <v>708</v>
      </c>
      <c r="F626" s="3">
        <v>328005</v>
      </c>
      <c r="G626" s="3">
        <v>171480</v>
      </c>
      <c r="H626" s="3">
        <f t="shared" si="18"/>
        <v>499485</v>
      </c>
      <c r="I626" s="1">
        <v>92880</v>
      </c>
      <c r="J626" s="1">
        <f t="shared" si="19"/>
        <v>592365</v>
      </c>
      <c r="K626" s="12"/>
    </row>
    <row r="627" spans="1:11" ht="14.4" customHeight="1">
      <c r="A627" s="23" t="s">
        <v>652</v>
      </c>
      <c r="B627" s="12">
        <v>532364</v>
      </c>
      <c r="C627" s="14" t="s">
        <v>656</v>
      </c>
      <c r="D627" s="23" t="s">
        <v>691</v>
      </c>
      <c r="E627" s="24" t="s">
        <v>708</v>
      </c>
      <c r="F627" s="3">
        <v>480143</v>
      </c>
      <c r="G627" s="3">
        <v>566168</v>
      </c>
      <c r="H627" s="3">
        <f t="shared" si="18"/>
        <v>1046311</v>
      </c>
      <c r="I627" s="1">
        <v>25992</v>
      </c>
      <c r="J627" s="1">
        <f t="shared" si="19"/>
        <v>1072303</v>
      </c>
      <c r="K627" s="12"/>
    </row>
    <row r="628" spans="1:11" ht="14.4" customHeight="1">
      <c r="A628" s="23" t="s">
        <v>652</v>
      </c>
      <c r="B628" s="12">
        <v>532369</v>
      </c>
      <c r="C628" s="14" t="s">
        <v>657</v>
      </c>
      <c r="D628" s="23" t="s">
        <v>691</v>
      </c>
      <c r="E628" s="24" t="s">
        <v>708</v>
      </c>
      <c r="F628" s="3">
        <v>384598</v>
      </c>
      <c r="G628" s="3">
        <v>0</v>
      </c>
      <c r="H628" s="3">
        <f t="shared" si="18"/>
        <v>384598</v>
      </c>
      <c r="I628" s="1">
        <v>-17034</v>
      </c>
      <c r="J628" s="1">
        <f t="shared" si="19"/>
        <v>367564</v>
      </c>
      <c r="K628" s="12"/>
    </row>
    <row r="629" spans="1:11" ht="14.4" customHeight="1">
      <c r="A629" s="23" t="s">
        <v>652</v>
      </c>
      <c r="B629" s="12">
        <v>532373</v>
      </c>
      <c r="C629" s="14" t="s">
        <v>658</v>
      </c>
      <c r="D629" s="23" t="s">
        <v>691</v>
      </c>
      <c r="E629" s="24" t="s">
        <v>708</v>
      </c>
      <c r="F629" s="3">
        <v>290215</v>
      </c>
      <c r="G629" s="3">
        <v>315958</v>
      </c>
      <c r="H629" s="3">
        <f t="shared" si="18"/>
        <v>606173</v>
      </c>
      <c r="I629" s="1">
        <v>41358</v>
      </c>
      <c r="J629" s="1">
        <f t="shared" si="19"/>
        <v>647531</v>
      </c>
      <c r="K629" s="12"/>
    </row>
    <row r="630" spans="1:11" ht="14.4" customHeight="1">
      <c r="A630" s="23" t="s">
        <v>652</v>
      </c>
      <c r="B630" s="12">
        <v>532377</v>
      </c>
      <c r="C630" s="14" t="s">
        <v>659</v>
      </c>
      <c r="D630" s="23" t="s">
        <v>691</v>
      </c>
      <c r="E630" s="24" t="s">
        <v>708</v>
      </c>
      <c r="F630" s="3">
        <v>109177</v>
      </c>
      <c r="G630" s="3">
        <v>0</v>
      </c>
      <c r="H630" s="3">
        <f t="shared" si="18"/>
        <v>109177</v>
      </c>
      <c r="I630" s="1">
        <v>-30636</v>
      </c>
      <c r="J630" s="1">
        <f t="shared" si="19"/>
        <v>78541</v>
      </c>
      <c r="K630" s="12"/>
    </row>
    <row r="631" spans="1:11" ht="14.4" customHeight="1">
      <c r="A631" s="23" t="s">
        <v>652</v>
      </c>
      <c r="B631" s="12">
        <v>532383</v>
      </c>
      <c r="C631" s="14" t="s">
        <v>660</v>
      </c>
      <c r="D631" s="23" t="s">
        <v>691</v>
      </c>
      <c r="E631" s="24" t="s">
        <v>708</v>
      </c>
      <c r="F631" s="3">
        <v>1416144</v>
      </c>
      <c r="G631" s="3">
        <v>2184917</v>
      </c>
      <c r="H631" s="3">
        <f t="shared" si="18"/>
        <v>3601061</v>
      </c>
      <c r="I631" s="1">
        <v>200388</v>
      </c>
      <c r="J631" s="1">
        <f t="shared" si="19"/>
        <v>3801449</v>
      </c>
      <c r="K631" s="12"/>
    </row>
    <row r="632" spans="1:11" ht="14.4" customHeight="1">
      <c r="A632" s="23" t="s">
        <v>652</v>
      </c>
      <c r="B632" s="12">
        <v>532384</v>
      </c>
      <c r="C632" s="14" t="s">
        <v>661</v>
      </c>
      <c r="D632" s="23" t="s">
        <v>691</v>
      </c>
      <c r="E632" s="24" t="s">
        <v>708</v>
      </c>
      <c r="F632" s="3">
        <v>279599</v>
      </c>
      <c r="G632" s="3">
        <v>284591</v>
      </c>
      <c r="H632" s="3">
        <f t="shared" si="18"/>
        <v>564190</v>
      </c>
      <c r="I632" s="1">
        <v>192</v>
      </c>
      <c r="J632" s="1">
        <f t="shared" si="19"/>
        <v>564382</v>
      </c>
      <c r="K632" s="12"/>
    </row>
    <row r="633" spans="1:11" ht="14.4" customHeight="1">
      <c r="A633" s="23" t="s">
        <v>652</v>
      </c>
      <c r="B633" s="12">
        <v>532386</v>
      </c>
      <c r="C633" s="14" t="s">
        <v>662</v>
      </c>
      <c r="D633" s="23" t="s">
        <v>691</v>
      </c>
      <c r="E633" s="24" t="s">
        <v>708</v>
      </c>
      <c r="F633" s="3">
        <v>217928</v>
      </c>
      <c r="G633" s="3">
        <v>164450</v>
      </c>
      <c r="H633" s="3">
        <f t="shared" si="18"/>
        <v>382378</v>
      </c>
      <c r="I633" s="1">
        <v>12672</v>
      </c>
      <c r="J633" s="1">
        <f t="shared" si="19"/>
        <v>395050</v>
      </c>
      <c r="K633" s="12"/>
    </row>
    <row r="634" spans="1:11" ht="14.4" customHeight="1">
      <c r="A634" s="23" t="s">
        <v>652</v>
      </c>
      <c r="B634" s="12">
        <v>532387</v>
      </c>
      <c r="C634" s="14" t="s">
        <v>663</v>
      </c>
      <c r="D634" s="23" t="s">
        <v>691</v>
      </c>
      <c r="E634" s="24" t="s">
        <v>708</v>
      </c>
      <c r="F634" s="3">
        <v>179172</v>
      </c>
      <c r="G634" s="3">
        <v>24553</v>
      </c>
      <c r="H634" s="3">
        <f t="shared" ref="H634:H656" si="20">F634+G634</f>
        <v>203725</v>
      </c>
      <c r="I634" s="1">
        <v>-10554</v>
      </c>
      <c r="J634" s="1">
        <f t="shared" ref="J634:J656" si="21">H634+I634</f>
        <v>193171</v>
      </c>
      <c r="K634" s="12"/>
    </row>
    <row r="635" spans="1:11" ht="14.4" customHeight="1">
      <c r="A635" s="23" t="s">
        <v>652</v>
      </c>
      <c r="B635" s="12">
        <v>532388</v>
      </c>
      <c r="C635" s="14" t="s">
        <v>664</v>
      </c>
      <c r="D635" s="23" t="s">
        <v>691</v>
      </c>
      <c r="E635" s="24" t="s">
        <v>708</v>
      </c>
      <c r="F635" s="3">
        <v>367504</v>
      </c>
      <c r="G635" s="3">
        <v>0</v>
      </c>
      <c r="H635" s="3">
        <f t="shared" si="20"/>
        <v>367504</v>
      </c>
      <c r="I635" s="1">
        <v>11197</v>
      </c>
      <c r="J635" s="1">
        <f t="shared" si="21"/>
        <v>378701</v>
      </c>
      <c r="K635" s="12"/>
    </row>
    <row r="636" spans="1:11" ht="14.4" customHeight="1">
      <c r="A636" s="23" t="s">
        <v>652</v>
      </c>
      <c r="B636" s="12">
        <v>532389</v>
      </c>
      <c r="C636" s="14" t="s">
        <v>665</v>
      </c>
      <c r="D636" s="23" t="s">
        <v>691</v>
      </c>
      <c r="E636" s="24" t="s">
        <v>708</v>
      </c>
      <c r="F636" s="3">
        <v>902219</v>
      </c>
      <c r="G636" s="3">
        <v>0</v>
      </c>
      <c r="H636" s="3">
        <f t="shared" si="20"/>
        <v>902219</v>
      </c>
      <c r="I636" s="1">
        <v>-13002</v>
      </c>
      <c r="J636" s="1">
        <f t="shared" si="21"/>
        <v>889217</v>
      </c>
      <c r="K636" s="12"/>
    </row>
    <row r="637" spans="1:11" ht="14.4" customHeight="1">
      <c r="A637" s="23" t="s">
        <v>652</v>
      </c>
      <c r="B637" s="12">
        <v>532390</v>
      </c>
      <c r="C637" s="14" t="s">
        <v>666</v>
      </c>
      <c r="D637" s="23" t="s">
        <v>691</v>
      </c>
      <c r="E637" s="24" t="s">
        <v>708</v>
      </c>
      <c r="F637" s="3">
        <v>548151</v>
      </c>
      <c r="G637" s="3">
        <v>0</v>
      </c>
      <c r="H637" s="3">
        <f t="shared" si="20"/>
        <v>548151</v>
      </c>
      <c r="I637" s="1">
        <v>-12716</v>
      </c>
      <c r="J637" s="1">
        <f t="shared" si="21"/>
        <v>535435</v>
      </c>
      <c r="K637" s="12"/>
    </row>
    <row r="638" spans="1:11" ht="14.4" customHeight="1">
      <c r="A638" s="23" t="s">
        <v>652</v>
      </c>
      <c r="B638" s="12">
        <v>532391</v>
      </c>
      <c r="C638" s="14" t="s">
        <v>667</v>
      </c>
      <c r="D638" s="23" t="s">
        <v>691</v>
      </c>
      <c r="E638" s="24" t="s">
        <v>708</v>
      </c>
      <c r="F638" s="3">
        <v>418005</v>
      </c>
      <c r="G638" s="3">
        <v>409196</v>
      </c>
      <c r="H638" s="3">
        <f t="shared" si="20"/>
        <v>827201</v>
      </c>
      <c r="I638" s="1">
        <v>-20586</v>
      </c>
      <c r="J638" s="1">
        <f t="shared" si="21"/>
        <v>806615</v>
      </c>
      <c r="K638" s="12"/>
    </row>
    <row r="639" spans="1:11" ht="14.4" customHeight="1">
      <c r="A639" s="23" t="s">
        <v>652</v>
      </c>
      <c r="B639" s="12">
        <v>532392</v>
      </c>
      <c r="C639" s="14" t="s">
        <v>668</v>
      </c>
      <c r="D639" s="23" t="s">
        <v>691</v>
      </c>
      <c r="E639" s="24" t="s">
        <v>708</v>
      </c>
      <c r="F639" s="3">
        <v>756816.60067564365</v>
      </c>
      <c r="G639" s="3">
        <v>0</v>
      </c>
      <c r="H639" s="3">
        <f t="shared" si="20"/>
        <v>756816.60067564365</v>
      </c>
      <c r="I639" s="1">
        <v>1434</v>
      </c>
      <c r="J639" s="1">
        <f t="shared" si="21"/>
        <v>758250.60067564365</v>
      </c>
      <c r="K639" s="12"/>
    </row>
    <row r="640" spans="1:11" ht="14.4" customHeight="1">
      <c r="A640" s="23" t="s">
        <v>652</v>
      </c>
      <c r="B640" s="12">
        <v>532396</v>
      </c>
      <c r="C640" s="14" t="s">
        <v>669</v>
      </c>
      <c r="D640" s="23" t="s">
        <v>691</v>
      </c>
      <c r="E640" s="24" t="s">
        <v>708</v>
      </c>
      <c r="F640" s="3">
        <v>140444</v>
      </c>
      <c r="G640" s="3">
        <v>0</v>
      </c>
      <c r="H640" s="3">
        <f t="shared" si="20"/>
        <v>140444</v>
      </c>
      <c r="I640" s="1">
        <v>7662</v>
      </c>
      <c r="J640" s="1">
        <f t="shared" si="21"/>
        <v>148106</v>
      </c>
      <c r="K640" s="12"/>
    </row>
    <row r="641" spans="1:11" ht="14.4" customHeight="1">
      <c r="A641" s="23" t="s">
        <v>652</v>
      </c>
      <c r="B641" s="12">
        <v>532397</v>
      </c>
      <c r="C641" s="14" t="s">
        <v>670</v>
      </c>
      <c r="D641" s="23" t="s">
        <v>691</v>
      </c>
      <c r="E641" s="24" t="s">
        <v>708</v>
      </c>
      <c r="F641" s="3">
        <v>139630</v>
      </c>
      <c r="G641" s="3">
        <v>2641342</v>
      </c>
      <c r="H641" s="3">
        <f t="shared" si="20"/>
        <v>2780972</v>
      </c>
      <c r="I641" s="1">
        <v>322884</v>
      </c>
      <c r="J641" s="1">
        <f t="shared" si="21"/>
        <v>3103856</v>
      </c>
      <c r="K641" s="12"/>
    </row>
    <row r="642" spans="1:11" ht="14.4" customHeight="1">
      <c r="A642" s="23" t="s">
        <v>652</v>
      </c>
      <c r="B642" s="12">
        <v>532399</v>
      </c>
      <c r="C642" s="14" t="s">
        <v>671</v>
      </c>
      <c r="D642" s="23" t="s">
        <v>691</v>
      </c>
      <c r="E642" s="24" t="s">
        <v>708</v>
      </c>
      <c r="F642" s="3">
        <v>1177668</v>
      </c>
      <c r="G642" s="3">
        <v>1017728</v>
      </c>
      <c r="H642" s="3">
        <f t="shared" si="20"/>
        <v>2195396</v>
      </c>
      <c r="I642" s="1">
        <v>76548</v>
      </c>
      <c r="J642" s="1">
        <f t="shared" si="21"/>
        <v>2271944</v>
      </c>
      <c r="K642" s="12"/>
    </row>
    <row r="643" spans="1:11" ht="14.4" customHeight="1">
      <c r="A643" s="23" t="s">
        <v>652</v>
      </c>
      <c r="B643" s="12">
        <v>533336</v>
      </c>
      <c r="C643" s="14" t="s">
        <v>672</v>
      </c>
      <c r="D643" s="23" t="s">
        <v>691</v>
      </c>
      <c r="E643" s="24" t="s">
        <v>708</v>
      </c>
      <c r="F643" s="3">
        <v>74369</v>
      </c>
      <c r="G643" s="3">
        <v>0</v>
      </c>
      <c r="H643" s="3">
        <f t="shared" si="20"/>
        <v>74369</v>
      </c>
      <c r="I643" s="1">
        <v>7320</v>
      </c>
      <c r="J643" s="1">
        <f t="shared" si="21"/>
        <v>81689</v>
      </c>
      <c r="K643" s="12"/>
    </row>
    <row r="644" spans="1:11" ht="14.4" customHeight="1">
      <c r="A644" s="23" t="s">
        <v>673</v>
      </c>
      <c r="B644" s="12">
        <v>542301</v>
      </c>
      <c r="C644" s="14" t="s">
        <v>674</v>
      </c>
      <c r="D644" s="23" t="s">
        <v>691</v>
      </c>
      <c r="E644" s="24" t="s">
        <v>708</v>
      </c>
      <c r="F644" s="3">
        <v>1471418</v>
      </c>
      <c r="G644" s="3">
        <v>0</v>
      </c>
      <c r="H644" s="3">
        <f t="shared" si="20"/>
        <v>1471418</v>
      </c>
      <c r="I644" s="1">
        <v>47442</v>
      </c>
      <c r="J644" s="1">
        <f t="shared" si="21"/>
        <v>1518860</v>
      </c>
      <c r="K644" s="12"/>
    </row>
    <row r="645" spans="1:11" ht="14.4" customHeight="1">
      <c r="A645" s="23" t="s">
        <v>673</v>
      </c>
      <c r="B645" s="12">
        <v>542313</v>
      </c>
      <c r="C645" s="14" t="s">
        <v>675</v>
      </c>
      <c r="D645" s="23" t="s">
        <v>691</v>
      </c>
      <c r="E645" s="24" t="s">
        <v>708</v>
      </c>
      <c r="F645" s="3">
        <v>524157</v>
      </c>
      <c r="G645" s="3">
        <v>0</v>
      </c>
      <c r="H645" s="3">
        <f t="shared" si="20"/>
        <v>524157</v>
      </c>
      <c r="I645" s="1">
        <v>-17370</v>
      </c>
      <c r="J645" s="1">
        <f t="shared" si="21"/>
        <v>506787</v>
      </c>
      <c r="K645" s="12"/>
    </row>
    <row r="646" spans="1:11" ht="14.4" customHeight="1">
      <c r="A646" s="23" t="s">
        <v>673</v>
      </c>
      <c r="B646" s="12">
        <v>542318</v>
      </c>
      <c r="C646" s="14" t="s">
        <v>676</v>
      </c>
      <c r="D646" s="23" t="s">
        <v>691</v>
      </c>
      <c r="E646" s="24" t="s">
        <v>708</v>
      </c>
      <c r="F646" s="3">
        <v>1141033</v>
      </c>
      <c r="G646" s="3">
        <v>0</v>
      </c>
      <c r="H646" s="3">
        <f t="shared" si="20"/>
        <v>1141033</v>
      </c>
      <c r="I646" s="1">
        <v>47874</v>
      </c>
      <c r="J646" s="1">
        <f t="shared" si="21"/>
        <v>1188907</v>
      </c>
      <c r="K646" s="12"/>
    </row>
    <row r="647" spans="1:11" s="12" customFormat="1" ht="14.4" customHeight="1">
      <c r="A647" s="23" t="s">
        <v>673</v>
      </c>
      <c r="B647" s="12">
        <v>542324</v>
      </c>
      <c r="C647" s="14" t="s">
        <v>677</v>
      </c>
      <c r="D647" s="23" t="s">
        <v>691</v>
      </c>
      <c r="E647" s="24" t="s">
        <v>708</v>
      </c>
      <c r="F647" s="3">
        <v>2004696</v>
      </c>
      <c r="G647" s="3">
        <v>0</v>
      </c>
      <c r="H647" s="3">
        <f t="shared" si="20"/>
        <v>2004696</v>
      </c>
      <c r="I647" s="1">
        <v>91116</v>
      </c>
      <c r="J647" s="1">
        <f t="shared" si="21"/>
        <v>2095812</v>
      </c>
    </row>
    <row r="648" spans="1:11" s="12" customFormat="1" ht="14.4" customHeight="1">
      <c r="A648" s="23" t="s">
        <v>673</v>
      </c>
      <c r="B648" s="12">
        <v>542332</v>
      </c>
      <c r="C648" s="14" t="s">
        <v>678</v>
      </c>
      <c r="D648" s="23" t="s">
        <v>691</v>
      </c>
      <c r="E648" s="24" t="s">
        <v>708</v>
      </c>
      <c r="F648" s="3">
        <v>3358306</v>
      </c>
      <c r="G648" s="3">
        <v>0</v>
      </c>
      <c r="H648" s="3">
        <f t="shared" si="20"/>
        <v>3358306</v>
      </c>
      <c r="I648" s="1">
        <v>-15564</v>
      </c>
      <c r="J648" s="1">
        <f t="shared" si="21"/>
        <v>3342742</v>
      </c>
    </row>
    <row r="649" spans="1:11" s="12" customFormat="1" ht="14.4" customHeight="1">
      <c r="A649" s="23" t="s">
        <v>673</v>
      </c>
      <c r="B649" s="12">
        <v>542338</v>
      </c>
      <c r="C649" s="14" t="s">
        <v>679</v>
      </c>
      <c r="D649" s="23" t="s">
        <v>691</v>
      </c>
      <c r="E649" s="24" t="s">
        <v>708</v>
      </c>
      <c r="F649" s="3">
        <v>4723116</v>
      </c>
      <c r="G649" s="3">
        <v>5504</v>
      </c>
      <c r="H649" s="3">
        <f t="shared" si="20"/>
        <v>4728620</v>
      </c>
      <c r="I649" s="1">
        <v>188022</v>
      </c>
      <c r="J649" s="1">
        <f t="shared" si="21"/>
        <v>4916642</v>
      </c>
    </row>
    <row r="650" spans="1:11" s="12" customFormat="1" ht="14.4" customHeight="1">
      <c r="A650" s="23" t="s">
        <v>673</v>
      </c>
      <c r="B650" s="12">
        <v>542339</v>
      </c>
      <c r="C650" s="14" t="s">
        <v>680</v>
      </c>
      <c r="D650" s="23" t="s">
        <v>691</v>
      </c>
      <c r="E650" s="24" t="s">
        <v>708</v>
      </c>
      <c r="F650" s="3">
        <v>4051603</v>
      </c>
      <c r="G650" s="3">
        <v>3990</v>
      </c>
      <c r="H650" s="3">
        <f t="shared" si="20"/>
        <v>4055593</v>
      </c>
      <c r="I650" s="1">
        <v>157824</v>
      </c>
      <c r="J650" s="1">
        <f t="shared" si="21"/>
        <v>4213417</v>
      </c>
    </row>
    <row r="651" spans="1:11" s="12" customFormat="1" ht="14.4" customHeight="1">
      <c r="A651" s="23" t="s">
        <v>673</v>
      </c>
      <c r="B651" s="12">
        <v>542343</v>
      </c>
      <c r="C651" s="14" t="s">
        <v>681</v>
      </c>
      <c r="D651" s="23" t="s">
        <v>691</v>
      </c>
      <c r="E651" s="24" t="s">
        <v>708</v>
      </c>
      <c r="F651" s="3">
        <v>2591079</v>
      </c>
      <c r="G651" s="3">
        <v>0</v>
      </c>
      <c r="H651" s="3">
        <f t="shared" si="20"/>
        <v>2591079</v>
      </c>
      <c r="I651" s="1">
        <v>26292</v>
      </c>
      <c r="J651" s="1">
        <f t="shared" si="21"/>
        <v>2617371</v>
      </c>
    </row>
    <row r="652" spans="1:11" s="12" customFormat="1" ht="14.4" customHeight="1">
      <c r="A652" s="23" t="s">
        <v>682</v>
      </c>
      <c r="B652" s="12">
        <v>552220</v>
      </c>
      <c r="C652" s="14" t="s">
        <v>683</v>
      </c>
      <c r="D652" s="23" t="s">
        <v>691</v>
      </c>
      <c r="E652" s="24" t="s">
        <v>708</v>
      </c>
      <c r="F652" s="3">
        <v>94460</v>
      </c>
      <c r="G652" s="3">
        <v>19057</v>
      </c>
      <c r="H652" s="3">
        <f t="shared" si="20"/>
        <v>113517</v>
      </c>
      <c r="I652" s="1">
        <v>8298</v>
      </c>
      <c r="J652" s="1">
        <f t="shared" si="21"/>
        <v>121815</v>
      </c>
    </row>
    <row r="653" spans="1:11" s="12" customFormat="1" ht="14.4" customHeight="1">
      <c r="A653" s="23" t="s">
        <v>682</v>
      </c>
      <c r="B653" s="12">
        <v>552349</v>
      </c>
      <c r="C653" s="14" t="s">
        <v>684</v>
      </c>
      <c r="D653" s="23" t="s">
        <v>691</v>
      </c>
      <c r="E653" s="24" t="s">
        <v>708</v>
      </c>
      <c r="F653" s="3">
        <v>2283443</v>
      </c>
      <c r="G653" s="3">
        <v>856779</v>
      </c>
      <c r="H653" s="3">
        <f t="shared" si="20"/>
        <v>3140222</v>
      </c>
      <c r="I653" s="1">
        <v>292476</v>
      </c>
      <c r="J653" s="1">
        <f t="shared" si="21"/>
        <v>3432698</v>
      </c>
    </row>
    <row r="654" spans="1:11" s="12" customFormat="1" ht="14.4" customHeight="1">
      <c r="A654" s="23" t="s">
        <v>682</v>
      </c>
      <c r="B654" s="12">
        <v>553304</v>
      </c>
      <c r="C654" s="14" t="s">
        <v>685</v>
      </c>
      <c r="D654" s="23" t="s">
        <v>691</v>
      </c>
      <c r="E654" s="24" t="s">
        <v>708</v>
      </c>
      <c r="F654" s="3">
        <v>497274</v>
      </c>
      <c r="G654" s="3">
        <v>0</v>
      </c>
      <c r="H654" s="3">
        <f t="shared" si="20"/>
        <v>497274</v>
      </c>
      <c r="I654" s="1">
        <v>-9132</v>
      </c>
      <c r="J654" s="1">
        <f t="shared" si="21"/>
        <v>488142</v>
      </c>
    </row>
    <row r="655" spans="1:11" s="12" customFormat="1" ht="14.4" customHeight="1">
      <c r="A655" s="23" t="s">
        <v>686</v>
      </c>
      <c r="B655" s="12">
        <v>663800</v>
      </c>
      <c r="C655" s="14" t="s">
        <v>687</v>
      </c>
      <c r="D655" s="23" t="s">
        <v>691</v>
      </c>
      <c r="E655" s="24" t="s">
        <v>708</v>
      </c>
      <c r="F655" s="3">
        <v>6528121</v>
      </c>
      <c r="G655" s="3">
        <v>0</v>
      </c>
      <c r="H655" s="3">
        <f t="shared" si="20"/>
        <v>6528121</v>
      </c>
      <c r="I655" s="1">
        <v>1507296</v>
      </c>
      <c r="J655" s="1">
        <f t="shared" si="21"/>
        <v>8035417</v>
      </c>
    </row>
    <row r="656" spans="1:11" s="12" customFormat="1" ht="14.4" customHeight="1">
      <c r="A656" s="23" t="s">
        <v>688</v>
      </c>
      <c r="B656" s="12">
        <v>673900</v>
      </c>
      <c r="C656" s="14" t="s">
        <v>689</v>
      </c>
      <c r="D656" s="23" t="s">
        <v>691</v>
      </c>
      <c r="E656" s="24" t="s">
        <v>708</v>
      </c>
      <c r="F656" s="3">
        <v>1148392</v>
      </c>
      <c r="G656" s="3">
        <v>0</v>
      </c>
      <c r="H656" s="3">
        <f t="shared" si="20"/>
        <v>1148392</v>
      </c>
      <c r="I656" s="1">
        <v>81744</v>
      </c>
      <c r="J656" s="1">
        <f t="shared" si="21"/>
        <v>1230136</v>
      </c>
    </row>
    <row r="657" spans="1:15" s="12" customFormat="1" ht="14.4" customHeight="1">
      <c r="B657"/>
      <c r="C657" s="6"/>
      <c r="D657" s="20"/>
      <c r="E657" s="21"/>
      <c r="F657" s="1"/>
      <c r="G657" s="1"/>
      <c r="H657" s="3"/>
      <c r="I657" s="1"/>
      <c r="J657" s="1"/>
    </row>
    <row r="658" spans="1:15">
      <c r="A658" t="s">
        <v>693</v>
      </c>
      <c r="H658" s="1">
        <f>SUM(H3:H656)</f>
        <v>948427535.91434753</v>
      </c>
      <c r="I658" s="1">
        <f>SUM(I3:I656)</f>
        <v>41783610</v>
      </c>
      <c r="J658" s="1">
        <f>SUM(J3:J656)</f>
        <v>990211145.91434753</v>
      </c>
      <c r="M658" s="77"/>
    </row>
    <row r="659" spans="1:15" s="12" customFormat="1">
      <c r="B659"/>
      <c r="H659" s="1"/>
      <c r="I659" s="1"/>
      <c r="J659" s="1"/>
      <c r="M659" s="4"/>
    </row>
    <row r="660" spans="1:15">
      <c r="J660" s="1"/>
      <c r="M660" s="4"/>
      <c r="O660" s="76"/>
    </row>
    <row r="661" spans="1:15" ht="46.2" customHeight="1">
      <c r="C661" s="127" t="s">
        <v>699</v>
      </c>
      <c r="D661" s="128"/>
      <c r="E661" s="128"/>
      <c r="F661" s="128"/>
      <c r="G661" s="128"/>
      <c r="H661" s="128"/>
      <c r="I661" s="128"/>
      <c r="J661" s="128"/>
    </row>
    <row r="670" spans="1:15">
      <c r="I670" s="4"/>
    </row>
  </sheetData>
  <sortState ref="A3:S1096">
    <sortCondition ref="B3:B1096"/>
  </sortState>
  <mergeCells count="2">
    <mergeCell ref="C661:J661"/>
    <mergeCell ref="A1:J1"/>
  </mergeCells>
  <pageMargins left="0.7" right="0.7" top="0.75" bottom="0.75" header="0.3" footer="0.3"/>
  <pageSetup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zoomScaleNormal="100" workbookViewId="0">
      <pane ySplit="2" topLeftCell="A3" activePane="bottomLeft" state="frozen"/>
      <selection activeCell="J4" sqref="J4"/>
      <selection pane="bottomLeft" sqref="A1:F1"/>
    </sheetView>
  </sheetViews>
  <sheetFormatPr defaultRowHeight="14.4"/>
  <cols>
    <col min="1" max="1" width="8.88671875" customWidth="1"/>
    <col min="2" max="2" width="10.44140625" customWidth="1"/>
    <col min="3" max="3" width="27.33203125" bestFit="1" customWidth="1"/>
    <col min="4" max="4" width="16.109375" bestFit="1" customWidth="1"/>
    <col min="5" max="5" width="17.44140625" style="12" bestFit="1" customWidth="1"/>
    <col min="6" max="6" width="17.44140625" style="12" customWidth="1"/>
    <col min="7" max="7" width="12.33203125" bestFit="1" customWidth="1"/>
  </cols>
  <sheetData>
    <row r="1" spans="1:8" s="12" customFormat="1" ht="30" customHeight="1">
      <c r="A1" s="125" t="s">
        <v>835</v>
      </c>
      <c r="B1" s="125"/>
      <c r="C1" s="125"/>
      <c r="D1" s="125"/>
      <c r="E1" s="125"/>
      <c r="F1" s="125"/>
    </row>
    <row r="2" spans="1:8" ht="28.8">
      <c r="A2" s="8" t="s">
        <v>0</v>
      </c>
      <c r="B2" s="8" t="s">
        <v>1</v>
      </c>
      <c r="C2" s="8" t="s">
        <v>2</v>
      </c>
      <c r="D2" s="8" t="s">
        <v>690</v>
      </c>
      <c r="E2" s="16" t="s">
        <v>710</v>
      </c>
      <c r="F2" s="17" t="s">
        <v>707</v>
      </c>
    </row>
    <row r="3" spans="1:8">
      <c r="A3" s="23" t="s">
        <v>3</v>
      </c>
      <c r="B3" s="12">
        <v>100002</v>
      </c>
      <c r="C3" s="14" t="s">
        <v>4</v>
      </c>
      <c r="D3" s="20" t="s">
        <v>691</v>
      </c>
      <c r="E3" s="42" t="s">
        <v>708</v>
      </c>
      <c r="F3" s="1">
        <v>0</v>
      </c>
    </row>
    <row r="4" spans="1:8">
      <c r="A4" s="23" t="s">
        <v>3</v>
      </c>
      <c r="B4" s="12">
        <v>100003</v>
      </c>
      <c r="C4" s="14" t="s">
        <v>5</v>
      </c>
      <c r="D4" s="20" t="s">
        <v>691</v>
      </c>
      <c r="E4" s="42" t="s">
        <v>708</v>
      </c>
      <c r="F4" s="1">
        <v>0</v>
      </c>
      <c r="G4" s="12"/>
      <c r="H4" s="12"/>
    </row>
    <row r="5" spans="1:8">
      <c r="A5" s="23" t="s">
        <v>3</v>
      </c>
      <c r="B5" s="12">
        <v>100019</v>
      </c>
      <c r="C5" s="14" t="s">
        <v>6</v>
      </c>
      <c r="D5" s="20" t="s">
        <v>691</v>
      </c>
      <c r="E5" s="42" t="s">
        <v>708</v>
      </c>
      <c r="F5" s="1">
        <v>272544</v>
      </c>
      <c r="G5" s="12"/>
      <c r="H5" s="12"/>
    </row>
    <row r="6" spans="1:8">
      <c r="A6" s="23" t="s">
        <v>3</v>
      </c>
      <c r="B6" s="12">
        <v>100027</v>
      </c>
      <c r="C6" s="14" t="s">
        <v>7</v>
      </c>
      <c r="D6" s="20" t="s">
        <v>691</v>
      </c>
      <c r="E6" s="42" t="s">
        <v>708</v>
      </c>
      <c r="F6" s="1">
        <v>264108</v>
      </c>
      <c r="G6" s="12"/>
      <c r="H6" s="12"/>
    </row>
    <row r="7" spans="1:8">
      <c r="A7" s="23" t="s">
        <v>3</v>
      </c>
      <c r="B7" s="12">
        <v>100029</v>
      </c>
      <c r="C7" s="14" t="s">
        <v>8</v>
      </c>
      <c r="D7" s="20" t="s">
        <v>691</v>
      </c>
      <c r="E7" s="42" t="s">
        <v>708</v>
      </c>
      <c r="F7" s="1">
        <v>310044</v>
      </c>
      <c r="G7" s="12"/>
      <c r="H7" s="12"/>
    </row>
    <row r="8" spans="1:8">
      <c r="A8" s="23" t="s">
        <v>9</v>
      </c>
      <c r="B8" s="12">
        <v>120038</v>
      </c>
      <c r="C8" s="14" t="s">
        <v>10</v>
      </c>
      <c r="D8" s="20" t="s">
        <v>691</v>
      </c>
      <c r="E8" s="42" t="s">
        <v>708</v>
      </c>
      <c r="F8" s="1">
        <v>9192</v>
      </c>
      <c r="G8" s="12"/>
      <c r="H8" s="12"/>
    </row>
    <row r="9" spans="1:8">
      <c r="A9" s="23" t="s">
        <v>9</v>
      </c>
      <c r="B9" s="12">
        <v>120039</v>
      </c>
      <c r="C9" s="14" t="s">
        <v>11</v>
      </c>
      <c r="D9" s="20" t="s">
        <v>691</v>
      </c>
      <c r="E9" s="42" t="s">
        <v>708</v>
      </c>
      <c r="F9" s="1">
        <v>0</v>
      </c>
      <c r="G9" s="12"/>
      <c r="H9" s="12"/>
    </row>
    <row r="10" spans="1:8">
      <c r="A10" s="23" t="s">
        <v>9</v>
      </c>
      <c r="B10" s="12">
        <v>120042</v>
      </c>
      <c r="C10" s="14" t="s">
        <v>12</v>
      </c>
      <c r="D10" s="20" t="s">
        <v>691</v>
      </c>
      <c r="E10" s="42" t="s">
        <v>708</v>
      </c>
      <c r="F10" s="1">
        <v>4932</v>
      </c>
      <c r="G10" s="12"/>
      <c r="H10" s="12"/>
    </row>
    <row r="11" spans="1:8">
      <c r="A11" s="23" t="s">
        <v>9</v>
      </c>
      <c r="B11" s="12">
        <v>120043</v>
      </c>
      <c r="C11" s="14" t="s">
        <v>13</v>
      </c>
      <c r="D11" s="20" t="s">
        <v>691</v>
      </c>
      <c r="E11" s="42" t="s">
        <v>708</v>
      </c>
      <c r="F11" s="1">
        <v>0</v>
      </c>
      <c r="G11" s="12"/>
      <c r="H11" s="12"/>
    </row>
    <row r="12" spans="1:8">
      <c r="A12" s="23" t="s">
        <v>14</v>
      </c>
      <c r="B12" s="12">
        <v>140053</v>
      </c>
      <c r="C12" s="14" t="s">
        <v>15</v>
      </c>
      <c r="D12" s="20" t="s">
        <v>691</v>
      </c>
      <c r="E12" s="42" t="s">
        <v>708</v>
      </c>
      <c r="F12" s="1">
        <v>3048</v>
      </c>
      <c r="G12" s="12"/>
      <c r="H12" s="12"/>
    </row>
    <row r="13" spans="1:8">
      <c r="A13" s="23" t="s">
        <v>14</v>
      </c>
      <c r="B13" s="12">
        <v>140064</v>
      </c>
      <c r="C13" s="14" t="s">
        <v>16</v>
      </c>
      <c r="D13" s="20" t="s">
        <v>691</v>
      </c>
      <c r="E13" s="42" t="s">
        <v>708</v>
      </c>
      <c r="F13" s="1">
        <v>267660</v>
      </c>
      <c r="G13" s="12"/>
      <c r="H13" s="12"/>
    </row>
    <row r="14" spans="1:8">
      <c r="A14" s="23" t="s">
        <v>14</v>
      </c>
      <c r="B14" s="12">
        <v>140068</v>
      </c>
      <c r="C14" s="14" t="s">
        <v>17</v>
      </c>
      <c r="D14" s="20" t="s">
        <v>691</v>
      </c>
      <c r="E14" s="42" t="s">
        <v>708</v>
      </c>
      <c r="F14" s="1">
        <v>398196</v>
      </c>
      <c r="G14" s="12"/>
      <c r="H14" s="12"/>
    </row>
    <row r="15" spans="1:8">
      <c r="A15" s="23" t="s">
        <v>14</v>
      </c>
      <c r="B15" s="12">
        <v>140069</v>
      </c>
      <c r="C15" s="14" t="s">
        <v>18</v>
      </c>
      <c r="D15" s="20" t="s">
        <v>691</v>
      </c>
      <c r="E15" s="42" t="s">
        <v>708</v>
      </c>
      <c r="F15" s="1">
        <v>0</v>
      </c>
      <c r="G15" s="12"/>
      <c r="H15" s="12"/>
    </row>
    <row r="16" spans="1:8">
      <c r="A16" s="23" t="s">
        <v>14</v>
      </c>
      <c r="B16" s="12">
        <v>147332</v>
      </c>
      <c r="C16" s="14" t="s">
        <v>19</v>
      </c>
      <c r="D16" s="20" t="s">
        <v>691</v>
      </c>
      <c r="E16" s="42" t="s">
        <v>708</v>
      </c>
      <c r="F16" s="1">
        <v>0</v>
      </c>
      <c r="G16" s="12"/>
      <c r="H16" s="12"/>
    </row>
    <row r="17" spans="1:8">
      <c r="A17" s="23" t="s">
        <v>20</v>
      </c>
      <c r="B17" s="12">
        <v>150076</v>
      </c>
      <c r="C17" s="14" t="s">
        <v>21</v>
      </c>
      <c r="D17" s="42" t="s">
        <v>691</v>
      </c>
      <c r="E17" s="42" t="s">
        <v>708</v>
      </c>
      <c r="F17" s="1">
        <v>16800</v>
      </c>
      <c r="G17" s="12"/>
      <c r="H17" s="12"/>
    </row>
    <row r="18" spans="1:8">
      <c r="A18" s="23" t="s">
        <v>20</v>
      </c>
      <c r="B18" s="12">
        <v>150077</v>
      </c>
      <c r="C18" s="14" t="s">
        <v>22</v>
      </c>
      <c r="D18" s="20" t="s">
        <v>691</v>
      </c>
      <c r="E18" s="42" t="s">
        <v>708</v>
      </c>
      <c r="F18" s="1">
        <v>0</v>
      </c>
      <c r="G18" s="12"/>
      <c r="H18" s="12"/>
    </row>
    <row r="19" spans="1:8">
      <c r="A19" s="23" t="s">
        <v>20</v>
      </c>
      <c r="B19" s="12">
        <v>150085</v>
      </c>
      <c r="C19" s="14" t="s">
        <v>23</v>
      </c>
      <c r="D19" s="20" t="s">
        <v>691</v>
      </c>
      <c r="E19" s="42" t="s">
        <v>708</v>
      </c>
      <c r="F19" s="1">
        <v>74880</v>
      </c>
      <c r="G19" s="12"/>
      <c r="H19" s="12"/>
    </row>
    <row r="20" spans="1:8">
      <c r="A20" s="23" t="s">
        <v>20</v>
      </c>
      <c r="B20" s="12">
        <v>150091</v>
      </c>
      <c r="C20" s="14" t="s">
        <v>24</v>
      </c>
      <c r="D20" s="20" t="s">
        <v>691</v>
      </c>
      <c r="E20" s="42" t="s">
        <v>708</v>
      </c>
      <c r="F20" s="1">
        <v>0</v>
      </c>
      <c r="G20" s="12"/>
      <c r="H20" s="12"/>
    </row>
    <row r="21" spans="1:8">
      <c r="A21" s="23" t="s">
        <v>20</v>
      </c>
      <c r="B21" s="12">
        <v>150097</v>
      </c>
      <c r="C21" s="14" t="s">
        <v>25</v>
      </c>
      <c r="D21" s="20" t="s">
        <v>691</v>
      </c>
      <c r="E21" s="42" t="s">
        <v>708</v>
      </c>
      <c r="F21" s="1">
        <v>0</v>
      </c>
      <c r="G21" s="12"/>
      <c r="H21" s="12"/>
    </row>
    <row r="22" spans="1:8">
      <c r="A22" s="23" t="s">
        <v>20</v>
      </c>
      <c r="B22" s="12">
        <v>150099</v>
      </c>
      <c r="C22" s="14" t="s">
        <v>26</v>
      </c>
      <c r="D22" s="20" t="s">
        <v>691</v>
      </c>
      <c r="E22" s="42" t="s">
        <v>708</v>
      </c>
      <c r="F22" s="1">
        <v>0</v>
      </c>
      <c r="G22" s="12"/>
      <c r="H22" s="12"/>
    </row>
    <row r="23" spans="1:8">
      <c r="A23" s="23" t="s">
        <v>20</v>
      </c>
      <c r="B23" s="12">
        <v>150111</v>
      </c>
      <c r="C23" s="14" t="s">
        <v>27</v>
      </c>
      <c r="D23" s="20" t="s">
        <v>691</v>
      </c>
      <c r="E23" s="42" t="s">
        <v>708</v>
      </c>
      <c r="F23" s="1">
        <v>18180</v>
      </c>
      <c r="G23" s="12"/>
      <c r="H23" s="12"/>
    </row>
    <row r="24" spans="1:8">
      <c r="A24" s="23" t="s">
        <v>20</v>
      </c>
      <c r="B24" s="12">
        <v>150112</v>
      </c>
      <c r="C24" s="14" t="s">
        <v>28</v>
      </c>
      <c r="D24" s="20" t="s">
        <v>691</v>
      </c>
      <c r="E24" s="42" t="s">
        <v>708</v>
      </c>
      <c r="F24" s="1">
        <v>303912</v>
      </c>
      <c r="G24" s="12"/>
      <c r="H24" s="12"/>
    </row>
    <row r="25" spans="1:8">
      <c r="A25" s="23" t="s">
        <v>20</v>
      </c>
      <c r="B25" s="12">
        <v>150125</v>
      </c>
      <c r="C25" s="14" t="s">
        <v>29</v>
      </c>
      <c r="D25" s="20" t="s">
        <v>691</v>
      </c>
      <c r="E25" s="42" t="s">
        <v>708</v>
      </c>
      <c r="F25" s="1">
        <v>0</v>
      </c>
      <c r="G25" s="12"/>
      <c r="H25" s="12"/>
    </row>
    <row r="26" spans="1:8">
      <c r="A26" s="23" t="s">
        <v>20</v>
      </c>
      <c r="B26" s="12">
        <v>150131</v>
      </c>
      <c r="C26" s="14" t="s">
        <v>30</v>
      </c>
      <c r="D26" s="20" t="s">
        <v>691</v>
      </c>
      <c r="E26" s="42" t="s">
        <v>708</v>
      </c>
      <c r="F26" s="1">
        <v>221400</v>
      </c>
      <c r="G26" s="12"/>
      <c r="H26" s="12"/>
    </row>
    <row r="27" spans="1:8">
      <c r="A27" s="23" t="s">
        <v>31</v>
      </c>
      <c r="B27" s="12">
        <v>160135</v>
      </c>
      <c r="C27" s="14" t="s">
        <v>32</v>
      </c>
      <c r="D27" s="20" t="s">
        <v>691</v>
      </c>
      <c r="E27" s="42" t="s">
        <v>708</v>
      </c>
      <c r="F27" s="1">
        <v>0</v>
      </c>
      <c r="G27" s="12"/>
      <c r="H27" s="12"/>
    </row>
    <row r="28" spans="1:8">
      <c r="A28" s="23" t="s">
        <v>33</v>
      </c>
      <c r="B28" s="12">
        <v>170156</v>
      </c>
      <c r="C28" s="14" t="s">
        <v>34</v>
      </c>
      <c r="D28" s="20" t="s">
        <v>691</v>
      </c>
      <c r="E28" s="42" t="s">
        <v>708</v>
      </c>
      <c r="F28" s="1">
        <v>0</v>
      </c>
      <c r="G28" s="12"/>
      <c r="H28" s="12"/>
    </row>
    <row r="29" spans="1:8">
      <c r="A29" s="23" t="s">
        <v>33</v>
      </c>
      <c r="B29" s="12">
        <v>170171</v>
      </c>
      <c r="C29" s="14" t="s">
        <v>35</v>
      </c>
      <c r="D29" s="20" t="s">
        <v>691</v>
      </c>
      <c r="E29" s="42" t="s">
        <v>708</v>
      </c>
      <c r="F29" s="1">
        <v>0</v>
      </c>
      <c r="G29" s="12"/>
      <c r="H29" s="12"/>
    </row>
    <row r="30" spans="1:8">
      <c r="A30" s="23" t="s">
        <v>33</v>
      </c>
      <c r="B30" s="12">
        <v>170175</v>
      </c>
      <c r="C30" s="14" t="s">
        <v>36</v>
      </c>
      <c r="D30" s="20" t="s">
        <v>691</v>
      </c>
      <c r="E30" s="42" t="s">
        <v>708</v>
      </c>
      <c r="F30" s="1">
        <v>0</v>
      </c>
      <c r="G30" s="12"/>
      <c r="H30" s="12"/>
    </row>
    <row r="31" spans="1:8">
      <c r="A31" s="23" t="s">
        <v>33</v>
      </c>
      <c r="B31" s="12">
        <v>170177</v>
      </c>
      <c r="C31" s="14" t="s">
        <v>37</v>
      </c>
      <c r="D31" s="20" t="s">
        <v>691</v>
      </c>
      <c r="E31" s="42" t="s">
        <v>708</v>
      </c>
      <c r="F31" s="1">
        <v>0</v>
      </c>
      <c r="G31" s="12"/>
      <c r="H31" s="12"/>
    </row>
    <row r="32" spans="1:8">
      <c r="A32" s="23" t="s">
        <v>33</v>
      </c>
      <c r="B32" s="12">
        <v>170179</v>
      </c>
      <c r="C32" s="14" t="s">
        <v>38</v>
      </c>
      <c r="D32" s="20" t="s">
        <v>691</v>
      </c>
      <c r="E32" s="42" t="s">
        <v>708</v>
      </c>
      <c r="F32" s="1">
        <v>0</v>
      </c>
      <c r="G32" s="12"/>
      <c r="H32" s="12"/>
    </row>
    <row r="33" spans="1:8">
      <c r="A33" s="23" t="s">
        <v>33</v>
      </c>
      <c r="B33" s="12">
        <v>170189</v>
      </c>
      <c r="C33" s="14" t="s">
        <v>39</v>
      </c>
      <c r="D33" s="20" t="s">
        <v>691</v>
      </c>
      <c r="E33" s="42" t="s">
        <v>708</v>
      </c>
      <c r="F33" s="1">
        <v>220200</v>
      </c>
      <c r="G33" s="12"/>
      <c r="H33" s="12"/>
    </row>
    <row r="34" spans="1:8">
      <c r="A34" s="23" t="s">
        <v>33</v>
      </c>
      <c r="B34" s="12">
        <v>170195</v>
      </c>
      <c r="C34" s="14" t="s">
        <v>40</v>
      </c>
      <c r="D34" s="20" t="s">
        <v>691</v>
      </c>
      <c r="E34" s="42" t="s">
        <v>708</v>
      </c>
      <c r="F34" s="1">
        <v>46152</v>
      </c>
      <c r="G34" s="12"/>
      <c r="H34" s="12"/>
    </row>
    <row r="35" spans="1:8">
      <c r="A35" s="23" t="s">
        <v>33</v>
      </c>
      <c r="B35" s="12">
        <v>170196</v>
      </c>
      <c r="C35" s="14" t="s">
        <v>41</v>
      </c>
      <c r="D35" s="20" t="s">
        <v>691</v>
      </c>
      <c r="E35" s="42" t="s">
        <v>708</v>
      </c>
      <c r="F35" s="1">
        <v>0</v>
      </c>
      <c r="G35" s="12"/>
      <c r="H35" s="12"/>
    </row>
    <row r="36" spans="1:8">
      <c r="A36" s="23" t="s">
        <v>33</v>
      </c>
      <c r="B36" s="12">
        <v>170197</v>
      </c>
      <c r="C36" s="14" t="s">
        <v>42</v>
      </c>
      <c r="D36" s="20" t="s">
        <v>691</v>
      </c>
      <c r="E36" s="42" t="s">
        <v>708</v>
      </c>
      <c r="F36" s="1">
        <v>0</v>
      </c>
      <c r="G36" s="12"/>
      <c r="H36" s="12"/>
    </row>
    <row r="37" spans="1:8">
      <c r="A37" s="23" t="s">
        <v>33</v>
      </c>
      <c r="B37" s="12">
        <v>170205</v>
      </c>
      <c r="C37" s="14" t="s">
        <v>43</v>
      </c>
      <c r="D37" s="20" t="s">
        <v>691</v>
      </c>
      <c r="E37" s="42" t="s">
        <v>708</v>
      </c>
      <c r="F37" s="1">
        <v>10824</v>
      </c>
      <c r="G37" s="12"/>
      <c r="H37" s="12"/>
    </row>
    <row r="38" spans="1:8">
      <c r="A38" s="23" t="s">
        <v>33</v>
      </c>
      <c r="B38" s="12">
        <v>170210</v>
      </c>
      <c r="C38" s="14" t="s">
        <v>44</v>
      </c>
      <c r="D38" s="20" t="s">
        <v>691</v>
      </c>
      <c r="E38" s="42" t="s">
        <v>708</v>
      </c>
      <c r="F38" s="1">
        <v>0</v>
      </c>
      <c r="G38" s="12"/>
      <c r="H38" s="12"/>
    </row>
    <row r="39" spans="1:8">
      <c r="A39" s="23" t="s">
        <v>33</v>
      </c>
      <c r="B39" s="12">
        <v>170215</v>
      </c>
      <c r="C39" s="14" t="s">
        <v>45</v>
      </c>
      <c r="D39" s="20" t="s">
        <v>691</v>
      </c>
      <c r="E39" s="42" t="s">
        <v>708</v>
      </c>
      <c r="F39" s="1">
        <v>0</v>
      </c>
      <c r="G39" s="12"/>
      <c r="H39" s="12"/>
    </row>
    <row r="40" spans="1:8">
      <c r="A40" s="23" t="s">
        <v>46</v>
      </c>
      <c r="B40" s="12">
        <v>180216</v>
      </c>
      <c r="C40" s="14" t="s">
        <v>47</v>
      </c>
      <c r="D40" s="20" t="s">
        <v>691</v>
      </c>
      <c r="E40" s="42" t="s">
        <v>708</v>
      </c>
      <c r="F40" s="1">
        <v>0</v>
      </c>
      <c r="G40" s="12"/>
      <c r="H40" s="12"/>
    </row>
    <row r="41" spans="1:8">
      <c r="A41" s="23" t="s">
        <v>48</v>
      </c>
      <c r="B41" s="12">
        <v>190219</v>
      </c>
      <c r="C41" s="14" t="s">
        <v>49</v>
      </c>
      <c r="D41" s="20" t="s">
        <v>691</v>
      </c>
      <c r="E41" s="42" t="s">
        <v>708</v>
      </c>
      <c r="F41" s="1">
        <v>0</v>
      </c>
      <c r="G41" s="12"/>
      <c r="H41" s="12"/>
    </row>
    <row r="42" spans="1:8">
      <c r="A42" s="23" t="s">
        <v>48</v>
      </c>
      <c r="B42" s="12">
        <v>190220</v>
      </c>
      <c r="C42" s="14" t="s">
        <v>50</v>
      </c>
      <c r="D42" s="20" t="s">
        <v>691</v>
      </c>
      <c r="E42" s="42" t="s">
        <v>708</v>
      </c>
      <c r="F42" s="1">
        <v>31452</v>
      </c>
      <c r="G42" s="12"/>
      <c r="H42" s="12"/>
    </row>
    <row r="43" spans="1:8">
      <c r="A43" s="23" t="s">
        <v>48</v>
      </c>
      <c r="B43" s="12">
        <v>190239</v>
      </c>
      <c r="C43" s="14" t="s">
        <v>51</v>
      </c>
      <c r="D43" s="20" t="s">
        <v>691</v>
      </c>
      <c r="E43" s="42" t="s">
        <v>708</v>
      </c>
      <c r="F43" s="1">
        <v>27552</v>
      </c>
      <c r="G43" s="12"/>
      <c r="H43" s="12"/>
    </row>
    <row r="44" spans="1:8">
      <c r="A44" s="23" t="s">
        <v>48</v>
      </c>
      <c r="B44" s="12">
        <v>190243</v>
      </c>
      <c r="C44" s="14" t="s">
        <v>52</v>
      </c>
      <c r="D44" s="20" t="s">
        <v>691</v>
      </c>
      <c r="E44" s="42" t="s">
        <v>708</v>
      </c>
      <c r="F44" s="1">
        <v>0</v>
      </c>
      <c r="G44" s="12"/>
      <c r="H44" s="12"/>
    </row>
    <row r="45" spans="1:8">
      <c r="A45" s="23" t="s">
        <v>48</v>
      </c>
      <c r="B45" s="12">
        <v>190248</v>
      </c>
      <c r="C45" s="14" t="s">
        <v>53</v>
      </c>
      <c r="D45" s="20" t="s">
        <v>691</v>
      </c>
      <c r="E45" s="42" t="s">
        <v>708</v>
      </c>
      <c r="F45" s="1">
        <v>236532</v>
      </c>
      <c r="G45" s="12"/>
      <c r="H45" s="12"/>
    </row>
    <row r="46" spans="1:8">
      <c r="A46" s="23" t="s">
        <v>48</v>
      </c>
      <c r="B46" s="12">
        <v>190250</v>
      </c>
      <c r="C46" s="14" t="s">
        <v>54</v>
      </c>
      <c r="D46" s="20" t="s">
        <v>691</v>
      </c>
      <c r="E46" s="42" t="s">
        <v>708</v>
      </c>
      <c r="F46" s="1">
        <v>0</v>
      </c>
      <c r="G46" s="12"/>
      <c r="H46" s="12"/>
    </row>
    <row r="47" spans="1:8">
      <c r="A47" s="23" t="s">
        <v>48</v>
      </c>
      <c r="B47" s="12">
        <v>197251</v>
      </c>
      <c r="C47" s="14" t="s">
        <v>55</v>
      </c>
      <c r="D47" s="20" t="s">
        <v>691</v>
      </c>
      <c r="E47" s="42" t="s">
        <v>708</v>
      </c>
      <c r="F47" s="1">
        <v>37500</v>
      </c>
      <c r="G47" s="12"/>
      <c r="H47" s="12"/>
    </row>
    <row r="48" spans="1:8">
      <c r="A48" s="23" t="s">
        <v>56</v>
      </c>
      <c r="B48" s="12">
        <v>200257</v>
      </c>
      <c r="C48" s="14" t="s">
        <v>57</v>
      </c>
      <c r="D48" s="20" t="s">
        <v>691</v>
      </c>
      <c r="E48" s="42" t="s">
        <v>708</v>
      </c>
      <c r="F48" s="1">
        <v>412020</v>
      </c>
      <c r="G48" s="12"/>
      <c r="H48" s="12"/>
    </row>
    <row r="49" spans="1:8">
      <c r="A49" s="23" t="s">
        <v>56</v>
      </c>
      <c r="B49" s="12">
        <v>200259</v>
      </c>
      <c r="C49" s="14" t="s">
        <v>58</v>
      </c>
      <c r="D49" s="20" t="s">
        <v>691</v>
      </c>
      <c r="E49" s="42" t="s">
        <v>708</v>
      </c>
      <c r="F49" s="1">
        <v>1457988</v>
      </c>
      <c r="G49" s="12"/>
      <c r="H49" s="12"/>
    </row>
    <row r="50" spans="1:8">
      <c r="A50" s="23" t="s">
        <v>59</v>
      </c>
      <c r="B50" s="12">
        <v>210331</v>
      </c>
      <c r="C50" s="14" t="s">
        <v>60</v>
      </c>
      <c r="D50" s="20" t="s">
        <v>691</v>
      </c>
      <c r="E50" s="42" t="s">
        <v>708</v>
      </c>
      <c r="F50" s="1">
        <v>1023912</v>
      </c>
      <c r="G50" s="12"/>
      <c r="H50" s="12"/>
    </row>
    <row r="51" spans="1:8">
      <c r="A51" s="23" t="s">
        <v>59</v>
      </c>
      <c r="B51" s="12">
        <v>210335</v>
      </c>
      <c r="C51" s="14" t="s">
        <v>61</v>
      </c>
      <c r="D51" s="20" t="s">
        <v>691</v>
      </c>
      <c r="E51" s="42" t="s">
        <v>708</v>
      </c>
      <c r="F51" s="1">
        <v>0</v>
      </c>
      <c r="G51" s="12"/>
      <c r="H51" s="12"/>
    </row>
    <row r="52" spans="1:8">
      <c r="A52" s="23" t="s">
        <v>62</v>
      </c>
      <c r="B52" s="12">
        <v>220324</v>
      </c>
      <c r="C52" s="14" t="s">
        <v>63</v>
      </c>
      <c r="D52" s="20" t="s">
        <v>691</v>
      </c>
      <c r="E52" s="42" t="s">
        <v>708</v>
      </c>
      <c r="F52" s="1">
        <v>0</v>
      </c>
      <c r="G52" s="12"/>
      <c r="H52" s="12"/>
    </row>
    <row r="53" spans="1:8">
      <c r="A53" s="23" t="s">
        <v>62</v>
      </c>
      <c r="B53" s="12">
        <v>220347</v>
      </c>
      <c r="C53" s="14" t="s">
        <v>64</v>
      </c>
      <c r="D53" s="20" t="s">
        <v>691</v>
      </c>
      <c r="E53" s="42" t="s">
        <v>708</v>
      </c>
      <c r="F53" s="1">
        <v>1613220</v>
      </c>
      <c r="G53" s="12"/>
      <c r="H53" s="12"/>
    </row>
    <row r="54" spans="1:8">
      <c r="A54" s="23" t="s">
        <v>62</v>
      </c>
      <c r="B54" s="12">
        <v>220348</v>
      </c>
      <c r="C54" s="14" t="s">
        <v>65</v>
      </c>
      <c r="D54" s="20" t="s">
        <v>691</v>
      </c>
      <c r="E54" s="42" t="s">
        <v>708</v>
      </c>
      <c r="F54" s="1">
        <v>639648</v>
      </c>
      <c r="G54" s="12"/>
      <c r="H54" s="12"/>
    </row>
    <row r="55" spans="1:8">
      <c r="A55" s="23" t="s">
        <v>62</v>
      </c>
      <c r="B55" s="12">
        <v>220358</v>
      </c>
      <c r="C55" s="14" t="s">
        <v>66</v>
      </c>
      <c r="D55" s="20" t="s">
        <v>691</v>
      </c>
      <c r="E55" s="42" t="s">
        <v>708</v>
      </c>
      <c r="F55" s="1">
        <v>1084728</v>
      </c>
      <c r="G55" s="12"/>
      <c r="H55" s="12"/>
    </row>
    <row r="56" spans="1:8">
      <c r="A56" s="23" t="s">
        <v>62</v>
      </c>
      <c r="B56" s="12">
        <v>220360</v>
      </c>
      <c r="C56" s="14" t="s">
        <v>67</v>
      </c>
      <c r="D56" s="20" t="s">
        <v>691</v>
      </c>
      <c r="E56" s="42" t="s">
        <v>708</v>
      </c>
      <c r="F56" s="1">
        <v>669504</v>
      </c>
      <c r="G56" s="12"/>
      <c r="H56" s="12"/>
    </row>
    <row r="57" spans="1:8">
      <c r="A57" s="23" t="s">
        <v>62</v>
      </c>
      <c r="B57" s="12">
        <v>220365</v>
      </c>
      <c r="C57" s="14" t="s">
        <v>68</v>
      </c>
      <c r="D57" s="20" t="s">
        <v>691</v>
      </c>
      <c r="E57" s="42" t="s">
        <v>708</v>
      </c>
      <c r="F57" s="1">
        <v>214212</v>
      </c>
      <c r="G57" s="12"/>
      <c r="H57" s="12"/>
    </row>
    <row r="58" spans="1:8">
      <c r="A58" s="23" t="s">
        <v>62</v>
      </c>
      <c r="B58" s="12">
        <v>220368</v>
      </c>
      <c r="C58" s="14" t="s">
        <v>69</v>
      </c>
      <c r="D58" s="20" t="s">
        <v>691</v>
      </c>
      <c r="E58" s="42" t="s">
        <v>708</v>
      </c>
      <c r="F58" s="1">
        <v>113352</v>
      </c>
      <c r="G58" s="12"/>
      <c r="H58" s="12"/>
    </row>
    <row r="59" spans="1:8">
      <c r="A59" s="23" t="s">
        <v>62</v>
      </c>
      <c r="B59" s="12">
        <v>220371</v>
      </c>
      <c r="C59" s="14" t="s">
        <v>70</v>
      </c>
      <c r="D59" s="20" t="s">
        <v>691</v>
      </c>
      <c r="E59" s="42" t="s">
        <v>708</v>
      </c>
      <c r="F59" s="1">
        <v>0</v>
      </c>
      <c r="G59" s="12"/>
      <c r="H59" s="12"/>
    </row>
    <row r="60" spans="1:8">
      <c r="A60" s="23" t="s">
        <v>62</v>
      </c>
      <c r="B60" s="12">
        <v>220376</v>
      </c>
      <c r="C60" s="14" t="s">
        <v>71</v>
      </c>
      <c r="D60" s="20" t="s">
        <v>691</v>
      </c>
      <c r="E60" s="42" t="s">
        <v>708</v>
      </c>
      <c r="F60" s="1">
        <v>898824</v>
      </c>
      <c r="G60" s="12"/>
      <c r="H60" s="12"/>
    </row>
    <row r="61" spans="1:8">
      <c r="A61" s="23" t="s">
        <v>62</v>
      </c>
      <c r="B61" s="12">
        <v>220378</v>
      </c>
      <c r="C61" s="14" t="s">
        <v>72</v>
      </c>
      <c r="D61" s="20" t="s">
        <v>691</v>
      </c>
      <c r="E61" s="42" t="s">
        <v>708</v>
      </c>
      <c r="F61" s="1">
        <v>3076236</v>
      </c>
      <c r="G61" s="12"/>
      <c r="H61" s="12"/>
    </row>
    <row r="62" spans="1:8">
      <c r="A62" s="23" t="s">
        <v>62</v>
      </c>
      <c r="B62" s="12">
        <v>220380</v>
      </c>
      <c r="C62" s="14" t="s">
        <v>73</v>
      </c>
      <c r="D62" s="20" t="s">
        <v>691</v>
      </c>
      <c r="E62" s="42" t="s">
        <v>708</v>
      </c>
      <c r="F62" s="1">
        <v>202428</v>
      </c>
      <c r="G62" s="12"/>
      <c r="H62" s="12"/>
    </row>
    <row r="63" spans="1:8">
      <c r="A63" s="23" t="s">
        <v>62</v>
      </c>
      <c r="B63" s="12">
        <v>220381</v>
      </c>
      <c r="C63" s="14" t="s">
        <v>74</v>
      </c>
      <c r="D63" s="20" t="s">
        <v>691</v>
      </c>
      <c r="E63" s="42" t="s">
        <v>708</v>
      </c>
      <c r="F63" s="1">
        <v>2951244</v>
      </c>
      <c r="G63" s="12"/>
      <c r="H63" s="12"/>
    </row>
    <row r="64" spans="1:8">
      <c r="A64" s="23" t="s">
        <v>62</v>
      </c>
      <c r="B64" s="12">
        <v>220382</v>
      </c>
      <c r="C64" s="14" t="s">
        <v>75</v>
      </c>
      <c r="D64" s="20" t="s">
        <v>691</v>
      </c>
      <c r="E64" s="42" t="s">
        <v>708</v>
      </c>
      <c r="F64" s="1">
        <v>721320</v>
      </c>
      <c r="G64" s="12"/>
      <c r="H64" s="12"/>
    </row>
    <row r="65" spans="1:8">
      <c r="A65" s="23" t="s">
        <v>62</v>
      </c>
      <c r="B65" s="12">
        <v>220389</v>
      </c>
      <c r="C65" s="14" t="s">
        <v>76</v>
      </c>
      <c r="D65" s="20" t="s">
        <v>691</v>
      </c>
      <c r="E65" s="42" t="s">
        <v>708</v>
      </c>
      <c r="F65" s="1">
        <v>0</v>
      </c>
      <c r="G65" s="12"/>
      <c r="H65" s="12"/>
    </row>
    <row r="66" spans="1:8">
      <c r="A66" s="23" t="s">
        <v>62</v>
      </c>
      <c r="B66" s="12">
        <v>220392</v>
      </c>
      <c r="C66" s="14" t="s">
        <v>77</v>
      </c>
      <c r="D66" s="20" t="s">
        <v>691</v>
      </c>
      <c r="E66" s="42" t="s">
        <v>708</v>
      </c>
      <c r="F66" s="1">
        <v>138072</v>
      </c>
      <c r="G66" s="12"/>
      <c r="H66" s="12"/>
    </row>
    <row r="67" spans="1:8">
      <c r="A67" s="23" t="s">
        <v>62</v>
      </c>
      <c r="B67" s="12">
        <v>220394</v>
      </c>
      <c r="C67" s="14" t="s">
        <v>78</v>
      </c>
      <c r="D67" s="20" t="s">
        <v>691</v>
      </c>
      <c r="E67" s="42" t="s">
        <v>708</v>
      </c>
      <c r="F67" s="1">
        <v>454716</v>
      </c>
      <c r="G67" s="12"/>
      <c r="H67" s="12"/>
    </row>
    <row r="68" spans="1:8">
      <c r="A68" s="23" t="s">
        <v>79</v>
      </c>
      <c r="B68" s="12">
        <v>230468</v>
      </c>
      <c r="C68" s="14" t="s">
        <v>80</v>
      </c>
      <c r="D68" s="20" t="s">
        <v>691</v>
      </c>
      <c r="E68" s="42" t="s">
        <v>708</v>
      </c>
      <c r="F68" s="1">
        <v>0</v>
      </c>
      <c r="G68" s="12"/>
      <c r="H68" s="12"/>
    </row>
    <row r="69" spans="1:8">
      <c r="A69" s="23" t="s">
        <v>79</v>
      </c>
      <c r="B69" s="12">
        <v>230469</v>
      </c>
      <c r="C69" s="14" t="s">
        <v>81</v>
      </c>
      <c r="D69" s="20" t="s">
        <v>691</v>
      </c>
      <c r="E69" s="42" t="s">
        <v>708</v>
      </c>
      <c r="F69" s="1">
        <v>111492</v>
      </c>
      <c r="G69" s="12"/>
      <c r="H69" s="12"/>
    </row>
    <row r="70" spans="1:8">
      <c r="A70" s="23" t="s">
        <v>79</v>
      </c>
      <c r="B70" s="12">
        <v>230473</v>
      </c>
      <c r="C70" s="14" t="s">
        <v>82</v>
      </c>
      <c r="D70" s="20" t="s">
        <v>691</v>
      </c>
      <c r="E70" s="42" t="s">
        <v>708</v>
      </c>
      <c r="F70" s="1">
        <v>0</v>
      </c>
      <c r="G70" s="12"/>
      <c r="H70" s="12"/>
    </row>
    <row r="71" spans="1:8">
      <c r="A71" s="23" t="s">
        <v>79</v>
      </c>
      <c r="B71" s="12">
        <v>230478</v>
      </c>
      <c r="C71" s="14" t="s">
        <v>83</v>
      </c>
      <c r="D71" s="20" t="s">
        <v>691</v>
      </c>
      <c r="E71" s="42" t="s">
        <v>708</v>
      </c>
      <c r="F71" s="1">
        <v>0</v>
      </c>
      <c r="G71" s="12"/>
      <c r="H71" s="12"/>
    </row>
    <row r="72" spans="1:8">
      <c r="A72" s="23" t="s">
        <v>79</v>
      </c>
      <c r="B72" s="12">
        <v>230491</v>
      </c>
      <c r="C72" s="14" t="s">
        <v>84</v>
      </c>
      <c r="D72" s="20" t="s">
        <v>691</v>
      </c>
      <c r="E72" s="42" t="s">
        <v>708</v>
      </c>
      <c r="F72" s="1">
        <v>0</v>
      </c>
      <c r="G72" s="12"/>
      <c r="H72" s="12"/>
    </row>
    <row r="73" spans="1:8">
      <c r="A73" s="23" t="s">
        <v>79</v>
      </c>
      <c r="B73" s="12">
        <v>230496</v>
      </c>
      <c r="C73" s="14" t="s">
        <v>85</v>
      </c>
      <c r="D73" s="20" t="s">
        <v>691</v>
      </c>
      <c r="E73" s="42" t="s">
        <v>708</v>
      </c>
      <c r="F73" s="1">
        <v>0</v>
      </c>
      <c r="G73" s="12"/>
      <c r="H73" s="12"/>
    </row>
    <row r="74" spans="1:8">
      <c r="A74" s="23" t="s">
        <v>79</v>
      </c>
      <c r="B74" s="12">
        <v>230497</v>
      </c>
      <c r="C74" s="14" t="s">
        <v>86</v>
      </c>
      <c r="D74" s="20" t="s">
        <v>691</v>
      </c>
      <c r="E74" s="42" t="s">
        <v>708</v>
      </c>
      <c r="F74" s="1">
        <v>0</v>
      </c>
      <c r="G74" s="12"/>
      <c r="H74" s="12"/>
    </row>
    <row r="75" spans="1:8">
      <c r="A75" s="23" t="s">
        <v>79</v>
      </c>
      <c r="B75" s="12">
        <v>230498</v>
      </c>
      <c r="C75" s="14" t="s">
        <v>87</v>
      </c>
      <c r="D75" s="20" t="s">
        <v>691</v>
      </c>
      <c r="E75" s="42" t="s">
        <v>708</v>
      </c>
      <c r="F75" s="1">
        <v>129120</v>
      </c>
      <c r="G75" s="12"/>
      <c r="H75" s="12"/>
    </row>
    <row r="76" spans="1:8">
      <c r="A76" s="23" t="s">
        <v>79</v>
      </c>
      <c r="B76" s="12">
        <v>230500</v>
      </c>
      <c r="C76" s="14" t="s">
        <v>88</v>
      </c>
      <c r="D76" s="20" t="s">
        <v>691</v>
      </c>
      <c r="E76" s="42" t="s">
        <v>708</v>
      </c>
      <c r="F76" s="1">
        <v>93444</v>
      </c>
      <c r="G76" s="12"/>
      <c r="H76" s="12"/>
    </row>
    <row r="77" spans="1:8">
      <c r="A77" s="23" t="s">
        <v>79</v>
      </c>
      <c r="B77" s="12">
        <v>230501</v>
      </c>
      <c r="C77" s="14" t="s">
        <v>89</v>
      </c>
      <c r="D77" s="20" t="s">
        <v>691</v>
      </c>
      <c r="E77" s="42" t="s">
        <v>708</v>
      </c>
      <c r="F77" s="1">
        <v>0</v>
      </c>
      <c r="G77" s="12"/>
      <c r="H77" s="12"/>
    </row>
    <row r="78" spans="1:8">
      <c r="A78" s="23" t="s">
        <v>79</v>
      </c>
      <c r="B78" s="12">
        <v>230502</v>
      </c>
      <c r="C78" s="14" t="s">
        <v>90</v>
      </c>
      <c r="D78" s="20" t="s">
        <v>691</v>
      </c>
      <c r="E78" s="42" t="s">
        <v>708</v>
      </c>
      <c r="F78" s="1">
        <v>163776</v>
      </c>
      <c r="G78" s="12"/>
      <c r="H78" s="12"/>
    </row>
    <row r="79" spans="1:8">
      <c r="A79" s="23" t="s">
        <v>79</v>
      </c>
      <c r="B79" s="12">
        <v>230503</v>
      </c>
      <c r="C79" s="14" t="s">
        <v>91</v>
      </c>
      <c r="D79" s="20" t="s">
        <v>691</v>
      </c>
      <c r="E79" s="42" t="s">
        <v>708</v>
      </c>
      <c r="F79" s="1">
        <v>0</v>
      </c>
      <c r="G79" s="12"/>
      <c r="H79" s="12"/>
    </row>
    <row r="80" spans="1:8">
      <c r="A80" s="23" t="s">
        <v>79</v>
      </c>
      <c r="B80" s="12">
        <v>230505</v>
      </c>
      <c r="C80" s="14" t="s">
        <v>92</v>
      </c>
      <c r="D80" s="20" t="s">
        <v>691</v>
      </c>
      <c r="E80" s="42" t="s">
        <v>708</v>
      </c>
      <c r="F80" s="1">
        <v>10392</v>
      </c>
      <c r="G80" s="12"/>
      <c r="H80" s="12"/>
    </row>
    <row r="81" spans="1:8">
      <c r="A81" s="23" t="s">
        <v>79</v>
      </c>
      <c r="B81" s="12">
        <v>230510</v>
      </c>
      <c r="C81" s="14" t="s">
        <v>93</v>
      </c>
      <c r="D81" s="20" t="s">
        <v>691</v>
      </c>
      <c r="E81" s="42" t="s">
        <v>708</v>
      </c>
      <c r="F81" s="1">
        <v>2376396</v>
      </c>
      <c r="G81" s="12"/>
      <c r="H81" s="12"/>
    </row>
    <row r="82" spans="1:8">
      <c r="A82" s="23" t="s">
        <v>79</v>
      </c>
      <c r="B82" s="12">
        <v>230511</v>
      </c>
      <c r="C82" s="14" t="s">
        <v>94</v>
      </c>
      <c r="D82" s="20" t="s">
        <v>691</v>
      </c>
      <c r="E82" s="42" t="s">
        <v>708</v>
      </c>
      <c r="F82" s="1">
        <v>0</v>
      </c>
      <c r="G82" s="12"/>
      <c r="H82" s="12"/>
    </row>
    <row r="83" spans="1:8">
      <c r="A83" s="23" t="s">
        <v>95</v>
      </c>
      <c r="B83" s="12">
        <v>240512</v>
      </c>
      <c r="C83" s="14" t="s">
        <v>96</v>
      </c>
      <c r="D83" s="20" t="s">
        <v>691</v>
      </c>
      <c r="E83" s="42" t="s">
        <v>708</v>
      </c>
      <c r="F83" s="1">
        <v>6815712</v>
      </c>
      <c r="G83" s="12"/>
      <c r="H83" s="12"/>
    </row>
    <row r="84" spans="1:8">
      <c r="A84" s="23" t="s">
        <v>95</v>
      </c>
      <c r="B84" s="12">
        <v>240515</v>
      </c>
      <c r="C84" s="14" t="s">
        <v>97</v>
      </c>
      <c r="D84" s="20" t="s">
        <v>691</v>
      </c>
      <c r="E84" s="42" t="s">
        <v>708</v>
      </c>
      <c r="F84" s="1">
        <v>0</v>
      </c>
      <c r="G84" s="12"/>
      <c r="H84" s="12"/>
    </row>
    <row r="85" spans="1:8">
      <c r="A85" s="23" t="s">
        <v>95</v>
      </c>
      <c r="B85" s="12">
        <v>240516</v>
      </c>
      <c r="C85" s="14" t="s">
        <v>98</v>
      </c>
      <c r="D85" s="20" t="s">
        <v>691</v>
      </c>
      <c r="E85" s="42" t="s">
        <v>708</v>
      </c>
      <c r="F85" s="1">
        <v>0</v>
      </c>
      <c r="G85" s="12"/>
      <c r="H85" s="12"/>
    </row>
    <row r="86" spans="1:8">
      <c r="A86" s="23" t="s">
        <v>95</v>
      </c>
      <c r="B86" s="12">
        <v>240520</v>
      </c>
      <c r="C86" s="14" t="s">
        <v>99</v>
      </c>
      <c r="D86" s="20" t="s">
        <v>691</v>
      </c>
      <c r="E86" s="42" t="s">
        <v>708</v>
      </c>
      <c r="F86" s="1">
        <v>5911788</v>
      </c>
      <c r="G86" s="12"/>
      <c r="H86" s="12"/>
    </row>
    <row r="87" spans="1:8">
      <c r="A87" s="23" t="s">
        <v>95</v>
      </c>
      <c r="B87" s="12">
        <v>240521</v>
      </c>
      <c r="C87" s="14" t="s">
        <v>100</v>
      </c>
      <c r="D87" s="20" t="s">
        <v>691</v>
      </c>
      <c r="E87" s="42" t="s">
        <v>708</v>
      </c>
      <c r="F87" s="1">
        <v>0</v>
      </c>
      <c r="G87" s="12"/>
      <c r="H87" s="12"/>
    </row>
    <row r="88" spans="1:8">
      <c r="A88" s="23" t="s">
        <v>95</v>
      </c>
      <c r="B88" s="12">
        <v>240523</v>
      </c>
      <c r="C88" s="14" t="s">
        <v>101</v>
      </c>
      <c r="D88" s="20" t="s">
        <v>691</v>
      </c>
      <c r="E88" s="42" t="s">
        <v>708</v>
      </c>
      <c r="F88" s="1">
        <v>4709280</v>
      </c>
      <c r="G88" s="12"/>
      <c r="H88" s="12"/>
    </row>
    <row r="89" spans="1:8">
      <c r="A89" s="23" t="s">
        <v>95</v>
      </c>
      <c r="B89" s="12">
        <v>240528</v>
      </c>
      <c r="C89" s="14" t="s">
        <v>103</v>
      </c>
      <c r="D89" s="20" t="s">
        <v>691</v>
      </c>
      <c r="E89" s="42" t="s">
        <v>708</v>
      </c>
      <c r="F89" s="1">
        <v>0</v>
      </c>
      <c r="G89" s="12"/>
      <c r="H89" s="12"/>
    </row>
    <row r="90" spans="1:8">
      <c r="A90" s="23" t="s">
        <v>95</v>
      </c>
      <c r="B90" s="12">
        <v>240531</v>
      </c>
      <c r="C90" s="14" t="s">
        <v>104</v>
      </c>
      <c r="D90" s="20" t="s">
        <v>691</v>
      </c>
      <c r="E90" s="42" t="s">
        <v>708</v>
      </c>
      <c r="F90" s="1">
        <v>0</v>
      </c>
      <c r="G90" s="12"/>
      <c r="H90" s="12"/>
    </row>
    <row r="91" spans="1:8">
      <c r="A91" s="23" t="s">
        <v>95</v>
      </c>
      <c r="B91" s="12">
        <v>240532</v>
      </c>
      <c r="C91" s="14" t="s">
        <v>105</v>
      </c>
      <c r="D91" s="20" t="s">
        <v>691</v>
      </c>
      <c r="E91" s="42" t="s">
        <v>708</v>
      </c>
      <c r="F91" s="1">
        <v>41388</v>
      </c>
      <c r="G91" s="12"/>
      <c r="H91" s="12"/>
    </row>
    <row r="92" spans="1:8">
      <c r="A92" s="23" t="s">
        <v>95</v>
      </c>
      <c r="B92" s="12">
        <v>240536</v>
      </c>
      <c r="C92" s="14" t="s">
        <v>106</v>
      </c>
      <c r="D92" s="20" t="s">
        <v>691</v>
      </c>
      <c r="E92" s="42" t="s">
        <v>708</v>
      </c>
      <c r="F92" s="1">
        <v>2271432</v>
      </c>
      <c r="G92" s="12"/>
      <c r="H92" s="12"/>
    </row>
    <row r="93" spans="1:8">
      <c r="A93" s="23" t="s">
        <v>95</v>
      </c>
      <c r="B93" s="12">
        <v>240538</v>
      </c>
      <c r="C93" s="14" t="s">
        <v>107</v>
      </c>
      <c r="D93" s="20" t="s">
        <v>691</v>
      </c>
      <c r="E93" s="42" t="s">
        <v>708</v>
      </c>
      <c r="F93" s="1">
        <v>284688</v>
      </c>
      <c r="G93" s="12"/>
      <c r="H93" s="12"/>
    </row>
    <row r="94" spans="1:8">
      <c r="A94" s="23" t="s">
        <v>95</v>
      </c>
      <c r="B94" s="12">
        <v>240539</v>
      </c>
      <c r="C94" s="14" t="s">
        <v>108</v>
      </c>
      <c r="D94" s="20" t="s">
        <v>691</v>
      </c>
      <c r="E94" s="42" t="s">
        <v>708</v>
      </c>
      <c r="F94" s="1">
        <v>1561008</v>
      </c>
      <c r="G94" s="12"/>
      <c r="H94" s="12"/>
    </row>
    <row r="95" spans="1:8">
      <c r="A95" s="23" t="s">
        <v>95</v>
      </c>
      <c r="B95" s="12">
        <v>240541</v>
      </c>
      <c r="C95" s="14" t="s">
        <v>109</v>
      </c>
      <c r="D95" s="20" t="s">
        <v>691</v>
      </c>
      <c r="E95" s="42" t="s">
        <v>708</v>
      </c>
      <c r="F95" s="1">
        <v>0</v>
      </c>
      <c r="G95" s="12"/>
      <c r="H95" s="12"/>
    </row>
    <row r="96" spans="1:8">
      <c r="A96" s="23" t="s">
        <v>95</v>
      </c>
      <c r="B96" s="12">
        <v>240542</v>
      </c>
      <c r="C96" s="14" t="s">
        <v>110</v>
      </c>
      <c r="D96" s="20" t="s">
        <v>691</v>
      </c>
      <c r="E96" s="42" t="s">
        <v>708</v>
      </c>
      <c r="F96" s="1">
        <v>0</v>
      </c>
      <c r="G96" s="12"/>
      <c r="H96" s="12"/>
    </row>
    <row r="97" spans="1:8">
      <c r="A97" s="23" t="s">
        <v>95</v>
      </c>
      <c r="B97" s="12">
        <v>240546</v>
      </c>
      <c r="C97" s="14" t="s">
        <v>111</v>
      </c>
      <c r="D97" s="20" t="s">
        <v>691</v>
      </c>
      <c r="E97" s="42" t="s">
        <v>708</v>
      </c>
      <c r="F97" s="1">
        <v>0</v>
      </c>
      <c r="G97" s="12"/>
      <c r="H97" s="12"/>
    </row>
    <row r="98" spans="1:8">
      <c r="A98" s="23" t="s">
        <v>112</v>
      </c>
      <c r="B98" s="12">
        <v>250285</v>
      </c>
      <c r="C98" s="14" t="s">
        <v>113</v>
      </c>
      <c r="D98" s="20" t="s">
        <v>691</v>
      </c>
      <c r="E98" s="42" t="s">
        <v>708</v>
      </c>
      <c r="F98" s="1">
        <v>29220</v>
      </c>
      <c r="G98" s="12"/>
      <c r="H98" s="12"/>
    </row>
    <row r="99" spans="1:8">
      <c r="A99" s="23" t="s">
        <v>112</v>
      </c>
      <c r="B99" s="12">
        <v>250290</v>
      </c>
      <c r="C99" s="14" t="s">
        <v>114</v>
      </c>
      <c r="D99" s="20" t="s">
        <v>691</v>
      </c>
      <c r="E99" s="42" t="s">
        <v>708</v>
      </c>
      <c r="F99" s="1">
        <v>2557464</v>
      </c>
      <c r="G99" s="12"/>
      <c r="H99" s="12"/>
    </row>
    <row r="100" spans="1:8">
      <c r="A100" s="23" t="s">
        <v>112</v>
      </c>
      <c r="B100" s="12">
        <v>250295</v>
      </c>
      <c r="C100" s="14" t="s">
        <v>115</v>
      </c>
      <c r="D100" s="20" t="s">
        <v>691</v>
      </c>
      <c r="E100" s="42" t="s">
        <v>708</v>
      </c>
      <c r="F100" s="1">
        <v>342720</v>
      </c>
      <c r="G100" s="12"/>
      <c r="H100" s="12"/>
    </row>
    <row r="101" spans="1:8">
      <c r="A101" s="23" t="s">
        <v>112</v>
      </c>
      <c r="B101" s="12">
        <v>250299</v>
      </c>
      <c r="C101" s="14" t="s">
        <v>116</v>
      </c>
      <c r="D101" s="20" t="s">
        <v>691</v>
      </c>
      <c r="E101" s="42" t="s">
        <v>708</v>
      </c>
      <c r="F101" s="1">
        <v>0</v>
      </c>
      <c r="G101" s="12"/>
      <c r="H101" s="12"/>
    </row>
    <row r="102" spans="1:8">
      <c r="A102" s="23" t="s">
        <v>112</v>
      </c>
      <c r="B102" s="12">
        <v>250305</v>
      </c>
      <c r="C102" s="14" t="s">
        <v>117</v>
      </c>
      <c r="D102" s="20" t="s">
        <v>691</v>
      </c>
      <c r="E102" s="42" t="s">
        <v>708</v>
      </c>
      <c r="F102" s="1">
        <v>1898784</v>
      </c>
      <c r="G102" s="12"/>
      <c r="H102" s="12"/>
    </row>
    <row r="103" spans="1:8">
      <c r="A103" s="23" t="s">
        <v>112</v>
      </c>
      <c r="B103" s="12">
        <v>250307</v>
      </c>
      <c r="C103" s="14" t="s">
        <v>118</v>
      </c>
      <c r="D103" s="20" t="s">
        <v>691</v>
      </c>
      <c r="E103" s="42" t="s">
        <v>708</v>
      </c>
      <c r="F103" s="1">
        <v>221796</v>
      </c>
      <c r="G103" s="12"/>
      <c r="H103" s="12"/>
    </row>
    <row r="104" spans="1:8">
      <c r="A104" s="23" t="s">
        <v>112</v>
      </c>
      <c r="B104" s="12">
        <v>250308</v>
      </c>
      <c r="C104" s="14" t="s">
        <v>51</v>
      </c>
      <c r="D104" s="20" t="s">
        <v>691</v>
      </c>
      <c r="E104" s="42" t="s">
        <v>708</v>
      </c>
      <c r="F104" s="1">
        <v>2343192</v>
      </c>
      <c r="G104" s="12"/>
      <c r="H104" s="12"/>
    </row>
    <row r="105" spans="1:8">
      <c r="A105" s="23" t="s">
        <v>112</v>
      </c>
      <c r="B105" s="12">
        <v>250315</v>
      </c>
      <c r="C105" s="14" t="s">
        <v>119</v>
      </c>
      <c r="D105" s="20" t="s">
        <v>691</v>
      </c>
      <c r="E105" s="42" t="s">
        <v>708</v>
      </c>
      <c r="F105" s="1">
        <v>469320</v>
      </c>
      <c r="G105" s="12"/>
      <c r="H105" s="12"/>
    </row>
    <row r="106" spans="1:8">
      <c r="A106" s="23" t="s">
        <v>112</v>
      </c>
      <c r="B106" s="12">
        <v>250316</v>
      </c>
      <c r="C106" s="14" t="s">
        <v>120</v>
      </c>
      <c r="D106" s="20" t="s">
        <v>691</v>
      </c>
      <c r="E106" s="42" t="s">
        <v>708</v>
      </c>
      <c r="F106" s="1">
        <v>531972</v>
      </c>
      <c r="G106" s="12"/>
      <c r="H106" s="12"/>
    </row>
    <row r="107" spans="1:8">
      <c r="A107" s="23" t="s">
        <v>112</v>
      </c>
      <c r="B107" s="12">
        <v>250322</v>
      </c>
      <c r="C107" s="14" t="s">
        <v>121</v>
      </c>
      <c r="D107" s="20" t="s">
        <v>691</v>
      </c>
      <c r="E107" s="42" t="s">
        <v>708</v>
      </c>
      <c r="F107" s="1">
        <v>494664</v>
      </c>
      <c r="G107" s="12"/>
      <c r="H107" s="12"/>
    </row>
    <row r="108" spans="1:8">
      <c r="A108" s="23" t="s">
        <v>122</v>
      </c>
      <c r="B108" s="12">
        <v>260396</v>
      </c>
      <c r="C108" s="14" t="s">
        <v>123</v>
      </c>
      <c r="D108" s="20" t="s">
        <v>691</v>
      </c>
      <c r="E108" s="42" t="s">
        <v>708</v>
      </c>
      <c r="F108" s="1">
        <v>2396916</v>
      </c>
      <c r="G108" s="12"/>
      <c r="H108" s="12"/>
    </row>
    <row r="109" spans="1:8">
      <c r="A109" s="23" t="s">
        <v>122</v>
      </c>
      <c r="B109" s="12">
        <v>260398</v>
      </c>
      <c r="C109" s="14" t="s">
        <v>124</v>
      </c>
      <c r="D109" s="20" t="s">
        <v>691</v>
      </c>
      <c r="E109" s="42" t="s">
        <v>708</v>
      </c>
      <c r="F109" s="1">
        <v>0</v>
      </c>
      <c r="G109" s="12"/>
      <c r="H109" s="12"/>
    </row>
    <row r="110" spans="1:8">
      <c r="A110" s="23" t="s">
        <v>122</v>
      </c>
      <c r="B110" s="12">
        <v>260401</v>
      </c>
      <c r="C110" s="14" t="s">
        <v>125</v>
      </c>
      <c r="D110" s="20" t="s">
        <v>691</v>
      </c>
      <c r="E110" s="42" t="s">
        <v>708</v>
      </c>
      <c r="F110" s="1">
        <v>2854836</v>
      </c>
      <c r="G110" s="12"/>
      <c r="H110" s="12"/>
    </row>
    <row r="111" spans="1:8">
      <c r="A111" s="23" t="s">
        <v>122</v>
      </c>
      <c r="B111" s="12">
        <v>260406</v>
      </c>
      <c r="C111" s="14" t="s">
        <v>126</v>
      </c>
      <c r="D111" s="20" t="s">
        <v>691</v>
      </c>
      <c r="E111" s="42" t="s">
        <v>708</v>
      </c>
      <c r="F111" s="1">
        <v>2924112</v>
      </c>
      <c r="G111" s="12"/>
      <c r="H111" s="12"/>
    </row>
    <row r="112" spans="1:8">
      <c r="A112" s="23" t="s">
        <v>122</v>
      </c>
      <c r="B112" s="12">
        <v>260408</v>
      </c>
      <c r="C112" s="14" t="s">
        <v>127</v>
      </c>
      <c r="D112" s="20" t="s">
        <v>691</v>
      </c>
      <c r="E112" s="42" t="s">
        <v>708</v>
      </c>
      <c r="F112" s="1">
        <v>0</v>
      </c>
      <c r="G112" s="12"/>
      <c r="H112" s="12"/>
    </row>
    <row r="113" spans="1:8">
      <c r="A113" s="23" t="s">
        <v>122</v>
      </c>
      <c r="B113" s="12">
        <v>260413</v>
      </c>
      <c r="C113" s="14" t="s">
        <v>128</v>
      </c>
      <c r="D113" s="20" t="s">
        <v>691</v>
      </c>
      <c r="E113" s="42" t="s">
        <v>708</v>
      </c>
      <c r="F113" s="1">
        <v>2601072</v>
      </c>
      <c r="G113" s="12"/>
      <c r="H113" s="12"/>
    </row>
    <row r="114" spans="1:8">
      <c r="A114" s="23" t="s">
        <v>122</v>
      </c>
      <c r="B114" s="12">
        <v>260414</v>
      </c>
      <c r="C114" s="14" t="s">
        <v>129</v>
      </c>
      <c r="D114" s="20" t="s">
        <v>691</v>
      </c>
      <c r="E114" s="42" t="s">
        <v>708</v>
      </c>
      <c r="F114" s="1">
        <v>2587056</v>
      </c>
      <c r="G114" s="12"/>
      <c r="H114" s="12"/>
    </row>
    <row r="115" spans="1:8">
      <c r="A115" s="23" t="s">
        <v>122</v>
      </c>
      <c r="B115" s="12">
        <v>260415</v>
      </c>
      <c r="C115" s="14" t="s">
        <v>130</v>
      </c>
      <c r="D115" s="20" t="s">
        <v>691</v>
      </c>
      <c r="E115" s="42" t="s">
        <v>708</v>
      </c>
      <c r="F115" s="1">
        <v>2971332</v>
      </c>
      <c r="G115" s="12"/>
      <c r="H115" s="12"/>
    </row>
    <row r="116" spans="1:8">
      <c r="A116" s="23" t="s">
        <v>122</v>
      </c>
      <c r="B116" s="12">
        <v>260418</v>
      </c>
      <c r="C116" s="14" t="s">
        <v>131</v>
      </c>
      <c r="D116" s="20" t="s">
        <v>691</v>
      </c>
      <c r="E116" s="42" t="s">
        <v>708</v>
      </c>
      <c r="F116" s="1">
        <v>2926824</v>
      </c>
      <c r="G116" s="12"/>
      <c r="H116" s="12"/>
    </row>
    <row r="117" spans="1:8">
      <c r="A117" s="23" t="s">
        <v>122</v>
      </c>
      <c r="B117" s="12">
        <v>260419</v>
      </c>
      <c r="C117" s="14" t="s">
        <v>132</v>
      </c>
      <c r="D117" s="20" t="s">
        <v>691</v>
      </c>
      <c r="E117" s="42" t="s">
        <v>708</v>
      </c>
      <c r="F117" s="1">
        <v>923112</v>
      </c>
      <c r="G117" s="12"/>
      <c r="H117" s="12"/>
    </row>
    <row r="118" spans="1:8">
      <c r="A118" s="23" t="s">
        <v>122</v>
      </c>
      <c r="B118" s="12">
        <v>260421</v>
      </c>
      <c r="C118" s="14" t="s">
        <v>133</v>
      </c>
      <c r="D118" s="20" t="s">
        <v>691</v>
      </c>
      <c r="E118" s="42" t="s">
        <v>708</v>
      </c>
      <c r="F118" s="1">
        <v>3074160</v>
      </c>
      <c r="G118" s="12"/>
      <c r="H118" s="12"/>
    </row>
    <row r="119" spans="1:8">
      <c r="A119" s="23" t="s">
        <v>134</v>
      </c>
      <c r="B119" s="12">
        <v>270425</v>
      </c>
      <c r="C119" s="14" t="s">
        <v>135</v>
      </c>
      <c r="D119" s="20" t="s">
        <v>691</v>
      </c>
      <c r="E119" s="42" t="s">
        <v>708</v>
      </c>
      <c r="F119" s="1">
        <v>732840</v>
      </c>
      <c r="G119" s="12"/>
      <c r="H119" s="12"/>
    </row>
    <row r="120" spans="1:8">
      <c r="A120" s="23" t="s">
        <v>134</v>
      </c>
      <c r="B120" s="12">
        <v>270428</v>
      </c>
      <c r="C120" s="14" t="s">
        <v>136</v>
      </c>
      <c r="D120" s="20" t="s">
        <v>691</v>
      </c>
      <c r="E120" s="42" t="s">
        <v>708</v>
      </c>
      <c r="F120" s="1">
        <v>516</v>
      </c>
      <c r="G120" s="12"/>
      <c r="H120" s="12"/>
    </row>
    <row r="121" spans="1:8">
      <c r="A121" s="23" t="s">
        <v>134</v>
      </c>
      <c r="B121" s="12">
        <v>270429</v>
      </c>
      <c r="C121" s="14" t="s">
        <v>137</v>
      </c>
      <c r="D121" s="20" t="s">
        <v>691</v>
      </c>
      <c r="E121" s="42" t="s">
        <v>708</v>
      </c>
      <c r="F121" s="1">
        <v>1810380</v>
      </c>
      <c r="G121" s="12"/>
      <c r="H121" s="12"/>
    </row>
    <row r="122" spans="1:8">
      <c r="A122" s="23" t="s">
        <v>134</v>
      </c>
      <c r="B122" s="12">
        <v>270430</v>
      </c>
      <c r="C122" s="14" t="s">
        <v>138</v>
      </c>
      <c r="D122" s="20" t="s">
        <v>691</v>
      </c>
      <c r="E122" s="42" t="s">
        <v>708</v>
      </c>
      <c r="F122" s="1">
        <v>701844</v>
      </c>
      <c r="G122" s="12"/>
      <c r="H122" s="12"/>
    </row>
    <row r="123" spans="1:8">
      <c r="A123" s="23" t="s">
        <v>134</v>
      </c>
      <c r="B123" s="12">
        <v>270432</v>
      </c>
      <c r="C123" s="14" t="s">
        <v>139</v>
      </c>
      <c r="D123" s="20" t="s">
        <v>691</v>
      </c>
      <c r="E123" s="42" t="s">
        <v>708</v>
      </c>
      <c r="F123" s="1">
        <v>517920</v>
      </c>
      <c r="G123" s="12"/>
      <c r="H123" s="12"/>
    </row>
    <row r="124" spans="1:8">
      <c r="A124" s="23" t="s">
        <v>134</v>
      </c>
      <c r="B124" s="12">
        <v>270433</v>
      </c>
      <c r="C124" s="14" t="s">
        <v>140</v>
      </c>
      <c r="D124" s="20" t="s">
        <v>691</v>
      </c>
      <c r="E124" s="42" t="s">
        <v>708</v>
      </c>
      <c r="F124" s="1">
        <v>577800</v>
      </c>
      <c r="G124" s="12"/>
      <c r="H124" s="12"/>
    </row>
    <row r="125" spans="1:8">
      <c r="A125" s="23" t="s">
        <v>134</v>
      </c>
      <c r="B125" s="12">
        <v>270435</v>
      </c>
      <c r="C125" s="14" t="s">
        <v>141</v>
      </c>
      <c r="D125" s="20" t="s">
        <v>691</v>
      </c>
      <c r="E125" s="42" t="s">
        <v>708</v>
      </c>
      <c r="F125" s="1">
        <v>512508</v>
      </c>
      <c r="G125" s="12"/>
      <c r="H125" s="12"/>
    </row>
    <row r="126" spans="1:8">
      <c r="A126" s="23" t="s">
        <v>134</v>
      </c>
      <c r="B126" s="12">
        <v>270438</v>
      </c>
      <c r="C126" s="14" t="s">
        <v>142</v>
      </c>
      <c r="D126" s="20" t="s">
        <v>691</v>
      </c>
      <c r="E126" s="42" t="s">
        <v>708</v>
      </c>
      <c r="F126" s="1">
        <v>5580</v>
      </c>
      <c r="G126" s="12"/>
      <c r="H126" s="12"/>
    </row>
    <row r="127" spans="1:8">
      <c r="A127" s="23" t="s">
        <v>134</v>
      </c>
      <c r="B127" s="12">
        <v>270441</v>
      </c>
      <c r="C127" s="14" t="s">
        <v>143</v>
      </c>
      <c r="D127" s="20" t="s">
        <v>691</v>
      </c>
      <c r="E127" s="42" t="s">
        <v>708</v>
      </c>
      <c r="F127" s="1">
        <v>872472</v>
      </c>
      <c r="G127" s="12"/>
      <c r="H127" s="12"/>
    </row>
    <row r="128" spans="1:8">
      <c r="A128" s="23" t="s">
        <v>144</v>
      </c>
      <c r="B128" s="12">
        <v>280451</v>
      </c>
      <c r="C128" s="14" t="s">
        <v>145</v>
      </c>
      <c r="D128" s="20" t="s">
        <v>691</v>
      </c>
      <c r="E128" s="42" t="s">
        <v>708</v>
      </c>
      <c r="F128" s="1">
        <v>0</v>
      </c>
      <c r="G128" s="12"/>
      <c r="H128" s="12"/>
    </row>
    <row r="129" spans="1:8">
      <c r="A129" s="23" t="s">
        <v>144</v>
      </c>
      <c r="B129" s="12">
        <v>280457</v>
      </c>
      <c r="C129" s="14" t="s">
        <v>146</v>
      </c>
      <c r="D129" s="20" t="s">
        <v>691</v>
      </c>
      <c r="E129" s="42" t="s">
        <v>708</v>
      </c>
      <c r="F129" s="1">
        <v>374076</v>
      </c>
      <c r="G129" s="12"/>
      <c r="H129" s="12"/>
    </row>
    <row r="130" spans="1:8">
      <c r="A130" s="23" t="s">
        <v>144</v>
      </c>
      <c r="B130" s="12">
        <v>280461</v>
      </c>
      <c r="C130" s="14" t="s">
        <v>147</v>
      </c>
      <c r="D130" s="20" t="s">
        <v>691</v>
      </c>
      <c r="E130" s="42" t="s">
        <v>708</v>
      </c>
      <c r="F130" s="1">
        <v>375204</v>
      </c>
      <c r="G130" s="12"/>
      <c r="H130" s="12"/>
    </row>
    <row r="131" spans="1:8">
      <c r="A131" s="23" t="s">
        <v>144</v>
      </c>
      <c r="B131" s="12">
        <v>280466</v>
      </c>
      <c r="C131" s="14" t="s">
        <v>148</v>
      </c>
      <c r="D131" s="20" t="s">
        <v>691</v>
      </c>
      <c r="E131" s="42" t="s">
        <v>708</v>
      </c>
      <c r="F131" s="1">
        <v>278964</v>
      </c>
      <c r="G131" s="12"/>
      <c r="H131" s="12"/>
    </row>
    <row r="132" spans="1:8">
      <c r="A132" s="23" t="s">
        <v>150</v>
      </c>
      <c r="B132" s="12">
        <v>290280</v>
      </c>
      <c r="C132" s="14" t="s">
        <v>151</v>
      </c>
      <c r="D132" s="20" t="s">
        <v>691</v>
      </c>
      <c r="E132" s="42" t="s">
        <v>708</v>
      </c>
      <c r="F132" s="1">
        <v>0</v>
      </c>
      <c r="G132" s="12"/>
      <c r="H132" s="12"/>
    </row>
    <row r="133" spans="1:8">
      <c r="A133" s="23" t="s">
        <v>150</v>
      </c>
      <c r="B133" s="12">
        <v>290553</v>
      </c>
      <c r="C133" s="14" t="s">
        <v>152</v>
      </c>
      <c r="D133" s="20" t="s">
        <v>691</v>
      </c>
      <c r="E133" s="42" t="s">
        <v>708</v>
      </c>
      <c r="F133" s="1">
        <v>1189956</v>
      </c>
      <c r="G133" s="12"/>
      <c r="H133" s="12"/>
    </row>
    <row r="134" spans="1:8">
      <c r="A134" s="23" t="s">
        <v>150</v>
      </c>
      <c r="B134" s="12">
        <v>290554</v>
      </c>
      <c r="C134" s="14" t="s">
        <v>153</v>
      </c>
      <c r="D134" s="20" t="s">
        <v>691</v>
      </c>
      <c r="E134" s="42" t="s">
        <v>708</v>
      </c>
      <c r="F134" s="1">
        <v>0</v>
      </c>
      <c r="G134" s="12"/>
      <c r="H134" s="12"/>
    </row>
    <row r="135" spans="1:8">
      <c r="A135" s="23" t="s">
        <v>150</v>
      </c>
      <c r="B135" s="12">
        <v>290565</v>
      </c>
      <c r="C135" s="14" t="s">
        <v>154</v>
      </c>
      <c r="D135" s="20" t="s">
        <v>691</v>
      </c>
      <c r="E135" s="42" t="s">
        <v>708</v>
      </c>
      <c r="F135" s="1">
        <v>0</v>
      </c>
      <c r="G135" s="12"/>
      <c r="H135" s="12"/>
    </row>
    <row r="136" spans="1:8">
      <c r="A136" s="23" t="s">
        <v>150</v>
      </c>
      <c r="B136" s="12">
        <v>290570</v>
      </c>
      <c r="C136" s="14" t="s">
        <v>155</v>
      </c>
      <c r="D136" s="20" t="s">
        <v>691</v>
      </c>
      <c r="E136" s="42" t="s">
        <v>708</v>
      </c>
      <c r="F136" s="1">
        <v>108336</v>
      </c>
      <c r="G136" s="12"/>
      <c r="H136" s="12"/>
    </row>
    <row r="137" spans="1:8">
      <c r="A137" s="23" t="s">
        <v>150</v>
      </c>
      <c r="B137" s="12">
        <v>290571</v>
      </c>
      <c r="C137" s="14" t="s">
        <v>156</v>
      </c>
      <c r="D137" s="20" t="s">
        <v>691</v>
      </c>
      <c r="E137" s="42" t="s">
        <v>708</v>
      </c>
      <c r="F137" s="1">
        <v>0</v>
      </c>
      <c r="G137" s="12"/>
      <c r="H137" s="12"/>
    </row>
    <row r="138" spans="1:8">
      <c r="A138" s="23" t="s">
        <v>150</v>
      </c>
      <c r="B138" s="12">
        <v>290573</v>
      </c>
      <c r="C138" s="14" t="s">
        <v>157</v>
      </c>
      <c r="D138" s="20" t="s">
        <v>691</v>
      </c>
      <c r="E138" s="42" t="s">
        <v>708</v>
      </c>
      <c r="F138" s="1">
        <v>4326564</v>
      </c>
      <c r="G138" s="12"/>
      <c r="H138" s="12"/>
    </row>
    <row r="139" spans="1:8">
      <c r="A139" s="23" t="s">
        <v>150</v>
      </c>
      <c r="B139" s="12">
        <v>290579</v>
      </c>
      <c r="C139" s="14" t="s">
        <v>158</v>
      </c>
      <c r="D139" s="20" t="s">
        <v>691</v>
      </c>
      <c r="E139" s="42" t="s">
        <v>708</v>
      </c>
      <c r="F139" s="1">
        <v>3622968</v>
      </c>
      <c r="G139" s="12"/>
      <c r="H139" s="12"/>
    </row>
    <row r="140" spans="1:8">
      <c r="A140" s="23" t="s">
        <v>150</v>
      </c>
      <c r="B140" s="12">
        <v>290581</v>
      </c>
      <c r="C140" s="14" t="s">
        <v>159</v>
      </c>
      <c r="D140" s="20" t="s">
        <v>691</v>
      </c>
      <c r="E140" s="42" t="s">
        <v>708</v>
      </c>
      <c r="F140" s="1">
        <v>689016</v>
      </c>
      <c r="G140" s="12"/>
      <c r="H140" s="12"/>
    </row>
    <row r="141" spans="1:8">
      <c r="A141" s="23" t="s">
        <v>150</v>
      </c>
      <c r="B141" s="12">
        <v>290598</v>
      </c>
      <c r="C141" s="14" t="s">
        <v>160</v>
      </c>
      <c r="D141" s="20" t="s">
        <v>691</v>
      </c>
      <c r="E141" s="42" t="s">
        <v>708</v>
      </c>
      <c r="F141" s="1">
        <v>168048</v>
      </c>
      <c r="G141" s="12"/>
      <c r="H141" s="12"/>
    </row>
    <row r="142" spans="1:8">
      <c r="A142" s="23" t="s">
        <v>161</v>
      </c>
      <c r="B142" s="12">
        <v>300586</v>
      </c>
      <c r="C142" s="14" t="s">
        <v>163</v>
      </c>
      <c r="D142" s="20" t="s">
        <v>691</v>
      </c>
      <c r="E142" s="42" t="s">
        <v>708</v>
      </c>
      <c r="F142" s="1">
        <v>70584</v>
      </c>
      <c r="G142" s="12"/>
      <c r="H142" s="12"/>
    </row>
    <row r="143" spans="1:8">
      <c r="A143" s="23" t="s">
        <v>161</v>
      </c>
      <c r="B143" s="12">
        <v>300588</v>
      </c>
      <c r="C143" s="14" t="s">
        <v>164</v>
      </c>
      <c r="D143" s="20" t="s">
        <v>691</v>
      </c>
      <c r="E143" s="42" t="s">
        <v>708</v>
      </c>
      <c r="F143" s="1">
        <v>22680</v>
      </c>
      <c r="G143" s="12"/>
      <c r="H143" s="12"/>
    </row>
    <row r="144" spans="1:8">
      <c r="A144" s="23" t="s">
        <v>161</v>
      </c>
      <c r="B144" s="12">
        <v>300589</v>
      </c>
      <c r="C144" s="14" t="s">
        <v>165</v>
      </c>
      <c r="D144" s="20" t="s">
        <v>691</v>
      </c>
      <c r="E144" s="42" t="s">
        <v>708</v>
      </c>
      <c r="F144" s="1">
        <v>45516</v>
      </c>
      <c r="G144" s="12"/>
      <c r="H144" s="12"/>
    </row>
    <row r="145" spans="1:8">
      <c r="A145" s="23" t="s">
        <v>161</v>
      </c>
      <c r="B145" s="12">
        <v>300590</v>
      </c>
      <c r="C145" s="14" t="s">
        <v>166</v>
      </c>
      <c r="D145" s="20" t="s">
        <v>691</v>
      </c>
      <c r="E145" s="42" t="s">
        <v>708</v>
      </c>
      <c r="F145" s="1">
        <v>209280</v>
      </c>
      <c r="G145" s="12"/>
      <c r="H145" s="12"/>
    </row>
    <row r="146" spans="1:8">
      <c r="A146" s="23" t="s">
        <v>161</v>
      </c>
      <c r="B146" s="12">
        <v>300591</v>
      </c>
      <c r="C146" s="14" t="s">
        <v>167</v>
      </c>
      <c r="D146" s="20" t="s">
        <v>691</v>
      </c>
      <c r="E146" s="42" t="s">
        <v>708</v>
      </c>
      <c r="F146" s="1">
        <v>44388</v>
      </c>
      <c r="G146" s="12"/>
      <c r="H146" s="12"/>
    </row>
    <row r="147" spans="1:8">
      <c r="A147" s="23" t="s">
        <v>161</v>
      </c>
      <c r="B147" s="12">
        <v>300594</v>
      </c>
      <c r="C147" s="14" t="s">
        <v>168</v>
      </c>
      <c r="D147" s="20" t="s">
        <v>691</v>
      </c>
      <c r="E147" s="42" t="s">
        <v>708</v>
      </c>
      <c r="F147" s="1">
        <v>0</v>
      </c>
      <c r="G147" s="12"/>
      <c r="H147" s="12"/>
    </row>
    <row r="148" spans="1:8">
      <c r="A148" s="23" t="s">
        <v>161</v>
      </c>
      <c r="B148" s="12">
        <v>300598</v>
      </c>
      <c r="C148" s="14" t="s">
        <v>169</v>
      </c>
      <c r="D148" s="20" t="s">
        <v>691</v>
      </c>
      <c r="E148" s="42" t="s">
        <v>708</v>
      </c>
      <c r="F148" s="1">
        <v>343536</v>
      </c>
      <c r="G148" s="12"/>
      <c r="H148" s="12"/>
    </row>
    <row r="149" spans="1:8">
      <c r="A149" s="23" t="s">
        <v>161</v>
      </c>
      <c r="B149" s="12">
        <v>300606</v>
      </c>
      <c r="C149" s="14" t="s">
        <v>170</v>
      </c>
      <c r="D149" s="20" t="s">
        <v>691</v>
      </c>
      <c r="E149" s="42" t="s">
        <v>708</v>
      </c>
      <c r="F149" s="1">
        <v>624660</v>
      </c>
      <c r="G149" s="12"/>
      <c r="H149" s="12"/>
    </row>
    <row r="150" spans="1:8">
      <c r="A150" s="23" t="s">
        <v>161</v>
      </c>
      <c r="B150" s="12">
        <v>300609</v>
      </c>
      <c r="C150" s="14" t="s">
        <v>171</v>
      </c>
      <c r="D150" s="20" t="s">
        <v>691</v>
      </c>
      <c r="E150" s="42" t="s">
        <v>708</v>
      </c>
      <c r="F150" s="1">
        <v>0</v>
      </c>
      <c r="G150" s="12"/>
      <c r="H150" s="12"/>
    </row>
    <row r="151" spans="1:8">
      <c r="A151" s="23" t="s">
        <v>161</v>
      </c>
      <c r="B151" s="12">
        <v>300612</v>
      </c>
      <c r="C151" s="14" t="s">
        <v>172</v>
      </c>
      <c r="D151" s="20" t="s">
        <v>691</v>
      </c>
      <c r="E151" s="42" t="s">
        <v>708</v>
      </c>
      <c r="F151" s="1">
        <v>143496</v>
      </c>
      <c r="G151" s="12"/>
      <c r="H151" s="12"/>
    </row>
    <row r="152" spans="1:8">
      <c r="A152" s="23" t="s">
        <v>161</v>
      </c>
      <c r="B152" s="12">
        <v>300614</v>
      </c>
      <c r="C152" s="14" t="s">
        <v>173</v>
      </c>
      <c r="D152" s="20" t="s">
        <v>691</v>
      </c>
      <c r="E152" s="42" t="s">
        <v>708</v>
      </c>
      <c r="F152" s="1">
        <v>33012</v>
      </c>
      <c r="G152" s="12"/>
      <c r="H152" s="12"/>
    </row>
    <row r="153" spans="1:8">
      <c r="A153" s="23" t="s">
        <v>161</v>
      </c>
      <c r="B153" s="12">
        <v>300619</v>
      </c>
      <c r="C153" s="14" t="s">
        <v>174</v>
      </c>
      <c r="D153" s="20" t="s">
        <v>691</v>
      </c>
      <c r="E153" s="42" t="s">
        <v>708</v>
      </c>
      <c r="F153" s="1">
        <v>0</v>
      </c>
      <c r="G153" s="12"/>
      <c r="H153" s="12"/>
    </row>
    <row r="154" spans="1:8">
      <c r="A154" s="23" t="s">
        <v>161</v>
      </c>
      <c r="B154" s="12">
        <v>300625</v>
      </c>
      <c r="C154" s="14" t="s">
        <v>175</v>
      </c>
      <c r="D154" s="20" t="s">
        <v>691</v>
      </c>
      <c r="E154" s="42" t="s">
        <v>708</v>
      </c>
      <c r="F154" s="1">
        <v>0</v>
      </c>
      <c r="G154" s="12"/>
      <c r="H154" s="12"/>
    </row>
    <row r="155" spans="1:8">
      <c r="A155" s="23" t="s">
        <v>161</v>
      </c>
      <c r="B155" s="12">
        <v>300634</v>
      </c>
      <c r="C155" s="14" t="s">
        <v>176</v>
      </c>
      <c r="D155" s="20" t="s">
        <v>691</v>
      </c>
      <c r="E155" s="42" t="s">
        <v>708</v>
      </c>
      <c r="F155" s="1">
        <v>403092</v>
      </c>
      <c r="G155" s="12"/>
      <c r="H155" s="12"/>
    </row>
    <row r="156" spans="1:8">
      <c r="A156" s="23" t="s">
        <v>161</v>
      </c>
      <c r="B156" s="12">
        <v>300639</v>
      </c>
      <c r="C156" s="14" t="s">
        <v>177</v>
      </c>
      <c r="D156" s="20" t="s">
        <v>691</v>
      </c>
      <c r="E156" s="42" t="s">
        <v>708</v>
      </c>
      <c r="F156" s="1">
        <v>4380</v>
      </c>
      <c r="G156" s="12"/>
      <c r="H156" s="12"/>
    </row>
    <row r="157" spans="1:8">
      <c r="A157" s="23" t="s">
        <v>161</v>
      </c>
      <c r="B157" s="12">
        <v>300650</v>
      </c>
      <c r="C157" s="14" t="s">
        <v>178</v>
      </c>
      <c r="D157" s="20" t="s">
        <v>691</v>
      </c>
      <c r="E157" s="42" t="s">
        <v>708</v>
      </c>
      <c r="F157" s="1">
        <v>51612</v>
      </c>
      <c r="G157" s="12"/>
      <c r="H157" s="12"/>
    </row>
    <row r="158" spans="1:8">
      <c r="A158" s="23" t="s">
        <v>161</v>
      </c>
      <c r="B158" s="12">
        <v>300656</v>
      </c>
      <c r="C158" s="14" t="s">
        <v>179</v>
      </c>
      <c r="D158" s="20" t="s">
        <v>691</v>
      </c>
      <c r="E158" s="42" t="s">
        <v>708</v>
      </c>
      <c r="F158" s="1">
        <v>20196</v>
      </c>
      <c r="G158" s="12"/>
      <c r="H158" s="12"/>
    </row>
    <row r="159" spans="1:8">
      <c r="A159" s="23" t="s">
        <v>161</v>
      </c>
      <c r="B159" s="12">
        <v>300663</v>
      </c>
      <c r="C159" s="14" t="s">
        <v>180</v>
      </c>
      <c r="D159" s="20" t="s">
        <v>691</v>
      </c>
      <c r="E159" s="42" t="s">
        <v>708</v>
      </c>
      <c r="F159" s="1">
        <v>34620</v>
      </c>
      <c r="G159" s="12"/>
      <c r="H159" s="12"/>
    </row>
    <row r="160" spans="1:8">
      <c r="A160" s="23" t="s">
        <v>161</v>
      </c>
      <c r="B160" s="12">
        <v>300664</v>
      </c>
      <c r="C160" s="14" t="s">
        <v>181</v>
      </c>
      <c r="D160" s="20" t="s">
        <v>691</v>
      </c>
      <c r="E160" s="42" t="s">
        <v>708</v>
      </c>
      <c r="F160" s="1">
        <v>0</v>
      </c>
      <c r="G160" s="12"/>
      <c r="H160" s="12"/>
    </row>
    <row r="161" spans="1:8">
      <c r="A161" s="23" t="s">
        <v>182</v>
      </c>
      <c r="B161" s="12">
        <v>310542</v>
      </c>
      <c r="C161" s="14" t="s">
        <v>183</v>
      </c>
      <c r="D161" s="20" t="s">
        <v>691</v>
      </c>
      <c r="E161" s="42" t="s">
        <v>708</v>
      </c>
      <c r="F161" s="1">
        <v>443544</v>
      </c>
      <c r="G161" s="12"/>
      <c r="H161" s="12"/>
    </row>
    <row r="162" spans="1:8">
      <c r="A162" s="23" t="s">
        <v>182</v>
      </c>
      <c r="B162" s="12">
        <v>310669</v>
      </c>
      <c r="C162" s="14" t="s">
        <v>184</v>
      </c>
      <c r="D162" s="20" t="s">
        <v>691</v>
      </c>
      <c r="E162" s="42" t="s">
        <v>708</v>
      </c>
      <c r="F162" s="1">
        <v>991764</v>
      </c>
      <c r="G162" s="12"/>
      <c r="H162" s="12"/>
    </row>
    <row r="163" spans="1:8">
      <c r="A163" s="23" t="s">
        <v>182</v>
      </c>
      <c r="B163" s="12">
        <v>310675</v>
      </c>
      <c r="C163" s="14" t="s">
        <v>185</v>
      </c>
      <c r="D163" s="20" t="s">
        <v>691</v>
      </c>
      <c r="E163" s="42" t="s">
        <v>708</v>
      </c>
      <c r="F163" s="1">
        <v>6240</v>
      </c>
      <c r="G163" s="12"/>
      <c r="H163" s="12"/>
    </row>
    <row r="164" spans="1:8">
      <c r="A164" s="23" t="s">
        <v>182</v>
      </c>
      <c r="B164" s="12">
        <v>310676</v>
      </c>
      <c r="C164" s="14" t="s">
        <v>186</v>
      </c>
      <c r="D164" s="20" t="s">
        <v>691</v>
      </c>
      <c r="E164" s="42" t="s">
        <v>708</v>
      </c>
      <c r="F164" s="1">
        <v>0</v>
      </c>
      <c r="G164" s="12"/>
      <c r="H164" s="12"/>
    </row>
    <row r="165" spans="1:8">
      <c r="A165" s="23" t="s">
        <v>182</v>
      </c>
      <c r="B165" s="12">
        <v>310678</v>
      </c>
      <c r="C165" s="14" t="s">
        <v>187</v>
      </c>
      <c r="D165" s="20" t="s">
        <v>691</v>
      </c>
      <c r="E165" s="42" t="s">
        <v>708</v>
      </c>
      <c r="F165" s="1">
        <v>5256</v>
      </c>
      <c r="G165" s="12"/>
      <c r="H165" s="12"/>
    </row>
    <row r="166" spans="1:8">
      <c r="A166" s="23" t="s">
        <v>182</v>
      </c>
      <c r="B166" s="12">
        <v>310679</v>
      </c>
      <c r="C166" s="14" t="s">
        <v>188</v>
      </c>
      <c r="D166" s="20" t="s">
        <v>691</v>
      </c>
      <c r="E166" s="42" t="s">
        <v>708</v>
      </c>
      <c r="F166" s="1">
        <v>0</v>
      </c>
      <c r="G166" s="12"/>
      <c r="H166" s="12"/>
    </row>
    <row r="167" spans="1:8">
      <c r="A167" s="23" t="s">
        <v>182</v>
      </c>
      <c r="B167" s="12">
        <v>310688</v>
      </c>
      <c r="C167" s="14" t="s">
        <v>189</v>
      </c>
      <c r="D167" s="20" t="s">
        <v>691</v>
      </c>
      <c r="E167" s="42" t="s">
        <v>708</v>
      </c>
      <c r="F167" s="1">
        <v>31464</v>
      </c>
      <c r="G167" s="12"/>
      <c r="H167" s="12"/>
    </row>
    <row r="168" spans="1:8">
      <c r="A168" s="23" t="s">
        <v>182</v>
      </c>
      <c r="B168" s="12">
        <v>310691</v>
      </c>
      <c r="C168" s="14" t="s">
        <v>190</v>
      </c>
      <c r="D168" s="20" t="s">
        <v>691</v>
      </c>
      <c r="E168" s="42" t="s">
        <v>708</v>
      </c>
      <c r="F168" s="1">
        <v>638724</v>
      </c>
      <c r="G168" s="12"/>
      <c r="H168" s="12"/>
    </row>
    <row r="169" spans="1:8">
      <c r="A169" s="23" t="s">
        <v>182</v>
      </c>
      <c r="B169" s="12">
        <v>310692</v>
      </c>
      <c r="C169" s="14" t="s">
        <v>191</v>
      </c>
      <c r="D169" s="20" t="s">
        <v>691</v>
      </c>
      <c r="E169" s="42" t="s">
        <v>708</v>
      </c>
      <c r="F169" s="1">
        <v>15696</v>
      </c>
      <c r="G169" s="12"/>
      <c r="H169" s="12"/>
    </row>
    <row r="170" spans="1:8">
      <c r="A170" s="23" t="s">
        <v>182</v>
      </c>
      <c r="B170" s="12">
        <v>310694</v>
      </c>
      <c r="C170" s="14" t="s">
        <v>192</v>
      </c>
      <c r="D170" s="20" t="s">
        <v>691</v>
      </c>
      <c r="E170" s="42" t="s">
        <v>708</v>
      </c>
      <c r="F170" s="1">
        <v>44760</v>
      </c>
      <c r="G170" s="12"/>
      <c r="H170" s="12"/>
    </row>
    <row r="171" spans="1:8">
      <c r="A171" s="23" t="s">
        <v>182</v>
      </c>
      <c r="B171" s="12">
        <v>310703</v>
      </c>
      <c r="C171" s="14" t="s">
        <v>193</v>
      </c>
      <c r="D171" s="20" t="s">
        <v>691</v>
      </c>
      <c r="E171" s="42" t="s">
        <v>708</v>
      </c>
      <c r="F171" s="1">
        <v>129792</v>
      </c>
      <c r="G171" s="12"/>
      <c r="H171" s="12"/>
    </row>
    <row r="172" spans="1:8">
      <c r="A172" s="23" t="s">
        <v>182</v>
      </c>
      <c r="B172" s="12">
        <v>310704</v>
      </c>
      <c r="C172" s="14" t="s">
        <v>194</v>
      </c>
      <c r="D172" s="20" t="s">
        <v>691</v>
      </c>
      <c r="E172" s="42" t="s">
        <v>708</v>
      </c>
      <c r="F172" s="1">
        <v>445344</v>
      </c>
      <c r="G172" s="12"/>
      <c r="H172" s="12"/>
    </row>
    <row r="173" spans="1:8">
      <c r="A173" s="23" t="s">
        <v>182</v>
      </c>
      <c r="B173" s="12">
        <v>310708</v>
      </c>
      <c r="C173" s="14" t="s">
        <v>195</v>
      </c>
      <c r="D173" s="20" t="s">
        <v>691</v>
      </c>
      <c r="E173" s="42" t="s">
        <v>708</v>
      </c>
      <c r="F173" s="1">
        <v>212052</v>
      </c>
      <c r="G173" s="12"/>
      <c r="H173" s="12"/>
    </row>
    <row r="174" spans="1:8">
      <c r="A174" s="23" t="s">
        <v>182</v>
      </c>
      <c r="B174" s="12">
        <v>310714</v>
      </c>
      <c r="C174" s="14" t="s">
        <v>196</v>
      </c>
      <c r="D174" s="20" t="s">
        <v>691</v>
      </c>
      <c r="E174" s="42" t="s">
        <v>708</v>
      </c>
      <c r="F174" s="1">
        <v>196860</v>
      </c>
      <c r="G174" s="12"/>
      <c r="H174" s="12"/>
    </row>
    <row r="175" spans="1:8">
      <c r="A175" s="23" t="s">
        <v>182</v>
      </c>
      <c r="B175" s="12">
        <v>310721</v>
      </c>
      <c r="C175" s="14" t="s">
        <v>197</v>
      </c>
      <c r="D175" s="20" t="s">
        <v>691</v>
      </c>
      <c r="E175" s="42" t="s">
        <v>708</v>
      </c>
      <c r="F175" s="1">
        <v>668472</v>
      </c>
      <c r="G175" s="12"/>
      <c r="H175" s="12"/>
    </row>
    <row r="176" spans="1:8">
      <c r="A176" s="23" t="s">
        <v>182</v>
      </c>
      <c r="B176" s="12">
        <v>310728</v>
      </c>
      <c r="C176" s="14" t="s">
        <v>198</v>
      </c>
      <c r="D176" s="20" t="s">
        <v>691</v>
      </c>
      <c r="E176" s="42" t="s">
        <v>708</v>
      </c>
      <c r="F176" s="1">
        <v>27648</v>
      </c>
      <c r="G176" s="12"/>
      <c r="H176" s="12"/>
    </row>
    <row r="177" spans="1:8">
      <c r="A177" s="23" t="s">
        <v>182</v>
      </c>
      <c r="B177" s="12">
        <v>310734</v>
      </c>
      <c r="C177" s="14" t="s">
        <v>199</v>
      </c>
      <c r="D177" s="20" t="s">
        <v>691</v>
      </c>
      <c r="E177" s="42" t="s">
        <v>708</v>
      </c>
      <c r="F177" s="1">
        <v>112692</v>
      </c>
      <c r="G177" s="12"/>
      <c r="H177" s="12"/>
    </row>
    <row r="178" spans="1:8">
      <c r="A178" s="23" t="s">
        <v>182</v>
      </c>
      <c r="B178" s="12">
        <v>310737</v>
      </c>
      <c r="C178" s="14" t="s">
        <v>200</v>
      </c>
      <c r="D178" s="20" t="s">
        <v>691</v>
      </c>
      <c r="E178" s="42" t="s">
        <v>708</v>
      </c>
      <c r="F178" s="1">
        <v>27960</v>
      </c>
      <c r="G178" s="12"/>
      <c r="H178" s="12"/>
    </row>
    <row r="179" spans="1:8">
      <c r="A179" s="23" t="s">
        <v>182</v>
      </c>
      <c r="B179" s="12">
        <v>310777</v>
      </c>
      <c r="C179" s="14" t="s">
        <v>201</v>
      </c>
      <c r="D179" s="20" t="s">
        <v>691</v>
      </c>
      <c r="E179" s="42" t="s">
        <v>708</v>
      </c>
      <c r="F179" s="1">
        <v>95208</v>
      </c>
      <c r="G179" s="12"/>
      <c r="H179" s="12"/>
    </row>
    <row r="180" spans="1:8">
      <c r="A180" s="23" t="s">
        <v>202</v>
      </c>
      <c r="B180" s="12">
        <v>320751</v>
      </c>
      <c r="C180" s="14" t="s">
        <v>203</v>
      </c>
      <c r="D180" s="20" t="s">
        <v>691</v>
      </c>
      <c r="E180" s="42" t="s">
        <v>708</v>
      </c>
      <c r="F180" s="1">
        <v>21216</v>
      </c>
      <c r="G180" s="12"/>
      <c r="H180" s="12"/>
    </row>
    <row r="181" spans="1:8">
      <c r="A181" s="23" t="s">
        <v>202</v>
      </c>
      <c r="B181" s="12">
        <v>320753</v>
      </c>
      <c r="C181" s="14" t="s">
        <v>204</v>
      </c>
      <c r="D181" s="20" t="s">
        <v>691</v>
      </c>
      <c r="E181" s="42" t="s">
        <v>708</v>
      </c>
      <c r="F181" s="1">
        <v>2915436</v>
      </c>
      <c r="G181" s="12"/>
      <c r="H181" s="12"/>
    </row>
    <row r="182" spans="1:8">
      <c r="A182" s="23" t="s">
        <v>202</v>
      </c>
      <c r="B182" s="12">
        <v>320756</v>
      </c>
      <c r="C182" s="14" t="s">
        <v>205</v>
      </c>
      <c r="D182" s="20" t="s">
        <v>691</v>
      </c>
      <c r="E182" s="42" t="s">
        <v>708</v>
      </c>
      <c r="F182" s="1">
        <v>38580</v>
      </c>
      <c r="G182" s="12"/>
      <c r="H182" s="12"/>
    </row>
    <row r="183" spans="1:8">
      <c r="A183" s="23" t="s">
        <v>202</v>
      </c>
      <c r="B183" s="12">
        <v>320759</v>
      </c>
      <c r="C183" s="14" t="s">
        <v>206</v>
      </c>
      <c r="D183" s="20" t="s">
        <v>691</v>
      </c>
      <c r="E183" s="42" t="s">
        <v>708</v>
      </c>
      <c r="F183" s="1">
        <v>1584144</v>
      </c>
      <c r="G183" s="12"/>
      <c r="H183" s="12"/>
    </row>
    <row r="184" spans="1:8">
      <c r="A184" s="23" t="s">
        <v>202</v>
      </c>
      <c r="B184" s="12">
        <v>320771</v>
      </c>
      <c r="C184" s="14" t="s">
        <v>207</v>
      </c>
      <c r="D184" s="20" t="s">
        <v>691</v>
      </c>
      <c r="E184" s="42" t="s">
        <v>708</v>
      </c>
      <c r="F184" s="1">
        <v>44856</v>
      </c>
      <c r="G184" s="12"/>
      <c r="H184" s="12"/>
    </row>
    <row r="185" spans="1:8">
      <c r="A185" s="23" t="s">
        <v>202</v>
      </c>
      <c r="B185" s="12">
        <v>320775</v>
      </c>
      <c r="C185" s="14" t="s">
        <v>208</v>
      </c>
      <c r="D185" s="20" t="s">
        <v>691</v>
      </c>
      <c r="E185" s="42" t="s">
        <v>708</v>
      </c>
      <c r="F185" s="1">
        <v>2849352</v>
      </c>
      <c r="G185" s="12"/>
      <c r="H185" s="12"/>
    </row>
    <row r="186" spans="1:8">
      <c r="A186" s="23" t="s">
        <v>202</v>
      </c>
      <c r="B186" s="12">
        <v>320783</v>
      </c>
      <c r="C186" s="14" t="s">
        <v>209</v>
      </c>
      <c r="D186" s="20" t="s">
        <v>691</v>
      </c>
      <c r="E186" s="42" t="s">
        <v>708</v>
      </c>
      <c r="F186" s="1">
        <v>532968</v>
      </c>
      <c r="G186" s="12"/>
      <c r="H186" s="12"/>
    </row>
    <row r="187" spans="1:8">
      <c r="A187" s="23" t="s">
        <v>202</v>
      </c>
      <c r="B187" s="12">
        <v>320790</v>
      </c>
      <c r="C187" s="14" t="s">
        <v>210</v>
      </c>
      <c r="D187" s="20" t="s">
        <v>691</v>
      </c>
      <c r="E187" s="42" t="s">
        <v>708</v>
      </c>
      <c r="F187" s="1">
        <v>760908</v>
      </c>
      <c r="G187" s="12"/>
      <c r="H187" s="12"/>
    </row>
    <row r="188" spans="1:8">
      <c r="A188" s="23" t="s">
        <v>202</v>
      </c>
      <c r="B188" s="12">
        <v>320792</v>
      </c>
      <c r="C188" s="14" t="s">
        <v>211</v>
      </c>
      <c r="D188" s="20" t="s">
        <v>691</v>
      </c>
      <c r="E188" s="42" t="s">
        <v>708</v>
      </c>
      <c r="F188" s="1">
        <v>0</v>
      </c>
      <c r="G188" s="12"/>
      <c r="H188" s="12"/>
    </row>
    <row r="189" spans="1:8">
      <c r="A189" s="23" t="s">
        <v>202</v>
      </c>
      <c r="B189" s="12">
        <v>320796</v>
      </c>
      <c r="C189" s="14" t="s">
        <v>212</v>
      </c>
      <c r="D189" s="20" t="s">
        <v>691</v>
      </c>
      <c r="E189" s="42" t="s">
        <v>708</v>
      </c>
      <c r="F189" s="1">
        <v>139752</v>
      </c>
      <c r="G189" s="12"/>
      <c r="H189" s="12"/>
    </row>
    <row r="190" spans="1:8">
      <c r="A190" s="23" t="s">
        <v>202</v>
      </c>
      <c r="B190" s="12">
        <v>320797</v>
      </c>
      <c r="C190" s="14" t="s">
        <v>213</v>
      </c>
      <c r="D190" s="20" t="s">
        <v>691</v>
      </c>
      <c r="E190" s="42" t="s">
        <v>708</v>
      </c>
      <c r="F190" s="1">
        <v>34824</v>
      </c>
      <c r="G190" s="12"/>
      <c r="H190" s="12"/>
    </row>
    <row r="191" spans="1:8">
      <c r="A191" s="23" t="s">
        <v>202</v>
      </c>
      <c r="B191" s="12">
        <v>320800</v>
      </c>
      <c r="C191" s="14" t="s">
        <v>214</v>
      </c>
      <c r="D191" s="20" t="s">
        <v>691</v>
      </c>
      <c r="E191" s="42" t="s">
        <v>708</v>
      </c>
      <c r="F191" s="1">
        <v>182364</v>
      </c>
      <c r="G191" s="12"/>
      <c r="H191" s="12"/>
    </row>
    <row r="192" spans="1:8">
      <c r="A192" s="23" t="s">
        <v>202</v>
      </c>
      <c r="B192" s="12">
        <v>320807</v>
      </c>
      <c r="C192" s="14" t="s">
        <v>215</v>
      </c>
      <c r="D192" s="20" t="s">
        <v>691</v>
      </c>
      <c r="E192" s="42" t="s">
        <v>708</v>
      </c>
      <c r="F192" s="1">
        <v>2234856</v>
      </c>
      <c r="G192" s="12"/>
      <c r="H192" s="12"/>
    </row>
    <row r="193" spans="1:8">
      <c r="A193" s="23" t="s">
        <v>202</v>
      </c>
      <c r="B193" s="12">
        <v>320813</v>
      </c>
      <c r="C193" s="14" t="s">
        <v>216</v>
      </c>
      <c r="D193" s="20" t="s">
        <v>691</v>
      </c>
      <c r="E193" s="42" t="s">
        <v>708</v>
      </c>
      <c r="F193" s="1">
        <v>624300</v>
      </c>
      <c r="G193" s="12"/>
      <c r="H193" s="12"/>
    </row>
    <row r="194" spans="1:8">
      <c r="A194" s="23" t="s">
        <v>202</v>
      </c>
      <c r="B194" s="12">
        <v>320815</v>
      </c>
      <c r="C194" s="14" t="s">
        <v>217</v>
      </c>
      <c r="D194" s="20" t="s">
        <v>691</v>
      </c>
      <c r="E194" s="42" t="s">
        <v>708</v>
      </c>
      <c r="F194" s="1">
        <v>41760</v>
      </c>
      <c r="G194" s="12"/>
      <c r="H194" s="12"/>
    </row>
    <row r="195" spans="1:8">
      <c r="A195" s="23" t="s">
        <v>202</v>
      </c>
      <c r="B195" s="12">
        <v>320818</v>
      </c>
      <c r="C195" s="14" t="s">
        <v>149</v>
      </c>
      <c r="D195" s="20" t="s">
        <v>691</v>
      </c>
      <c r="E195" s="42" t="s">
        <v>708</v>
      </c>
      <c r="F195" s="1">
        <v>5426112</v>
      </c>
      <c r="G195" s="12"/>
      <c r="H195" s="12"/>
    </row>
    <row r="196" spans="1:8">
      <c r="A196" s="23" t="s">
        <v>202</v>
      </c>
      <c r="B196" s="12">
        <v>320819</v>
      </c>
      <c r="C196" s="14" t="s">
        <v>218</v>
      </c>
      <c r="D196" s="20" t="s">
        <v>691</v>
      </c>
      <c r="E196" s="42" t="s">
        <v>708</v>
      </c>
      <c r="F196" s="1">
        <v>2772372</v>
      </c>
      <c r="G196" s="12"/>
      <c r="H196" s="12"/>
    </row>
    <row r="197" spans="1:8">
      <c r="A197" s="23" t="s">
        <v>202</v>
      </c>
      <c r="B197" s="12">
        <v>320825</v>
      </c>
      <c r="C197" s="14" t="s">
        <v>219</v>
      </c>
      <c r="D197" s="20" t="s">
        <v>691</v>
      </c>
      <c r="E197" s="42" t="s">
        <v>708</v>
      </c>
      <c r="F197" s="1">
        <v>693516</v>
      </c>
      <c r="G197" s="12"/>
      <c r="H197" s="12"/>
    </row>
    <row r="198" spans="1:8">
      <c r="A198" s="23" t="s">
        <v>202</v>
      </c>
      <c r="B198" s="12">
        <v>320826</v>
      </c>
      <c r="C198" s="14" t="s">
        <v>220</v>
      </c>
      <c r="D198" s="20" t="s">
        <v>691</v>
      </c>
      <c r="E198" s="42" t="s">
        <v>708</v>
      </c>
      <c r="F198" s="1">
        <v>46080</v>
      </c>
      <c r="G198" s="12"/>
      <c r="H198" s="12"/>
    </row>
    <row r="199" spans="1:8">
      <c r="A199" s="23" t="s">
        <v>202</v>
      </c>
      <c r="B199" s="12">
        <v>320827</v>
      </c>
      <c r="C199" s="14" t="s">
        <v>221</v>
      </c>
      <c r="D199" s="20" t="s">
        <v>691</v>
      </c>
      <c r="E199" s="42" t="s">
        <v>708</v>
      </c>
      <c r="F199" s="1">
        <v>23856</v>
      </c>
      <c r="G199" s="12"/>
      <c r="H199" s="12"/>
    </row>
    <row r="200" spans="1:8">
      <c r="A200" s="23" t="s">
        <v>202</v>
      </c>
      <c r="B200" s="12">
        <v>320834</v>
      </c>
      <c r="C200" s="14" t="s">
        <v>222</v>
      </c>
      <c r="D200" s="20" t="s">
        <v>691</v>
      </c>
      <c r="E200" s="42" t="s">
        <v>708</v>
      </c>
      <c r="F200" s="1">
        <v>373488</v>
      </c>
      <c r="G200" s="12"/>
      <c r="H200" s="12"/>
    </row>
    <row r="201" spans="1:8">
      <c r="A201" s="23" t="s">
        <v>202</v>
      </c>
      <c r="B201" s="12">
        <v>320839</v>
      </c>
      <c r="C201" s="14" t="s">
        <v>223</v>
      </c>
      <c r="D201" s="20" t="s">
        <v>691</v>
      </c>
      <c r="E201" s="42" t="s">
        <v>708</v>
      </c>
      <c r="F201" s="1">
        <v>43608</v>
      </c>
      <c r="G201" s="12"/>
      <c r="H201" s="12"/>
    </row>
    <row r="202" spans="1:8">
      <c r="A202" s="23" t="s">
        <v>224</v>
      </c>
      <c r="B202" s="12">
        <v>330843</v>
      </c>
      <c r="C202" s="14" t="s">
        <v>225</v>
      </c>
      <c r="D202" s="20" t="s">
        <v>691</v>
      </c>
      <c r="E202" s="42" t="s">
        <v>708</v>
      </c>
      <c r="F202" s="1">
        <v>0</v>
      </c>
      <c r="G202" s="12"/>
      <c r="H202" s="12"/>
    </row>
    <row r="203" spans="1:8">
      <c r="A203" s="23" t="s">
        <v>224</v>
      </c>
      <c r="B203" s="12">
        <v>330846</v>
      </c>
      <c r="C203" s="14" t="s">
        <v>226</v>
      </c>
      <c r="D203" s="20" t="s">
        <v>691</v>
      </c>
      <c r="E203" s="42" t="s">
        <v>708</v>
      </c>
      <c r="F203" s="1">
        <v>0</v>
      </c>
      <c r="G203" s="12"/>
      <c r="H203" s="12"/>
    </row>
    <row r="204" spans="1:8">
      <c r="A204" s="23" t="s">
        <v>224</v>
      </c>
      <c r="B204" s="12">
        <v>330847</v>
      </c>
      <c r="C204" s="14" t="s">
        <v>227</v>
      </c>
      <c r="D204" s="20" t="s">
        <v>691</v>
      </c>
      <c r="E204" s="42" t="s">
        <v>708</v>
      </c>
      <c r="F204" s="1">
        <v>22116</v>
      </c>
      <c r="G204" s="12"/>
      <c r="H204" s="12"/>
    </row>
    <row r="205" spans="1:8">
      <c r="A205" s="23" t="s">
        <v>224</v>
      </c>
      <c r="B205" s="12">
        <v>330848</v>
      </c>
      <c r="C205" s="14" t="s">
        <v>228</v>
      </c>
      <c r="D205" s="20" t="s">
        <v>691</v>
      </c>
      <c r="E205" s="42" t="s">
        <v>708</v>
      </c>
      <c r="F205" s="1">
        <v>21180</v>
      </c>
      <c r="G205" s="12"/>
      <c r="H205" s="12"/>
    </row>
    <row r="206" spans="1:8">
      <c r="A206" s="23" t="s">
        <v>224</v>
      </c>
      <c r="B206" s="12">
        <v>330850</v>
      </c>
      <c r="C206" s="14" t="s">
        <v>229</v>
      </c>
      <c r="D206" s="20" t="s">
        <v>691</v>
      </c>
      <c r="E206" s="42" t="s">
        <v>708</v>
      </c>
      <c r="F206" s="1">
        <v>135504</v>
      </c>
      <c r="G206" s="12"/>
      <c r="H206" s="12"/>
    </row>
    <row r="207" spans="1:8">
      <c r="A207" s="23" t="s">
        <v>224</v>
      </c>
      <c r="B207" s="12">
        <v>330860</v>
      </c>
      <c r="C207" s="14" t="s">
        <v>230</v>
      </c>
      <c r="D207" s="20" t="s">
        <v>691</v>
      </c>
      <c r="E207" s="42" t="s">
        <v>708</v>
      </c>
      <c r="F207" s="1">
        <v>2958264</v>
      </c>
      <c r="G207" s="12"/>
      <c r="H207" s="12"/>
    </row>
    <row r="208" spans="1:8">
      <c r="A208" s="23" t="s">
        <v>224</v>
      </c>
      <c r="B208" s="12">
        <v>330861</v>
      </c>
      <c r="C208" s="14" t="s">
        <v>231</v>
      </c>
      <c r="D208" s="20" t="s">
        <v>691</v>
      </c>
      <c r="E208" s="42" t="s">
        <v>708</v>
      </c>
      <c r="F208" s="1">
        <v>857952</v>
      </c>
      <c r="G208" s="12"/>
      <c r="H208" s="12"/>
    </row>
    <row r="209" spans="1:8">
      <c r="A209" s="23" t="s">
        <v>224</v>
      </c>
      <c r="B209" s="12">
        <v>330863</v>
      </c>
      <c r="C209" s="14" t="s">
        <v>232</v>
      </c>
      <c r="D209" s="20" t="s">
        <v>691</v>
      </c>
      <c r="E209" s="42" t="s">
        <v>708</v>
      </c>
      <c r="F209" s="1">
        <v>1121196</v>
      </c>
      <c r="G209" s="12"/>
      <c r="H209" s="12"/>
    </row>
    <row r="210" spans="1:8">
      <c r="A210" s="23" t="s">
        <v>224</v>
      </c>
      <c r="B210" s="12">
        <v>330866</v>
      </c>
      <c r="C210" s="14" t="s">
        <v>233</v>
      </c>
      <c r="D210" s="20" t="s">
        <v>691</v>
      </c>
      <c r="E210" s="42" t="s">
        <v>708</v>
      </c>
      <c r="F210" s="1">
        <v>432936</v>
      </c>
      <c r="G210" s="12"/>
      <c r="H210" s="12"/>
    </row>
    <row r="211" spans="1:8">
      <c r="A211" s="23" t="s">
        <v>224</v>
      </c>
      <c r="B211" s="12">
        <v>330872</v>
      </c>
      <c r="C211" s="14" t="s">
        <v>234</v>
      </c>
      <c r="D211" s="20" t="s">
        <v>691</v>
      </c>
      <c r="E211" s="42" t="s">
        <v>708</v>
      </c>
      <c r="F211" s="1">
        <v>0</v>
      </c>
      <c r="G211" s="12"/>
      <c r="H211" s="12"/>
    </row>
    <row r="212" spans="1:8">
      <c r="A212" s="23" t="s">
        <v>224</v>
      </c>
      <c r="B212" s="12">
        <v>330889</v>
      </c>
      <c r="C212" s="14" t="s">
        <v>235</v>
      </c>
      <c r="D212" s="20" t="s">
        <v>691</v>
      </c>
      <c r="E212" s="42" t="s">
        <v>708</v>
      </c>
      <c r="F212" s="1">
        <v>68412</v>
      </c>
      <c r="G212" s="12"/>
      <c r="H212" s="12"/>
    </row>
    <row r="213" spans="1:8">
      <c r="A213" s="23" t="s">
        <v>224</v>
      </c>
      <c r="B213" s="12">
        <v>330896</v>
      </c>
      <c r="C213" s="14" t="s">
        <v>236</v>
      </c>
      <c r="D213" s="20" t="s">
        <v>691</v>
      </c>
      <c r="E213" s="42" t="s">
        <v>708</v>
      </c>
      <c r="F213" s="1">
        <v>84096</v>
      </c>
      <c r="G213" s="12"/>
      <c r="H213" s="12"/>
    </row>
    <row r="214" spans="1:8">
      <c r="A214" s="23" t="s">
        <v>224</v>
      </c>
      <c r="B214" s="12">
        <v>330899</v>
      </c>
      <c r="C214" s="14" t="s">
        <v>237</v>
      </c>
      <c r="D214" s="20" t="s">
        <v>691</v>
      </c>
      <c r="E214" s="42" t="s">
        <v>708</v>
      </c>
      <c r="F214" s="1">
        <v>589200</v>
      </c>
      <c r="G214" s="12"/>
      <c r="H214" s="12"/>
    </row>
    <row r="215" spans="1:8">
      <c r="A215" s="23" t="s">
        <v>224</v>
      </c>
      <c r="B215" s="12">
        <v>330900</v>
      </c>
      <c r="C215" s="14" t="s">
        <v>238</v>
      </c>
      <c r="D215" s="20" t="s">
        <v>691</v>
      </c>
      <c r="E215" s="42" t="s">
        <v>708</v>
      </c>
      <c r="F215" s="1">
        <v>737424</v>
      </c>
      <c r="G215" s="12"/>
      <c r="H215" s="12"/>
    </row>
    <row r="216" spans="1:8">
      <c r="A216" s="23" t="s">
        <v>224</v>
      </c>
      <c r="B216" s="12">
        <v>330902</v>
      </c>
      <c r="C216" s="14" t="s">
        <v>239</v>
      </c>
      <c r="D216" s="20" t="s">
        <v>691</v>
      </c>
      <c r="E216" s="42" t="s">
        <v>708</v>
      </c>
      <c r="F216" s="1">
        <v>818268</v>
      </c>
      <c r="G216" s="12"/>
      <c r="H216" s="12"/>
    </row>
    <row r="217" spans="1:8">
      <c r="A217" s="23" t="s">
        <v>224</v>
      </c>
      <c r="B217" s="12">
        <v>330908</v>
      </c>
      <c r="C217" s="14" t="s">
        <v>240</v>
      </c>
      <c r="D217" s="20" t="s">
        <v>691</v>
      </c>
      <c r="E217" s="42" t="s">
        <v>708</v>
      </c>
      <c r="F217" s="1">
        <v>1669536</v>
      </c>
      <c r="G217" s="12"/>
      <c r="H217" s="12"/>
    </row>
    <row r="218" spans="1:8">
      <c r="A218" s="23" t="s">
        <v>224</v>
      </c>
      <c r="B218" s="12">
        <v>330910</v>
      </c>
      <c r="C218" s="14" t="s">
        <v>241</v>
      </c>
      <c r="D218" s="20" t="s">
        <v>691</v>
      </c>
      <c r="E218" s="42" t="s">
        <v>708</v>
      </c>
      <c r="F218" s="1">
        <v>834924</v>
      </c>
      <c r="G218" s="12"/>
      <c r="H218" s="12"/>
    </row>
    <row r="219" spans="1:8">
      <c r="A219" s="23" t="s">
        <v>224</v>
      </c>
      <c r="B219" s="12">
        <v>330918</v>
      </c>
      <c r="C219" s="14" t="s">
        <v>242</v>
      </c>
      <c r="D219" s="20" t="s">
        <v>691</v>
      </c>
      <c r="E219" s="42" t="s">
        <v>708</v>
      </c>
      <c r="F219" s="1">
        <v>2273592</v>
      </c>
      <c r="G219" s="12"/>
      <c r="H219" s="12"/>
    </row>
    <row r="220" spans="1:8">
      <c r="A220" s="23" t="s">
        <v>224</v>
      </c>
      <c r="B220" s="12">
        <v>330920</v>
      </c>
      <c r="C220" s="14" t="s">
        <v>243</v>
      </c>
      <c r="D220" s="20" t="s">
        <v>691</v>
      </c>
      <c r="E220" s="42" t="s">
        <v>708</v>
      </c>
      <c r="F220" s="1">
        <v>0</v>
      </c>
      <c r="G220" s="12"/>
      <c r="H220" s="12"/>
    </row>
    <row r="221" spans="1:8">
      <c r="A221" s="23" t="s">
        <v>224</v>
      </c>
      <c r="B221" s="12">
        <v>330925</v>
      </c>
      <c r="C221" s="14" t="s">
        <v>244</v>
      </c>
      <c r="D221" s="20" t="s">
        <v>691</v>
      </c>
      <c r="E221" s="42" t="s">
        <v>708</v>
      </c>
      <c r="F221" s="1">
        <v>0</v>
      </c>
      <c r="G221" s="12"/>
      <c r="H221" s="12"/>
    </row>
    <row r="222" spans="1:8">
      <c r="A222" s="23" t="s">
        <v>224</v>
      </c>
      <c r="B222" s="12">
        <v>330936</v>
      </c>
      <c r="C222" s="14" t="s">
        <v>245</v>
      </c>
      <c r="D222" s="20" t="s">
        <v>691</v>
      </c>
      <c r="E222" s="42" t="s">
        <v>708</v>
      </c>
      <c r="F222" s="1">
        <v>0</v>
      </c>
      <c r="G222" s="12"/>
      <c r="H222" s="12"/>
    </row>
    <row r="223" spans="1:8">
      <c r="A223" s="23" t="s">
        <v>224</v>
      </c>
      <c r="B223" s="12">
        <v>330937</v>
      </c>
      <c r="C223" s="14" t="s">
        <v>246</v>
      </c>
      <c r="D223" s="20" t="s">
        <v>691</v>
      </c>
      <c r="E223" s="42" t="s">
        <v>708</v>
      </c>
      <c r="F223" s="1">
        <v>0</v>
      </c>
      <c r="G223" s="12"/>
      <c r="H223" s="12"/>
    </row>
    <row r="224" spans="1:8">
      <c r="A224" s="23" t="s">
        <v>224</v>
      </c>
      <c r="B224" s="12">
        <v>330938</v>
      </c>
      <c r="C224" s="14" t="s">
        <v>247</v>
      </c>
      <c r="D224" s="20" t="s">
        <v>691</v>
      </c>
      <c r="E224" s="42" t="s">
        <v>708</v>
      </c>
      <c r="F224" s="1">
        <v>9324</v>
      </c>
      <c r="G224" s="12"/>
      <c r="H224" s="12"/>
    </row>
    <row r="225" spans="1:8">
      <c r="A225" s="23" t="s">
        <v>224</v>
      </c>
      <c r="B225" s="12">
        <v>330942</v>
      </c>
      <c r="C225" s="14" t="s">
        <v>248</v>
      </c>
      <c r="D225" s="20" t="s">
        <v>691</v>
      </c>
      <c r="E225" s="42" t="s">
        <v>708</v>
      </c>
      <c r="F225" s="1">
        <v>1165308</v>
      </c>
      <c r="G225" s="12"/>
      <c r="H225" s="12"/>
    </row>
    <row r="226" spans="1:8">
      <c r="A226" s="23" t="s">
        <v>224</v>
      </c>
      <c r="B226" s="12">
        <v>330946</v>
      </c>
      <c r="C226" s="14" t="s">
        <v>249</v>
      </c>
      <c r="D226" s="20" t="s">
        <v>691</v>
      </c>
      <c r="E226" s="42" t="s">
        <v>708</v>
      </c>
      <c r="F226" s="1">
        <v>78876</v>
      </c>
      <c r="G226" s="12"/>
      <c r="H226" s="12"/>
    </row>
    <row r="227" spans="1:8">
      <c r="A227" s="23" t="s">
        <v>224</v>
      </c>
      <c r="B227" s="12">
        <v>330949</v>
      </c>
      <c r="C227" s="14" t="s">
        <v>250</v>
      </c>
      <c r="D227" s="20" t="s">
        <v>691</v>
      </c>
      <c r="E227" s="42" t="s">
        <v>708</v>
      </c>
      <c r="F227" s="1">
        <v>196368</v>
      </c>
      <c r="G227" s="12"/>
      <c r="H227" s="12"/>
    </row>
    <row r="228" spans="1:8">
      <c r="A228" s="23" t="s">
        <v>224</v>
      </c>
      <c r="B228" s="12">
        <v>330953</v>
      </c>
      <c r="C228" s="14" t="s">
        <v>251</v>
      </c>
      <c r="D228" s="20" t="s">
        <v>691</v>
      </c>
      <c r="E228" s="42" t="s">
        <v>708</v>
      </c>
      <c r="F228" s="1">
        <v>336168</v>
      </c>
      <c r="G228" s="12"/>
      <c r="H228" s="12"/>
    </row>
    <row r="229" spans="1:8">
      <c r="A229" s="23" t="s">
        <v>224</v>
      </c>
      <c r="B229" s="12">
        <v>330960</v>
      </c>
      <c r="C229" s="14" t="s">
        <v>252</v>
      </c>
      <c r="D229" s="20" t="s">
        <v>691</v>
      </c>
      <c r="E229" s="42" t="s">
        <v>708</v>
      </c>
      <c r="F229" s="1">
        <v>1164348</v>
      </c>
      <c r="G229" s="12"/>
      <c r="H229" s="12"/>
    </row>
    <row r="230" spans="1:8">
      <c r="A230" s="23" t="s">
        <v>224</v>
      </c>
      <c r="B230" s="12">
        <v>330966</v>
      </c>
      <c r="C230" s="14" t="s">
        <v>253</v>
      </c>
      <c r="D230" s="20" t="s">
        <v>691</v>
      </c>
      <c r="E230" s="42" t="s">
        <v>708</v>
      </c>
      <c r="F230" s="1">
        <v>1321200</v>
      </c>
      <c r="G230" s="12"/>
      <c r="H230" s="12"/>
    </row>
    <row r="231" spans="1:8">
      <c r="A231" s="23" t="s">
        <v>224</v>
      </c>
      <c r="B231" s="12">
        <v>330971</v>
      </c>
      <c r="C231" s="14" t="s">
        <v>254</v>
      </c>
      <c r="D231" s="20" t="s">
        <v>691</v>
      </c>
      <c r="E231" s="42" t="s">
        <v>708</v>
      </c>
      <c r="F231" s="1">
        <v>1170468</v>
      </c>
      <c r="G231" s="12"/>
      <c r="H231" s="12"/>
    </row>
    <row r="232" spans="1:8">
      <c r="A232" s="23" t="s">
        <v>224</v>
      </c>
      <c r="B232" s="12">
        <v>330974</v>
      </c>
      <c r="C232" s="14" t="s">
        <v>255</v>
      </c>
      <c r="D232" s="20" t="s">
        <v>691</v>
      </c>
      <c r="E232" s="42" t="s">
        <v>708</v>
      </c>
      <c r="F232" s="1">
        <v>617952</v>
      </c>
      <c r="G232" s="12"/>
      <c r="H232" s="12"/>
    </row>
    <row r="233" spans="1:8">
      <c r="A233" s="23" t="s">
        <v>256</v>
      </c>
      <c r="B233" s="12">
        <v>340978</v>
      </c>
      <c r="C233" s="14" t="s">
        <v>257</v>
      </c>
      <c r="D233" s="20" t="s">
        <v>691</v>
      </c>
      <c r="E233" s="42" t="s">
        <v>708</v>
      </c>
      <c r="F233" s="1">
        <v>433572</v>
      </c>
      <c r="G233" s="12"/>
      <c r="H233" s="12"/>
    </row>
    <row r="234" spans="1:8">
      <c r="A234" s="23" t="s">
        <v>256</v>
      </c>
      <c r="B234" s="12">
        <v>340983</v>
      </c>
      <c r="C234" s="14" t="s">
        <v>258</v>
      </c>
      <c r="D234" s="20" t="s">
        <v>691</v>
      </c>
      <c r="E234" s="42" t="s">
        <v>708</v>
      </c>
      <c r="F234" s="1">
        <v>92292</v>
      </c>
      <c r="G234" s="12"/>
      <c r="H234" s="12"/>
    </row>
    <row r="235" spans="1:8">
      <c r="A235" s="23" t="s">
        <v>256</v>
      </c>
      <c r="B235" s="12">
        <v>340990</v>
      </c>
      <c r="C235" s="14" t="s">
        <v>259</v>
      </c>
      <c r="D235" s="20" t="s">
        <v>691</v>
      </c>
      <c r="E235" s="42" t="s">
        <v>708</v>
      </c>
      <c r="F235" s="1">
        <v>39852</v>
      </c>
      <c r="G235" s="12"/>
      <c r="H235" s="12"/>
    </row>
    <row r="236" spans="1:8">
      <c r="A236" s="23" t="s">
        <v>256</v>
      </c>
      <c r="B236" s="12">
        <v>341003</v>
      </c>
      <c r="C236" s="14" t="s">
        <v>260</v>
      </c>
      <c r="D236" s="20" t="s">
        <v>691</v>
      </c>
      <c r="E236" s="42" t="s">
        <v>708</v>
      </c>
      <c r="F236" s="1">
        <v>542076</v>
      </c>
      <c r="G236" s="12"/>
      <c r="H236" s="12"/>
    </row>
    <row r="237" spans="1:8">
      <c r="A237" s="23" t="s">
        <v>256</v>
      </c>
      <c r="B237" s="12">
        <v>341020</v>
      </c>
      <c r="C237" s="14" t="s">
        <v>261</v>
      </c>
      <c r="D237" s="20" t="s">
        <v>691</v>
      </c>
      <c r="E237" s="42" t="s">
        <v>708</v>
      </c>
      <c r="F237" s="1">
        <v>0</v>
      </c>
      <c r="G237" s="12"/>
      <c r="H237" s="12"/>
    </row>
    <row r="238" spans="1:8">
      <c r="A238" s="23" t="s">
        <v>256</v>
      </c>
      <c r="B238" s="12">
        <v>341021</v>
      </c>
      <c r="C238" s="14" t="s">
        <v>262</v>
      </c>
      <c r="D238" s="20" t="s">
        <v>691</v>
      </c>
      <c r="E238" s="42" t="s">
        <v>708</v>
      </c>
      <c r="F238" s="1">
        <v>13536</v>
      </c>
      <c r="G238" s="12"/>
      <c r="H238" s="12"/>
    </row>
    <row r="239" spans="1:8">
      <c r="A239" s="23" t="s">
        <v>256</v>
      </c>
      <c r="B239" s="12">
        <v>341023</v>
      </c>
      <c r="C239" s="14" t="s">
        <v>263</v>
      </c>
      <c r="D239" s="20" t="s">
        <v>691</v>
      </c>
      <c r="E239" s="42" t="s">
        <v>708</v>
      </c>
      <c r="F239" s="1">
        <v>80400</v>
      </c>
      <c r="G239" s="12"/>
      <c r="H239" s="12"/>
    </row>
    <row r="240" spans="1:8">
      <c r="A240" s="23" t="s">
        <v>256</v>
      </c>
      <c r="B240" s="12">
        <v>341025</v>
      </c>
      <c r="C240" s="14" t="s">
        <v>264</v>
      </c>
      <c r="D240" s="20" t="s">
        <v>691</v>
      </c>
      <c r="E240" s="42" t="s">
        <v>708</v>
      </c>
      <c r="F240" s="1">
        <v>3629880</v>
      </c>
      <c r="G240" s="12"/>
      <c r="H240" s="12"/>
    </row>
    <row r="241" spans="1:8">
      <c r="A241" s="23" t="s">
        <v>256</v>
      </c>
      <c r="B241" s="12">
        <v>341026</v>
      </c>
      <c r="C241" s="14" t="s">
        <v>265</v>
      </c>
      <c r="D241" s="20" t="s">
        <v>691</v>
      </c>
      <c r="E241" s="42" t="s">
        <v>708</v>
      </c>
      <c r="F241" s="1">
        <v>73152</v>
      </c>
      <c r="G241" s="12"/>
      <c r="H241" s="12"/>
    </row>
    <row r="242" spans="1:8">
      <c r="A242" s="23" t="s">
        <v>256</v>
      </c>
      <c r="B242" s="12">
        <v>341032</v>
      </c>
      <c r="C242" s="14" t="s">
        <v>266</v>
      </c>
      <c r="D242" s="20" t="s">
        <v>691</v>
      </c>
      <c r="E242" s="42" t="s">
        <v>708</v>
      </c>
      <c r="F242" s="1">
        <v>585420</v>
      </c>
      <c r="G242" s="12"/>
      <c r="H242" s="12"/>
    </row>
    <row r="243" spans="1:8">
      <c r="A243" s="23" t="s">
        <v>256</v>
      </c>
      <c r="B243" s="12">
        <v>341041</v>
      </c>
      <c r="C243" s="14" t="s">
        <v>267</v>
      </c>
      <c r="D243" s="20" t="s">
        <v>691</v>
      </c>
      <c r="E243" s="42" t="s">
        <v>708</v>
      </c>
      <c r="F243" s="1">
        <v>14388</v>
      </c>
      <c r="G243" s="12"/>
      <c r="H243" s="12"/>
    </row>
    <row r="244" spans="1:8">
      <c r="A244" s="23" t="s">
        <v>256</v>
      </c>
      <c r="B244" s="12">
        <v>341043</v>
      </c>
      <c r="C244" s="14" t="s">
        <v>268</v>
      </c>
      <c r="D244" s="20" t="s">
        <v>691</v>
      </c>
      <c r="E244" s="42" t="s">
        <v>708</v>
      </c>
      <c r="F244" s="1">
        <v>565116</v>
      </c>
      <c r="G244" s="12"/>
      <c r="H244" s="12"/>
    </row>
    <row r="245" spans="1:8">
      <c r="A245" s="23" t="s">
        <v>256</v>
      </c>
      <c r="B245" s="12">
        <v>341045</v>
      </c>
      <c r="C245" s="14" t="s">
        <v>269</v>
      </c>
      <c r="D245" s="20" t="s">
        <v>691</v>
      </c>
      <c r="E245" s="42" t="s">
        <v>708</v>
      </c>
      <c r="F245" s="1">
        <v>428856</v>
      </c>
      <c r="G245" s="12"/>
      <c r="H245" s="12"/>
    </row>
    <row r="246" spans="1:8">
      <c r="A246" s="23" t="s">
        <v>256</v>
      </c>
      <c r="B246" s="12">
        <v>341046</v>
      </c>
      <c r="C246" s="14" t="s">
        <v>270</v>
      </c>
      <c r="D246" s="20" t="s">
        <v>691</v>
      </c>
      <c r="E246" s="42" t="s">
        <v>708</v>
      </c>
      <c r="F246" s="1">
        <v>24912</v>
      </c>
      <c r="G246" s="12"/>
      <c r="H246" s="12"/>
    </row>
    <row r="247" spans="1:8">
      <c r="A247" s="23" t="s">
        <v>256</v>
      </c>
      <c r="B247" s="12">
        <v>341047</v>
      </c>
      <c r="C247" s="14" t="s">
        <v>271</v>
      </c>
      <c r="D247" s="20" t="s">
        <v>691</v>
      </c>
      <c r="E247" s="42" t="s">
        <v>708</v>
      </c>
      <c r="F247" s="1">
        <v>1387656</v>
      </c>
      <c r="G247" s="12"/>
      <c r="H247" s="12"/>
    </row>
    <row r="248" spans="1:8">
      <c r="A248" s="23" t="s">
        <v>256</v>
      </c>
      <c r="B248" s="12">
        <v>341049</v>
      </c>
      <c r="C248" s="14" t="s">
        <v>272</v>
      </c>
      <c r="D248" s="20" t="s">
        <v>691</v>
      </c>
      <c r="E248" s="42" t="s">
        <v>708</v>
      </c>
      <c r="F248" s="1">
        <v>1064556</v>
      </c>
      <c r="G248" s="12"/>
      <c r="H248" s="12"/>
    </row>
    <row r="249" spans="1:8">
      <c r="A249" s="23" t="s">
        <v>256</v>
      </c>
      <c r="B249" s="12">
        <v>341050</v>
      </c>
      <c r="C249" s="14" t="s">
        <v>273</v>
      </c>
      <c r="D249" s="20" t="s">
        <v>691</v>
      </c>
      <c r="E249" s="42" t="s">
        <v>708</v>
      </c>
      <c r="F249" s="1">
        <v>0</v>
      </c>
      <c r="G249" s="12"/>
      <c r="H249" s="12"/>
    </row>
    <row r="250" spans="1:8">
      <c r="A250" s="23" t="s">
        <v>256</v>
      </c>
      <c r="B250" s="12">
        <v>341053</v>
      </c>
      <c r="C250" s="14" t="s">
        <v>274</v>
      </c>
      <c r="D250" s="20" t="s">
        <v>691</v>
      </c>
      <c r="E250" s="42" t="s">
        <v>708</v>
      </c>
      <c r="F250" s="1">
        <v>0</v>
      </c>
      <c r="G250" s="12"/>
      <c r="H250" s="12"/>
    </row>
    <row r="251" spans="1:8">
      <c r="A251" s="23" t="s">
        <v>256</v>
      </c>
      <c r="B251" s="12">
        <v>341058</v>
      </c>
      <c r="C251" s="14" t="s">
        <v>275</v>
      </c>
      <c r="D251" s="20" t="s">
        <v>691</v>
      </c>
      <c r="E251" s="42" t="s">
        <v>708</v>
      </c>
      <c r="F251" s="1">
        <v>0</v>
      </c>
      <c r="G251" s="12"/>
      <c r="H251" s="12"/>
    </row>
    <row r="252" spans="1:8">
      <c r="A252" s="23" t="s">
        <v>256</v>
      </c>
      <c r="B252" s="12">
        <v>341060</v>
      </c>
      <c r="C252" s="14" t="s">
        <v>276</v>
      </c>
      <c r="D252" s="20" t="s">
        <v>691</v>
      </c>
      <c r="E252" s="42" t="s">
        <v>708</v>
      </c>
      <c r="F252" s="1">
        <v>204852</v>
      </c>
      <c r="G252" s="12"/>
      <c r="H252" s="12"/>
    </row>
    <row r="253" spans="1:8">
      <c r="A253" s="23" t="s">
        <v>256</v>
      </c>
      <c r="B253" s="12">
        <v>341062</v>
      </c>
      <c r="C253" s="14" t="s">
        <v>277</v>
      </c>
      <c r="D253" s="20" t="s">
        <v>691</v>
      </c>
      <c r="E253" s="42" t="s">
        <v>708</v>
      </c>
      <c r="F253" s="1">
        <v>44256</v>
      </c>
      <c r="G253" s="12"/>
      <c r="H253" s="12"/>
    </row>
    <row r="254" spans="1:8">
      <c r="A254" s="23" t="s">
        <v>256</v>
      </c>
      <c r="B254" s="12">
        <v>341066</v>
      </c>
      <c r="C254" s="14" t="s">
        <v>278</v>
      </c>
      <c r="D254" s="20" t="s">
        <v>691</v>
      </c>
      <c r="E254" s="42" t="s">
        <v>708</v>
      </c>
      <c r="F254" s="1">
        <v>261060</v>
      </c>
      <c r="G254" s="12"/>
      <c r="H254" s="12"/>
    </row>
    <row r="255" spans="1:8">
      <c r="A255" s="23" t="s">
        <v>256</v>
      </c>
      <c r="B255" s="12">
        <v>341087</v>
      </c>
      <c r="C255" s="14" t="s">
        <v>279</v>
      </c>
      <c r="D255" s="20" t="s">
        <v>691</v>
      </c>
      <c r="E255" s="42" t="s">
        <v>708</v>
      </c>
      <c r="F255" s="1">
        <v>39348</v>
      </c>
      <c r="G255" s="12"/>
      <c r="H255" s="12"/>
    </row>
    <row r="256" spans="1:8">
      <c r="A256" s="23" t="s">
        <v>256</v>
      </c>
      <c r="B256" s="12">
        <v>341088</v>
      </c>
      <c r="C256" s="14" t="s">
        <v>280</v>
      </c>
      <c r="D256" s="20" t="s">
        <v>691</v>
      </c>
      <c r="E256" s="42" t="s">
        <v>708</v>
      </c>
      <c r="F256" s="1">
        <v>3680472</v>
      </c>
      <c r="G256" s="12"/>
      <c r="H256" s="12"/>
    </row>
    <row r="257" spans="1:8">
      <c r="A257" s="23" t="s">
        <v>256</v>
      </c>
      <c r="B257" s="12">
        <v>341091</v>
      </c>
      <c r="C257" s="14" t="s">
        <v>281</v>
      </c>
      <c r="D257" s="20" t="s">
        <v>691</v>
      </c>
      <c r="E257" s="42" t="s">
        <v>708</v>
      </c>
      <c r="F257" s="1">
        <v>168648</v>
      </c>
      <c r="G257" s="12"/>
      <c r="H257" s="12"/>
    </row>
    <row r="258" spans="1:8">
      <c r="A258" s="23" t="s">
        <v>282</v>
      </c>
      <c r="B258" s="12">
        <v>350739</v>
      </c>
      <c r="C258" s="14" t="s">
        <v>283</v>
      </c>
      <c r="D258" s="20" t="s">
        <v>691</v>
      </c>
      <c r="E258" s="42" t="s">
        <v>709</v>
      </c>
      <c r="F258" s="1">
        <v>4608</v>
      </c>
      <c r="G258" s="12"/>
      <c r="H258" s="12"/>
    </row>
    <row r="259" spans="1:8">
      <c r="A259" s="23" t="s">
        <v>282</v>
      </c>
      <c r="B259" s="12">
        <v>351098</v>
      </c>
      <c r="C259" s="14" t="s">
        <v>162</v>
      </c>
      <c r="D259" s="20" t="s">
        <v>691</v>
      </c>
      <c r="E259" s="42" t="s">
        <v>708</v>
      </c>
      <c r="F259" s="1">
        <v>42876</v>
      </c>
      <c r="G259" s="12"/>
      <c r="H259" s="12"/>
    </row>
    <row r="260" spans="1:8">
      <c r="A260" s="23" t="s">
        <v>282</v>
      </c>
      <c r="B260" s="12">
        <v>351101</v>
      </c>
      <c r="C260" s="14" t="s">
        <v>284</v>
      </c>
      <c r="D260" s="20" t="s">
        <v>691</v>
      </c>
      <c r="E260" s="42" t="s">
        <v>708</v>
      </c>
      <c r="F260" s="1">
        <v>2400</v>
      </c>
      <c r="G260" s="12"/>
      <c r="H260" s="12"/>
    </row>
    <row r="261" spans="1:8">
      <c r="A261" s="23" t="s">
        <v>282</v>
      </c>
      <c r="B261" s="12">
        <v>351106</v>
      </c>
      <c r="C261" s="14" t="s">
        <v>285</v>
      </c>
      <c r="D261" s="20" t="s">
        <v>691</v>
      </c>
      <c r="E261" s="42" t="s">
        <v>708</v>
      </c>
      <c r="F261" s="1">
        <v>0</v>
      </c>
      <c r="G261" s="12"/>
      <c r="H261" s="12"/>
    </row>
    <row r="262" spans="1:8">
      <c r="A262" s="23" t="s">
        <v>282</v>
      </c>
      <c r="B262" s="12">
        <v>351107</v>
      </c>
      <c r="C262" s="14" t="s">
        <v>286</v>
      </c>
      <c r="D262" s="20" t="s">
        <v>691</v>
      </c>
      <c r="E262" s="42" t="s">
        <v>708</v>
      </c>
      <c r="F262" s="1">
        <v>40800</v>
      </c>
      <c r="G262" s="12"/>
      <c r="H262" s="12"/>
    </row>
    <row r="263" spans="1:8">
      <c r="A263" s="23" t="s">
        <v>282</v>
      </c>
      <c r="B263" s="12">
        <v>351110</v>
      </c>
      <c r="C263" s="14" t="s">
        <v>287</v>
      </c>
      <c r="D263" s="20" t="s">
        <v>691</v>
      </c>
      <c r="E263" s="42" t="s">
        <v>708</v>
      </c>
      <c r="F263" s="1">
        <v>432600</v>
      </c>
      <c r="G263" s="12"/>
      <c r="H263" s="12"/>
    </row>
    <row r="264" spans="1:8">
      <c r="A264" s="23" t="s">
        <v>282</v>
      </c>
      <c r="B264" s="12">
        <v>351113</v>
      </c>
      <c r="C264" s="14" t="s">
        <v>288</v>
      </c>
      <c r="D264" s="20" t="s">
        <v>691</v>
      </c>
      <c r="E264" s="42" t="s">
        <v>708</v>
      </c>
      <c r="F264" s="1">
        <v>0</v>
      </c>
      <c r="G264" s="12"/>
      <c r="H264" s="12"/>
    </row>
    <row r="265" spans="1:8">
      <c r="A265" s="23" t="s">
        <v>282</v>
      </c>
      <c r="B265" s="12">
        <v>351118</v>
      </c>
      <c r="C265" s="14" t="s">
        <v>289</v>
      </c>
      <c r="D265" s="20" t="s">
        <v>691</v>
      </c>
      <c r="E265" s="42" t="s">
        <v>708</v>
      </c>
      <c r="F265" s="1">
        <v>483192</v>
      </c>
      <c r="G265" s="12"/>
      <c r="H265" s="12"/>
    </row>
    <row r="266" spans="1:8">
      <c r="A266" s="23" t="s">
        <v>282</v>
      </c>
      <c r="B266" s="12">
        <v>351129</v>
      </c>
      <c r="C266" s="14" t="s">
        <v>290</v>
      </c>
      <c r="D266" s="20" t="s">
        <v>691</v>
      </c>
      <c r="E266" s="42" t="s">
        <v>708</v>
      </c>
      <c r="F266" s="1">
        <v>667272</v>
      </c>
      <c r="G266" s="12"/>
      <c r="H266" s="12"/>
    </row>
    <row r="267" spans="1:8">
      <c r="A267" s="23" t="s">
        <v>282</v>
      </c>
      <c r="B267" s="12">
        <v>351130</v>
      </c>
      <c r="C267" s="14" t="s">
        <v>291</v>
      </c>
      <c r="D267" s="20" t="s">
        <v>691</v>
      </c>
      <c r="E267" s="42" t="s">
        <v>708</v>
      </c>
      <c r="F267" s="1">
        <v>22188</v>
      </c>
      <c r="G267" s="12"/>
      <c r="H267" s="12"/>
    </row>
    <row r="268" spans="1:8">
      <c r="A268" s="23" t="s">
        <v>282</v>
      </c>
      <c r="B268" s="12">
        <v>351132</v>
      </c>
      <c r="C268" s="14" t="s">
        <v>292</v>
      </c>
      <c r="D268" s="20" t="s">
        <v>691</v>
      </c>
      <c r="E268" s="42" t="s">
        <v>708</v>
      </c>
      <c r="F268" s="1">
        <v>734436</v>
      </c>
      <c r="G268" s="12"/>
      <c r="H268" s="12"/>
    </row>
    <row r="269" spans="1:8">
      <c r="A269" s="23" t="s">
        <v>282</v>
      </c>
      <c r="B269" s="12">
        <v>351133</v>
      </c>
      <c r="C269" s="14" t="s">
        <v>293</v>
      </c>
      <c r="D269" s="20" t="s">
        <v>691</v>
      </c>
      <c r="E269" s="42" t="s">
        <v>708</v>
      </c>
      <c r="F269" s="1">
        <v>131772</v>
      </c>
      <c r="G269" s="12"/>
      <c r="H269" s="12"/>
    </row>
    <row r="270" spans="1:8">
      <c r="A270" s="23" t="s">
        <v>282</v>
      </c>
      <c r="B270" s="12">
        <v>351134</v>
      </c>
      <c r="C270" s="14" t="s">
        <v>294</v>
      </c>
      <c r="D270" s="20" t="s">
        <v>691</v>
      </c>
      <c r="E270" s="42" t="s">
        <v>708</v>
      </c>
      <c r="F270" s="1">
        <v>241680</v>
      </c>
      <c r="G270" s="12"/>
      <c r="H270" s="12"/>
    </row>
    <row r="271" spans="1:8">
      <c r="A271" s="23" t="s">
        <v>282</v>
      </c>
      <c r="B271" s="12">
        <v>351141</v>
      </c>
      <c r="C271" s="14" t="s">
        <v>295</v>
      </c>
      <c r="D271" s="20" t="s">
        <v>691</v>
      </c>
      <c r="E271" s="42" t="s">
        <v>708</v>
      </c>
      <c r="F271" s="1">
        <v>27132</v>
      </c>
      <c r="G271" s="12"/>
      <c r="H271" s="12"/>
    </row>
    <row r="272" spans="1:8">
      <c r="A272" s="23" t="s">
        <v>282</v>
      </c>
      <c r="B272" s="12">
        <v>351152</v>
      </c>
      <c r="C272" s="14" t="s">
        <v>296</v>
      </c>
      <c r="D272" s="20" t="s">
        <v>691</v>
      </c>
      <c r="E272" s="42" t="s">
        <v>708</v>
      </c>
      <c r="F272" s="1">
        <v>299868</v>
      </c>
      <c r="G272" s="12"/>
      <c r="H272" s="12"/>
    </row>
    <row r="273" spans="1:8">
      <c r="A273" s="23" t="s">
        <v>282</v>
      </c>
      <c r="B273" s="12">
        <v>351153</v>
      </c>
      <c r="C273" s="14" t="s">
        <v>297</v>
      </c>
      <c r="D273" s="20" t="s">
        <v>691</v>
      </c>
      <c r="E273" s="42" t="s">
        <v>708</v>
      </c>
      <c r="F273" s="1">
        <v>32928</v>
      </c>
      <c r="G273" s="12"/>
      <c r="H273" s="12"/>
    </row>
    <row r="274" spans="1:8">
      <c r="A274" s="23" t="s">
        <v>282</v>
      </c>
      <c r="B274" s="12">
        <v>351157</v>
      </c>
      <c r="C274" s="14" t="s">
        <v>298</v>
      </c>
      <c r="D274" s="20" t="s">
        <v>691</v>
      </c>
      <c r="E274" s="42" t="s">
        <v>708</v>
      </c>
      <c r="F274" s="1">
        <v>91212</v>
      </c>
      <c r="G274" s="12"/>
      <c r="H274" s="12"/>
    </row>
    <row r="275" spans="1:8">
      <c r="A275" s="23" t="s">
        <v>282</v>
      </c>
      <c r="B275" s="12">
        <v>351158</v>
      </c>
      <c r="C275" s="14" t="s">
        <v>299</v>
      </c>
      <c r="D275" s="20" t="s">
        <v>691</v>
      </c>
      <c r="E275" s="42" t="s">
        <v>708</v>
      </c>
      <c r="F275" s="1">
        <v>379104</v>
      </c>
      <c r="G275" s="12"/>
      <c r="H275" s="12"/>
    </row>
    <row r="276" spans="1:8">
      <c r="A276" s="23" t="s">
        <v>282</v>
      </c>
      <c r="B276" s="12">
        <v>351160</v>
      </c>
      <c r="C276" s="14" t="s">
        <v>300</v>
      </c>
      <c r="D276" s="20" t="s">
        <v>691</v>
      </c>
      <c r="E276" s="42" t="s">
        <v>708</v>
      </c>
      <c r="F276" s="1">
        <v>174480</v>
      </c>
      <c r="G276" s="12"/>
      <c r="H276" s="12"/>
    </row>
    <row r="277" spans="1:8">
      <c r="A277" s="23" t="s">
        <v>282</v>
      </c>
      <c r="B277" s="12">
        <v>351162</v>
      </c>
      <c r="C277" s="14" t="s">
        <v>301</v>
      </c>
      <c r="D277" s="20" t="s">
        <v>691</v>
      </c>
      <c r="E277" s="42" t="s">
        <v>708</v>
      </c>
      <c r="F277" s="1">
        <v>87252</v>
      </c>
      <c r="G277" s="12"/>
      <c r="H277" s="12"/>
    </row>
    <row r="278" spans="1:8">
      <c r="A278" s="23" t="s">
        <v>282</v>
      </c>
      <c r="B278" s="12">
        <v>351166</v>
      </c>
      <c r="C278" s="14" t="s">
        <v>302</v>
      </c>
      <c r="D278" s="20" t="s">
        <v>691</v>
      </c>
      <c r="E278" s="42" t="s">
        <v>708</v>
      </c>
      <c r="F278" s="1">
        <v>40560</v>
      </c>
      <c r="G278" s="12"/>
      <c r="H278" s="12"/>
    </row>
    <row r="279" spans="1:8">
      <c r="A279" s="23" t="s">
        <v>282</v>
      </c>
      <c r="B279" s="12">
        <v>351169</v>
      </c>
      <c r="C279" s="14" t="s">
        <v>303</v>
      </c>
      <c r="D279" s="20" t="s">
        <v>691</v>
      </c>
      <c r="E279" s="42" t="s">
        <v>708</v>
      </c>
      <c r="F279" s="1">
        <v>86844</v>
      </c>
      <c r="G279" s="12"/>
      <c r="H279" s="12"/>
    </row>
    <row r="280" spans="1:8">
      <c r="A280" s="23" t="s">
        <v>282</v>
      </c>
      <c r="B280" s="12">
        <v>351172</v>
      </c>
      <c r="C280" s="14" t="s">
        <v>172</v>
      </c>
      <c r="D280" s="20" t="s">
        <v>691</v>
      </c>
      <c r="E280" s="42" t="s">
        <v>708</v>
      </c>
      <c r="F280" s="1">
        <v>1039368</v>
      </c>
      <c r="G280" s="12"/>
      <c r="H280" s="12"/>
    </row>
    <row r="281" spans="1:8">
      <c r="A281" s="23" t="s">
        <v>282</v>
      </c>
      <c r="B281" s="12">
        <v>351173</v>
      </c>
      <c r="C281" s="14" t="s">
        <v>303</v>
      </c>
      <c r="D281" s="20" t="s">
        <v>691</v>
      </c>
      <c r="E281" s="42" t="s">
        <v>708</v>
      </c>
      <c r="F281" s="1">
        <v>548340</v>
      </c>
      <c r="G281" s="12"/>
      <c r="H281" s="12"/>
    </row>
    <row r="282" spans="1:8">
      <c r="A282" s="23" t="s">
        <v>282</v>
      </c>
      <c r="B282" s="12">
        <v>351174</v>
      </c>
      <c r="C282" s="14" t="s">
        <v>172</v>
      </c>
      <c r="D282" s="20" t="s">
        <v>691</v>
      </c>
      <c r="E282" s="42" t="s">
        <v>708</v>
      </c>
      <c r="F282" s="1">
        <v>862908</v>
      </c>
      <c r="G282" s="12"/>
      <c r="H282" s="12"/>
    </row>
    <row r="283" spans="1:8">
      <c r="A283" s="23" t="s">
        <v>282</v>
      </c>
      <c r="B283" s="12">
        <v>351175</v>
      </c>
      <c r="C283" s="14" t="s">
        <v>304</v>
      </c>
      <c r="D283" s="20" t="s">
        <v>691</v>
      </c>
      <c r="E283" s="42" t="s">
        <v>708</v>
      </c>
      <c r="F283" s="1">
        <v>43272</v>
      </c>
      <c r="G283" s="12"/>
      <c r="H283" s="12"/>
    </row>
    <row r="284" spans="1:8">
      <c r="A284" s="23" t="s">
        <v>282</v>
      </c>
      <c r="B284" s="12">
        <v>351177</v>
      </c>
      <c r="C284" s="14" t="s">
        <v>305</v>
      </c>
      <c r="D284" s="20" t="s">
        <v>691</v>
      </c>
      <c r="E284" s="42" t="s">
        <v>708</v>
      </c>
      <c r="F284" s="1">
        <v>214140</v>
      </c>
      <c r="G284" s="12"/>
      <c r="H284" s="12"/>
    </row>
    <row r="285" spans="1:8">
      <c r="A285" s="23" t="s">
        <v>282</v>
      </c>
      <c r="B285" s="12">
        <v>351188</v>
      </c>
      <c r="C285" s="14" t="s">
        <v>306</v>
      </c>
      <c r="D285" s="20" t="s">
        <v>691</v>
      </c>
      <c r="E285" s="42" t="s">
        <v>708</v>
      </c>
      <c r="F285" s="1">
        <v>44040</v>
      </c>
      <c r="G285" s="12"/>
      <c r="H285" s="12"/>
    </row>
    <row r="286" spans="1:8">
      <c r="A286" s="23" t="s">
        <v>282</v>
      </c>
      <c r="B286" s="12">
        <v>351189</v>
      </c>
      <c r="C286" s="14" t="s">
        <v>307</v>
      </c>
      <c r="D286" s="20" t="s">
        <v>691</v>
      </c>
      <c r="E286" s="42" t="s">
        <v>708</v>
      </c>
      <c r="F286" s="1">
        <v>92280</v>
      </c>
      <c r="G286" s="12"/>
      <c r="H286" s="12"/>
    </row>
    <row r="287" spans="1:8">
      <c r="A287" s="23" t="s">
        <v>282</v>
      </c>
      <c r="B287" s="12">
        <v>351191</v>
      </c>
      <c r="C287" s="14" t="s">
        <v>308</v>
      </c>
      <c r="D287" s="20" t="s">
        <v>691</v>
      </c>
      <c r="E287" s="42" t="s">
        <v>708</v>
      </c>
      <c r="F287" s="1">
        <v>44424</v>
      </c>
      <c r="G287" s="12"/>
      <c r="H287" s="12"/>
    </row>
    <row r="288" spans="1:8">
      <c r="A288" s="23" t="s">
        <v>282</v>
      </c>
      <c r="B288" s="12">
        <v>351195</v>
      </c>
      <c r="C288" s="14" t="s">
        <v>309</v>
      </c>
      <c r="D288" s="20" t="s">
        <v>691</v>
      </c>
      <c r="E288" s="42" t="s">
        <v>708</v>
      </c>
      <c r="F288" s="1">
        <v>782160</v>
      </c>
      <c r="G288" s="12"/>
      <c r="H288" s="12"/>
    </row>
    <row r="289" spans="1:8">
      <c r="A289" s="23" t="s">
        <v>282</v>
      </c>
      <c r="B289" s="12">
        <v>351199</v>
      </c>
      <c r="C289" s="14" t="s">
        <v>310</v>
      </c>
      <c r="D289" s="20" t="s">
        <v>691</v>
      </c>
      <c r="E289" s="42" t="s">
        <v>708</v>
      </c>
      <c r="F289" s="1">
        <v>46152</v>
      </c>
      <c r="G289" s="12"/>
      <c r="H289" s="12"/>
    </row>
    <row r="290" spans="1:8">
      <c r="A290" s="23" t="s">
        <v>282</v>
      </c>
      <c r="B290" s="12">
        <v>351202</v>
      </c>
      <c r="C290" s="14" t="s">
        <v>311</v>
      </c>
      <c r="D290" s="20" t="s">
        <v>691</v>
      </c>
      <c r="E290" s="42" t="s">
        <v>708</v>
      </c>
      <c r="F290" s="1">
        <v>38472</v>
      </c>
      <c r="G290" s="12"/>
      <c r="H290" s="12"/>
    </row>
    <row r="291" spans="1:8">
      <c r="A291" s="23" t="s">
        <v>282</v>
      </c>
      <c r="B291" s="12">
        <v>351203</v>
      </c>
      <c r="C291" s="14" t="s">
        <v>312</v>
      </c>
      <c r="D291" s="20" t="s">
        <v>691</v>
      </c>
      <c r="E291" s="42" t="s">
        <v>708</v>
      </c>
      <c r="F291" s="1">
        <v>304356</v>
      </c>
      <c r="G291" s="12"/>
      <c r="H291" s="12"/>
    </row>
    <row r="292" spans="1:8">
      <c r="A292" s="23" t="s">
        <v>282</v>
      </c>
      <c r="B292" s="12">
        <v>351205</v>
      </c>
      <c r="C292" s="14" t="s">
        <v>313</v>
      </c>
      <c r="D292" s="20" t="s">
        <v>691</v>
      </c>
      <c r="E292" s="42" t="s">
        <v>708</v>
      </c>
      <c r="F292" s="1">
        <v>70596</v>
      </c>
      <c r="G292" s="12"/>
      <c r="H292" s="12"/>
    </row>
    <row r="293" spans="1:8">
      <c r="A293" s="23" t="s">
        <v>282</v>
      </c>
      <c r="B293" s="12">
        <v>351206</v>
      </c>
      <c r="C293" s="14" t="s">
        <v>314</v>
      </c>
      <c r="D293" s="20" t="s">
        <v>691</v>
      </c>
      <c r="E293" s="42" t="s">
        <v>708</v>
      </c>
      <c r="F293" s="1">
        <v>363792</v>
      </c>
      <c r="G293" s="12"/>
      <c r="H293" s="12"/>
    </row>
    <row r="294" spans="1:8">
      <c r="A294" s="23" t="s">
        <v>282</v>
      </c>
      <c r="B294" s="12">
        <v>351209</v>
      </c>
      <c r="C294" s="14" t="s">
        <v>714</v>
      </c>
      <c r="D294" s="20" t="s">
        <v>691</v>
      </c>
      <c r="E294" s="42" t="s">
        <v>708</v>
      </c>
      <c r="F294" s="1">
        <v>599280</v>
      </c>
      <c r="G294" s="12"/>
      <c r="H294" s="12"/>
    </row>
    <row r="295" spans="1:8">
      <c r="A295" s="23" t="s">
        <v>282</v>
      </c>
      <c r="B295" s="12">
        <v>351214</v>
      </c>
      <c r="C295" s="14" t="s">
        <v>315</v>
      </c>
      <c r="D295" s="20" t="s">
        <v>691</v>
      </c>
      <c r="E295" s="42" t="s">
        <v>708</v>
      </c>
      <c r="F295" s="1">
        <v>517212</v>
      </c>
      <c r="G295" s="12"/>
      <c r="H295" s="12"/>
    </row>
    <row r="296" spans="1:8">
      <c r="A296" s="23" t="s">
        <v>282</v>
      </c>
      <c r="B296" s="12">
        <v>351217</v>
      </c>
      <c r="C296" s="14" t="s">
        <v>316</v>
      </c>
      <c r="D296" s="20" t="s">
        <v>691</v>
      </c>
      <c r="E296" s="42" t="s">
        <v>708</v>
      </c>
      <c r="F296" s="1">
        <v>439788</v>
      </c>
      <c r="G296" s="12"/>
      <c r="H296" s="12"/>
    </row>
    <row r="297" spans="1:8">
      <c r="A297" s="23" t="s">
        <v>282</v>
      </c>
      <c r="B297" s="12">
        <v>351220</v>
      </c>
      <c r="C297" s="14" t="s">
        <v>317</v>
      </c>
      <c r="D297" s="20" t="s">
        <v>691</v>
      </c>
      <c r="E297" s="42" t="s">
        <v>708</v>
      </c>
      <c r="F297" s="1">
        <v>528780</v>
      </c>
      <c r="G297" s="12"/>
      <c r="H297" s="12"/>
    </row>
    <row r="298" spans="1:8">
      <c r="A298" s="23" t="s">
        <v>282</v>
      </c>
      <c r="B298" s="12">
        <v>351225</v>
      </c>
      <c r="C298" s="14" t="s">
        <v>318</v>
      </c>
      <c r="D298" s="20" t="s">
        <v>691</v>
      </c>
      <c r="E298" s="42" t="s">
        <v>708</v>
      </c>
      <c r="F298" s="1">
        <v>377460</v>
      </c>
      <c r="G298" s="12"/>
      <c r="H298" s="12"/>
    </row>
    <row r="299" spans="1:8">
      <c r="A299" s="23" t="s">
        <v>282</v>
      </c>
      <c r="B299" s="12">
        <v>351229</v>
      </c>
      <c r="C299" s="14" t="s">
        <v>319</v>
      </c>
      <c r="D299" s="20" t="s">
        <v>691</v>
      </c>
      <c r="E299" s="42" t="s">
        <v>708</v>
      </c>
      <c r="F299" s="1">
        <v>200088</v>
      </c>
      <c r="G299" s="12"/>
      <c r="H299" s="12"/>
    </row>
    <row r="300" spans="1:8">
      <c r="A300" s="23" t="s">
        <v>282</v>
      </c>
      <c r="B300" s="12">
        <v>351232</v>
      </c>
      <c r="C300" s="14" t="s">
        <v>320</v>
      </c>
      <c r="D300" s="20" t="s">
        <v>691</v>
      </c>
      <c r="E300" s="42" t="s">
        <v>708</v>
      </c>
      <c r="F300" s="1">
        <v>42108</v>
      </c>
      <c r="G300" s="12"/>
      <c r="H300" s="12"/>
    </row>
    <row r="301" spans="1:8">
      <c r="A301" s="23" t="s">
        <v>282</v>
      </c>
      <c r="B301" s="12">
        <v>351237</v>
      </c>
      <c r="C301" s="14" t="s">
        <v>321</v>
      </c>
      <c r="D301" s="20" t="s">
        <v>691</v>
      </c>
      <c r="E301" s="42" t="s">
        <v>708</v>
      </c>
      <c r="F301" s="1">
        <v>396168</v>
      </c>
      <c r="G301" s="12"/>
      <c r="H301" s="12"/>
    </row>
    <row r="302" spans="1:8">
      <c r="A302" s="23" t="s">
        <v>282</v>
      </c>
      <c r="B302" s="12">
        <v>351242</v>
      </c>
      <c r="C302" s="14" t="s">
        <v>322</v>
      </c>
      <c r="D302" s="20" t="s">
        <v>691</v>
      </c>
      <c r="E302" s="42" t="s">
        <v>708</v>
      </c>
      <c r="F302" s="1">
        <v>46068</v>
      </c>
      <c r="G302" s="12"/>
      <c r="H302" s="12"/>
    </row>
    <row r="303" spans="1:8">
      <c r="A303" s="23" t="s">
        <v>282</v>
      </c>
      <c r="B303" s="12">
        <v>351245</v>
      </c>
      <c r="C303" s="14" t="s">
        <v>323</v>
      </c>
      <c r="D303" s="20" t="s">
        <v>691</v>
      </c>
      <c r="E303" s="42" t="s">
        <v>708</v>
      </c>
      <c r="F303" s="1">
        <v>267396</v>
      </c>
      <c r="G303" s="12"/>
      <c r="H303" s="12"/>
    </row>
    <row r="304" spans="1:8">
      <c r="A304" s="23" t="s">
        <v>282</v>
      </c>
      <c r="B304" s="12">
        <v>351246</v>
      </c>
      <c r="C304" s="14" t="s">
        <v>324</v>
      </c>
      <c r="D304" s="20" t="s">
        <v>691</v>
      </c>
      <c r="E304" s="42" t="s">
        <v>708</v>
      </c>
      <c r="F304" s="1">
        <v>88392</v>
      </c>
      <c r="G304" s="12"/>
      <c r="H304" s="12"/>
    </row>
    <row r="305" spans="1:8">
      <c r="A305" s="23" t="s">
        <v>282</v>
      </c>
      <c r="B305" s="12">
        <v>351251</v>
      </c>
      <c r="C305" s="14" t="s">
        <v>326</v>
      </c>
      <c r="D305" s="20" t="s">
        <v>691</v>
      </c>
      <c r="E305" s="42" t="s">
        <v>708</v>
      </c>
      <c r="F305" s="1">
        <v>474216</v>
      </c>
      <c r="G305" s="12"/>
      <c r="H305" s="12"/>
    </row>
    <row r="306" spans="1:8">
      <c r="A306" s="23" t="s">
        <v>282</v>
      </c>
      <c r="B306" s="12">
        <v>351252</v>
      </c>
      <c r="C306" s="14" t="s">
        <v>325</v>
      </c>
      <c r="D306" s="20" t="s">
        <v>691</v>
      </c>
      <c r="E306" s="42" t="s">
        <v>708</v>
      </c>
      <c r="F306" s="1">
        <v>140292</v>
      </c>
      <c r="G306" s="12"/>
      <c r="H306" s="12"/>
    </row>
    <row r="307" spans="1:8">
      <c r="A307" s="23" t="s">
        <v>282</v>
      </c>
      <c r="B307" s="12">
        <v>351259</v>
      </c>
      <c r="C307" s="14" t="s">
        <v>327</v>
      </c>
      <c r="D307" s="20" t="s">
        <v>691</v>
      </c>
      <c r="E307" s="42" t="s">
        <v>708</v>
      </c>
      <c r="F307" s="1">
        <v>992736</v>
      </c>
      <c r="G307" s="12"/>
      <c r="H307" s="12"/>
    </row>
    <row r="308" spans="1:8">
      <c r="A308" s="23" t="s">
        <v>282</v>
      </c>
      <c r="B308" s="12">
        <v>351262</v>
      </c>
      <c r="C308" s="14" t="s">
        <v>328</v>
      </c>
      <c r="D308" s="20" t="s">
        <v>691</v>
      </c>
      <c r="E308" s="42" t="s">
        <v>708</v>
      </c>
      <c r="F308" s="1">
        <v>113208</v>
      </c>
      <c r="G308" s="12"/>
      <c r="H308" s="12"/>
    </row>
    <row r="309" spans="1:8">
      <c r="A309" s="23" t="s">
        <v>282</v>
      </c>
      <c r="B309" s="12">
        <v>351263</v>
      </c>
      <c r="C309" s="14" t="s">
        <v>329</v>
      </c>
      <c r="D309" s="20" t="s">
        <v>691</v>
      </c>
      <c r="E309" s="42" t="s">
        <v>708</v>
      </c>
      <c r="F309" s="1">
        <v>465276</v>
      </c>
      <c r="G309" s="12"/>
      <c r="H309" s="12"/>
    </row>
    <row r="310" spans="1:8">
      <c r="A310" s="23" t="s">
        <v>282</v>
      </c>
      <c r="B310" s="12">
        <v>351269</v>
      </c>
      <c r="C310" s="14" t="s">
        <v>330</v>
      </c>
      <c r="D310" s="20" t="s">
        <v>691</v>
      </c>
      <c r="E310" s="42" t="s">
        <v>708</v>
      </c>
      <c r="F310" s="1">
        <v>41976</v>
      </c>
      <c r="G310" s="12"/>
      <c r="H310" s="12"/>
    </row>
    <row r="311" spans="1:8">
      <c r="A311" s="23" t="s">
        <v>282</v>
      </c>
      <c r="B311" s="12">
        <v>351270</v>
      </c>
      <c r="C311" s="14" t="s">
        <v>331</v>
      </c>
      <c r="D311" s="20" t="s">
        <v>691</v>
      </c>
      <c r="E311" s="42" t="s">
        <v>708</v>
      </c>
      <c r="F311" s="1">
        <v>39624</v>
      </c>
      <c r="G311" s="12"/>
      <c r="H311" s="12"/>
    </row>
    <row r="312" spans="1:8" s="12" customFormat="1">
      <c r="A312" s="23" t="s">
        <v>282</v>
      </c>
      <c r="B312" s="12">
        <v>351271</v>
      </c>
      <c r="C312" s="14" t="s">
        <v>332</v>
      </c>
      <c r="D312" s="45" t="s">
        <v>691</v>
      </c>
      <c r="E312" s="45" t="s">
        <v>709</v>
      </c>
      <c r="F312" s="1">
        <v>13548</v>
      </c>
    </row>
    <row r="313" spans="1:8">
      <c r="A313" s="23" t="s">
        <v>282</v>
      </c>
      <c r="B313" s="12">
        <v>351271</v>
      </c>
      <c r="C313" s="14" t="s">
        <v>332</v>
      </c>
      <c r="D313" s="20" t="s">
        <v>691</v>
      </c>
      <c r="E313" s="42" t="s">
        <v>708</v>
      </c>
      <c r="F313" s="1">
        <v>165000</v>
      </c>
      <c r="G313" s="12"/>
      <c r="H313" s="12"/>
    </row>
    <row r="314" spans="1:8">
      <c r="A314" s="23" t="s">
        <v>282</v>
      </c>
      <c r="B314" s="12">
        <v>351275</v>
      </c>
      <c r="C314" s="14" t="s">
        <v>333</v>
      </c>
      <c r="D314" s="20" t="s">
        <v>691</v>
      </c>
      <c r="E314" s="42" t="s">
        <v>708</v>
      </c>
      <c r="F314" s="1">
        <v>29532</v>
      </c>
      <c r="G314" s="12"/>
      <c r="H314" s="12"/>
    </row>
    <row r="315" spans="1:8">
      <c r="A315" s="23" t="s">
        <v>282</v>
      </c>
      <c r="B315" s="12">
        <v>351276</v>
      </c>
      <c r="C315" s="14" t="s">
        <v>334</v>
      </c>
      <c r="D315" s="20" t="s">
        <v>691</v>
      </c>
      <c r="E315" s="42" t="s">
        <v>708</v>
      </c>
      <c r="F315" s="1">
        <v>744156</v>
      </c>
      <c r="G315" s="12"/>
      <c r="H315" s="12"/>
    </row>
    <row r="316" spans="1:8">
      <c r="A316" s="23" t="s">
        <v>282</v>
      </c>
      <c r="B316" s="12">
        <v>351277</v>
      </c>
      <c r="C316" s="14" t="s">
        <v>335</v>
      </c>
      <c r="D316" s="20" t="s">
        <v>691</v>
      </c>
      <c r="E316" s="42" t="s">
        <v>708</v>
      </c>
      <c r="F316" s="1">
        <v>117384</v>
      </c>
      <c r="G316" s="12"/>
      <c r="H316" s="12"/>
    </row>
    <row r="317" spans="1:8">
      <c r="A317" s="23" t="s">
        <v>282</v>
      </c>
      <c r="B317" s="12">
        <v>351278</v>
      </c>
      <c r="C317" s="14" t="s">
        <v>336</v>
      </c>
      <c r="D317" s="20" t="s">
        <v>691</v>
      </c>
      <c r="E317" s="42" t="s">
        <v>708</v>
      </c>
      <c r="F317" s="1">
        <v>28104</v>
      </c>
      <c r="G317" s="12"/>
      <c r="H317" s="12"/>
    </row>
    <row r="318" spans="1:8">
      <c r="A318" s="23" t="s">
        <v>282</v>
      </c>
      <c r="B318" s="12">
        <v>351280</v>
      </c>
      <c r="C318" s="14" t="s">
        <v>337</v>
      </c>
      <c r="D318" s="20" t="s">
        <v>691</v>
      </c>
      <c r="E318" s="42" t="s">
        <v>708</v>
      </c>
      <c r="F318" s="1">
        <v>168528</v>
      </c>
      <c r="G318" s="12"/>
      <c r="H318" s="12"/>
    </row>
    <row r="319" spans="1:8">
      <c r="A319" s="23" t="s">
        <v>282</v>
      </c>
      <c r="B319" s="12">
        <v>351283</v>
      </c>
      <c r="C319" s="14" t="s">
        <v>338</v>
      </c>
      <c r="D319" s="20" t="s">
        <v>691</v>
      </c>
      <c r="E319" s="42" t="s">
        <v>708</v>
      </c>
      <c r="F319" s="1">
        <v>44772</v>
      </c>
      <c r="G319" s="12"/>
      <c r="H319" s="12"/>
    </row>
    <row r="320" spans="1:8">
      <c r="A320" s="23" t="s">
        <v>282</v>
      </c>
      <c r="B320" s="12">
        <v>351284</v>
      </c>
      <c r="C320" s="14" t="s">
        <v>339</v>
      </c>
      <c r="D320" s="20" t="s">
        <v>691</v>
      </c>
      <c r="E320" s="42" t="s">
        <v>708</v>
      </c>
      <c r="F320" s="1">
        <v>124992</v>
      </c>
      <c r="G320" s="12"/>
      <c r="H320" s="12"/>
    </row>
    <row r="321" spans="1:8">
      <c r="A321" s="23" t="s">
        <v>282</v>
      </c>
      <c r="B321" s="12">
        <v>351292</v>
      </c>
      <c r="C321" s="14" t="s">
        <v>340</v>
      </c>
      <c r="D321" s="20" t="s">
        <v>691</v>
      </c>
      <c r="E321" s="42" t="s">
        <v>708</v>
      </c>
      <c r="F321" s="1">
        <v>35244</v>
      </c>
      <c r="G321" s="12"/>
      <c r="H321" s="12"/>
    </row>
    <row r="322" spans="1:8">
      <c r="A322" s="23" t="s">
        <v>282</v>
      </c>
      <c r="B322" s="12">
        <v>351293</v>
      </c>
      <c r="C322" s="14" t="s">
        <v>249</v>
      </c>
      <c r="D322" s="20" t="s">
        <v>691</v>
      </c>
      <c r="E322" s="42" t="s">
        <v>708</v>
      </c>
      <c r="F322" s="1">
        <v>89736</v>
      </c>
      <c r="G322" s="12"/>
      <c r="H322" s="12"/>
    </row>
    <row r="323" spans="1:8">
      <c r="A323" s="23" t="s">
        <v>282</v>
      </c>
      <c r="B323" s="12">
        <v>351297</v>
      </c>
      <c r="C323" s="14" t="s">
        <v>341</v>
      </c>
      <c r="D323" s="20" t="s">
        <v>691</v>
      </c>
      <c r="E323" s="42" t="s">
        <v>708</v>
      </c>
      <c r="F323" s="1">
        <v>532068</v>
      </c>
      <c r="G323" s="12"/>
      <c r="H323" s="12"/>
    </row>
    <row r="324" spans="1:8">
      <c r="A324" s="23" t="s">
        <v>282</v>
      </c>
      <c r="B324" s="12">
        <v>351298</v>
      </c>
      <c r="C324" s="14" t="s">
        <v>342</v>
      </c>
      <c r="D324" s="20" t="s">
        <v>691</v>
      </c>
      <c r="E324" s="42" t="s">
        <v>708</v>
      </c>
      <c r="F324" s="1">
        <v>1129716</v>
      </c>
      <c r="G324" s="12"/>
      <c r="H324" s="12"/>
    </row>
    <row r="325" spans="1:8">
      <c r="A325" s="23" t="s">
        <v>282</v>
      </c>
      <c r="B325" s="12">
        <v>351301</v>
      </c>
      <c r="C325" s="14" t="s">
        <v>714</v>
      </c>
      <c r="D325" s="20" t="s">
        <v>691</v>
      </c>
      <c r="E325" s="42" t="s">
        <v>708</v>
      </c>
      <c r="F325" s="1">
        <v>96036</v>
      </c>
      <c r="G325" s="12"/>
      <c r="H325" s="12"/>
    </row>
    <row r="326" spans="1:8">
      <c r="A326" s="23" t="s">
        <v>282</v>
      </c>
      <c r="B326" s="12">
        <v>351302</v>
      </c>
      <c r="C326" s="14" t="s">
        <v>343</v>
      </c>
      <c r="D326" s="20" t="s">
        <v>691</v>
      </c>
      <c r="E326" s="42" t="s">
        <v>708</v>
      </c>
      <c r="F326" s="1">
        <v>0</v>
      </c>
      <c r="G326" s="12"/>
      <c r="H326" s="12"/>
    </row>
    <row r="327" spans="1:8">
      <c r="A327" s="23" t="s">
        <v>282</v>
      </c>
      <c r="B327" s="12">
        <v>351303</v>
      </c>
      <c r="C327" s="14" t="s">
        <v>344</v>
      </c>
      <c r="D327" s="20" t="s">
        <v>691</v>
      </c>
      <c r="E327" s="42" t="s">
        <v>708</v>
      </c>
      <c r="F327" s="1">
        <v>118752</v>
      </c>
      <c r="G327" s="12"/>
      <c r="H327" s="12"/>
    </row>
    <row r="328" spans="1:8">
      <c r="A328" s="23" t="s">
        <v>282</v>
      </c>
      <c r="B328" s="12">
        <v>351304</v>
      </c>
      <c r="C328" s="14" t="s">
        <v>345</v>
      </c>
      <c r="D328" s="20" t="s">
        <v>691</v>
      </c>
      <c r="E328" s="42" t="s">
        <v>708</v>
      </c>
      <c r="F328" s="1">
        <v>7956</v>
      </c>
      <c r="G328" s="12"/>
      <c r="H328" s="12"/>
    </row>
    <row r="329" spans="1:8">
      <c r="A329" s="23" t="s">
        <v>282</v>
      </c>
      <c r="B329" s="12">
        <v>351305</v>
      </c>
      <c r="C329" s="14" t="s">
        <v>346</v>
      </c>
      <c r="D329" s="20" t="s">
        <v>691</v>
      </c>
      <c r="E329" s="42" t="s">
        <v>708</v>
      </c>
      <c r="F329" s="1">
        <v>243660</v>
      </c>
      <c r="G329" s="12"/>
      <c r="H329" s="12"/>
    </row>
    <row r="330" spans="1:8">
      <c r="A330" s="23" t="s">
        <v>282</v>
      </c>
      <c r="B330" s="12">
        <v>351306</v>
      </c>
      <c r="C330" s="14" t="s">
        <v>347</v>
      </c>
      <c r="D330" s="20" t="s">
        <v>691</v>
      </c>
      <c r="E330" s="42" t="s">
        <v>708</v>
      </c>
      <c r="F330" s="1">
        <v>24948</v>
      </c>
      <c r="G330" s="12"/>
      <c r="H330" s="12"/>
    </row>
    <row r="331" spans="1:8">
      <c r="A331" s="23" t="s">
        <v>282</v>
      </c>
      <c r="B331" s="12">
        <v>351316</v>
      </c>
      <c r="C331" s="14" t="s">
        <v>348</v>
      </c>
      <c r="D331" s="20" t="s">
        <v>691</v>
      </c>
      <c r="E331" s="42" t="s">
        <v>708</v>
      </c>
      <c r="F331" s="1">
        <v>142296</v>
      </c>
      <c r="G331" s="12"/>
      <c r="H331" s="12"/>
    </row>
    <row r="332" spans="1:8">
      <c r="A332" s="23" t="s">
        <v>282</v>
      </c>
      <c r="B332" s="12">
        <v>351320</v>
      </c>
      <c r="C332" s="14" t="s">
        <v>349</v>
      </c>
      <c r="D332" s="20" t="s">
        <v>691</v>
      </c>
      <c r="E332" s="42" t="s">
        <v>708</v>
      </c>
      <c r="F332" s="1">
        <v>43464</v>
      </c>
      <c r="G332" s="12"/>
      <c r="H332" s="12"/>
    </row>
    <row r="333" spans="1:8">
      <c r="A333" s="23" t="s">
        <v>282</v>
      </c>
      <c r="B333" s="12">
        <v>351322</v>
      </c>
      <c r="C333" s="14" t="s">
        <v>350</v>
      </c>
      <c r="D333" s="20" t="s">
        <v>691</v>
      </c>
      <c r="E333" s="42" t="s">
        <v>708</v>
      </c>
      <c r="F333" s="1">
        <v>45024</v>
      </c>
      <c r="G333" s="12"/>
      <c r="H333" s="12"/>
    </row>
    <row r="334" spans="1:8">
      <c r="A334" s="23" t="s">
        <v>282</v>
      </c>
      <c r="B334" s="12">
        <v>351324</v>
      </c>
      <c r="C334" s="14" t="s">
        <v>351</v>
      </c>
      <c r="D334" s="20" t="s">
        <v>691</v>
      </c>
      <c r="E334" s="42" t="s">
        <v>708</v>
      </c>
      <c r="F334" s="1">
        <v>545472</v>
      </c>
      <c r="G334" s="12"/>
      <c r="H334" s="12"/>
    </row>
    <row r="335" spans="1:8">
      <c r="A335" s="23" t="s">
        <v>282</v>
      </c>
      <c r="B335" s="12">
        <v>351326</v>
      </c>
      <c r="C335" s="14" t="s">
        <v>352</v>
      </c>
      <c r="D335" s="20" t="s">
        <v>691</v>
      </c>
      <c r="E335" s="42" t="s">
        <v>708</v>
      </c>
      <c r="F335" s="1">
        <v>212856</v>
      </c>
      <c r="G335" s="12"/>
      <c r="H335" s="12"/>
    </row>
    <row r="336" spans="1:8">
      <c r="A336" s="23" t="s">
        <v>282</v>
      </c>
      <c r="B336" s="12">
        <v>351327</v>
      </c>
      <c r="C336" s="14" t="s">
        <v>353</v>
      </c>
      <c r="D336" s="20" t="s">
        <v>691</v>
      </c>
      <c r="E336" s="42" t="s">
        <v>708</v>
      </c>
      <c r="F336" s="1">
        <v>183420</v>
      </c>
      <c r="G336" s="12"/>
      <c r="H336" s="12"/>
    </row>
    <row r="337" spans="1:8">
      <c r="A337" s="23" t="s">
        <v>282</v>
      </c>
      <c r="B337" s="12">
        <v>351328</v>
      </c>
      <c r="C337" s="14" t="s">
        <v>354</v>
      </c>
      <c r="D337" s="20" t="s">
        <v>691</v>
      </c>
      <c r="E337" s="42" t="s">
        <v>708</v>
      </c>
      <c r="F337" s="1">
        <v>903444</v>
      </c>
      <c r="G337" s="12"/>
      <c r="H337" s="12"/>
    </row>
    <row r="338" spans="1:8">
      <c r="A338" s="23" t="s">
        <v>282</v>
      </c>
      <c r="B338" s="12">
        <v>351329</v>
      </c>
      <c r="C338" s="14" t="s">
        <v>355</v>
      </c>
      <c r="D338" s="20" t="s">
        <v>691</v>
      </c>
      <c r="E338" s="42" t="s">
        <v>708</v>
      </c>
      <c r="F338" s="1">
        <v>303684</v>
      </c>
      <c r="G338" s="12"/>
      <c r="H338" s="12"/>
    </row>
    <row r="339" spans="1:8">
      <c r="A339" s="23" t="s">
        <v>282</v>
      </c>
      <c r="B339" s="12">
        <v>351331</v>
      </c>
      <c r="C339" s="14" t="s">
        <v>356</v>
      </c>
      <c r="D339" s="20" t="s">
        <v>691</v>
      </c>
      <c r="E339" s="42" t="s">
        <v>708</v>
      </c>
      <c r="F339" s="1">
        <v>253932</v>
      </c>
      <c r="G339" s="12"/>
      <c r="H339" s="12"/>
    </row>
    <row r="340" spans="1:8">
      <c r="A340" s="23" t="s">
        <v>282</v>
      </c>
      <c r="B340" s="12">
        <v>351332</v>
      </c>
      <c r="C340" s="14" t="s">
        <v>357</v>
      </c>
      <c r="D340" s="20" t="s">
        <v>691</v>
      </c>
      <c r="E340" s="42" t="s">
        <v>708</v>
      </c>
      <c r="F340" s="1">
        <v>240684</v>
      </c>
      <c r="G340" s="12"/>
      <c r="H340" s="12"/>
    </row>
    <row r="341" spans="1:8">
      <c r="A341" s="23" t="s">
        <v>282</v>
      </c>
      <c r="B341" s="12">
        <v>351336</v>
      </c>
      <c r="C341" s="14" t="s">
        <v>358</v>
      </c>
      <c r="D341" s="20" t="s">
        <v>691</v>
      </c>
      <c r="E341" s="42" t="s">
        <v>708</v>
      </c>
      <c r="F341" s="1">
        <v>24</v>
      </c>
      <c r="G341" s="12"/>
      <c r="H341" s="12"/>
    </row>
    <row r="342" spans="1:8">
      <c r="A342" s="23" t="s">
        <v>282</v>
      </c>
      <c r="B342" s="12">
        <v>351337</v>
      </c>
      <c r="C342" s="14" t="s">
        <v>359</v>
      </c>
      <c r="D342" s="20" t="s">
        <v>691</v>
      </c>
      <c r="E342" s="42" t="s">
        <v>708</v>
      </c>
      <c r="F342" s="1">
        <v>945828</v>
      </c>
      <c r="G342" s="12"/>
      <c r="H342" s="12"/>
    </row>
    <row r="343" spans="1:8">
      <c r="A343" s="23" t="s">
        <v>282</v>
      </c>
      <c r="B343" s="12">
        <v>351346</v>
      </c>
      <c r="C343" s="14" t="s">
        <v>360</v>
      </c>
      <c r="D343" s="20" t="s">
        <v>691</v>
      </c>
      <c r="E343" s="42" t="s">
        <v>708</v>
      </c>
      <c r="F343" s="1">
        <v>24012</v>
      </c>
      <c r="G343" s="12"/>
      <c r="H343" s="12"/>
    </row>
    <row r="344" spans="1:8">
      <c r="A344" s="23" t="s">
        <v>282</v>
      </c>
      <c r="B344" s="12">
        <v>351405</v>
      </c>
      <c r="C344" s="14" t="s">
        <v>361</v>
      </c>
      <c r="D344" s="20" t="s">
        <v>691</v>
      </c>
      <c r="E344" s="42" t="s">
        <v>708</v>
      </c>
      <c r="F344" s="1">
        <v>205992</v>
      </c>
      <c r="G344" s="12"/>
      <c r="H344" s="12"/>
    </row>
    <row r="345" spans="1:8">
      <c r="A345" s="23" t="s">
        <v>282</v>
      </c>
      <c r="B345" s="12">
        <v>351407</v>
      </c>
      <c r="C345" s="14" t="s">
        <v>362</v>
      </c>
      <c r="D345" s="20" t="s">
        <v>691</v>
      </c>
      <c r="E345" s="42" t="s">
        <v>709</v>
      </c>
      <c r="F345" s="1">
        <v>24144</v>
      </c>
      <c r="G345" s="12"/>
      <c r="H345" s="12"/>
    </row>
    <row r="346" spans="1:8">
      <c r="A346" s="23" t="s">
        <v>282</v>
      </c>
      <c r="B346" s="12">
        <v>351888</v>
      </c>
      <c r="C346" s="14" t="s">
        <v>363</v>
      </c>
      <c r="D346" s="20" t="s">
        <v>691</v>
      </c>
      <c r="E346" s="42" t="s">
        <v>708</v>
      </c>
      <c r="F346" s="1">
        <v>1511160</v>
      </c>
      <c r="G346" s="12"/>
      <c r="H346" s="12"/>
    </row>
    <row r="347" spans="1:8">
      <c r="A347" s="23" t="s">
        <v>364</v>
      </c>
      <c r="B347" s="12">
        <v>361337</v>
      </c>
      <c r="C347" s="14" t="s">
        <v>359</v>
      </c>
      <c r="D347" s="20" t="s">
        <v>691</v>
      </c>
      <c r="E347" s="42" t="s">
        <v>708</v>
      </c>
      <c r="F347" s="1">
        <v>2544</v>
      </c>
      <c r="G347" s="12"/>
      <c r="H347" s="12"/>
    </row>
    <row r="348" spans="1:8">
      <c r="A348" s="23" t="s">
        <v>364</v>
      </c>
      <c r="B348" s="12">
        <v>361346</v>
      </c>
      <c r="C348" s="14" t="s">
        <v>365</v>
      </c>
      <c r="D348" s="20" t="s">
        <v>691</v>
      </c>
      <c r="E348" s="42" t="s">
        <v>708</v>
      </c>
      <c r="F348" s="1">
        <v>978156</v>
      </c>
      <c r="G348" s="12"/>
      <c r="H348" s="12"/>
    </row>
    <row r="349" spans="1:8">
      <c r="A349" s="23" t="s">
        <v>364</v>
      </c>
      <c r="B349" s="12">
        <v>361347</v>
      </c>
      <c r="C349" s="14" t="s">
        <v>366</v>
      </c>
      <c r="D349" s="20" t="s">
        <v>691</v>
      </c>
      <c r="E349" s="42" t="s">
        <v>708</v>
      </c>
      <c r="F349" s="1">
        <v>664836</v>
      </c>
      <c r="G349" s="12"/>
      <c r="H349" s="12"/>
    </row>
    <row r="350" spans="1:8">
      <c r="A350" s="23" t="s">
        <v>364</v>
      </c>
      <c r="B350" s="12">
        <v>361353</v>
      </c>
      <c r="C350" s="14" t="s">
        <v>367</v>
      </c>
      <c r="D350" s="20" t="s">
        <v>691</v>
      </c>
      <c r="E350" s="42" t="s">
        <v>708</v>
      </c>
      <c r="F350" s="1">
        <v>0</v>
      </c>
      <c r="G350" s="12"/>
      <c r="H350" s="12"/>
    </row>
    <row r="351" spans="1:8">
      <c r="A351" s="23" t="s">
        <v>364</v>
      </c>
      <c r="B351" s="12">
        <v>361356</v>
      </c>
      <c r="C351" s="14" t="s">
        <v>368</v>
      </c>
      <c r="D351" s="20" t="s">
        <v>691</v>
      </c>
      <c r="E351" s="42" t="s">
        <v>708</v>
      </c>
      <c r="F351" s="1">
        <v>7032</v>
      </c>
      <c r="G351" s="12"/>
      <c r="H351" s="12"/>
    </row>
    <row r="352" spans="1:8">
      <c r="A352" s="23" t="s">
        <v>364</v>
      </c>
      <c r="B352" s="12">
        <v>361373</v>
      </c>
      <c r="C352" s="14" t="s">
        <v>369</v>
      </c>
      <c r="D352" s="20" t="s">
        <v>691</v>
      </c>
      <c r="E352" s="42" t="s">
        <v>708</v>
      </c>
      <c r="F352" s="1">
        <v>3271308</v>
      </c>
      <c r="G352" s="12"/>
      <c r="H352" s="12"/>
    </row>
    <row r="353" spans="1:8">
      <c r="A353" s="23" t="s">
        <v>364</v>
      </c>
      <c r="B353" s="12">
        <v>361387</v>
      </c>
      <c r="C353" s="14" t="s">
        <v>370</v>
      </c>
      <c r="D353" s="20" t="s">
        <v>691</v>
      </c>
      <c r="E353" s="42" t="s">
        <v>708</v>
      </c>
      <c r="F353" s="1">
        <v>648120</v>
      </c>
      <c r="G353" s="12"/>
      <c r="H353" s="12"/>
    </row>
    <row r="354" spans="1:8">
      <c r="A354" s="23" t="s">
        <v>364</v>
      </c>
      <c r="B354" s="12">
        <v>361389</v>
      </c>
      <c r="C354" s="14" t="s">
        <v>172</v>
      </c>
      <c r="D354" s="20" t="s">
        <v>691</v>
      </c>
      <c r="E354" s="42" t="s">
        <v>708</v>
      </c>
      <c r="F354" s="1">
        <v>688176</v>
      </c>
      <c r="G354" s="12"/>
      <c r="H354" s="12"/>
    </row>
    <row r="355" spans="1:8">
      <c r="A355" s="23" t="s">
        <v>364</v>
      </c>
      <c r="B355" s="12">
        <v>361390</v>
      </c>
      <c r="C355" s="14" t="s">
        <v>371</v>
      </c>
      <c r="D355" s="20" t="s">
        <v>691</v>
      </c>
      <c r="E355" s="42" t="s">
        <v>708</v>
      </c>
      <c r="F355" s="1">
        <v>299040</v>
      </c>
      <c r="G355" s="12"/>
      <c r="H355" s="12"/>
    </row>
    <row r="356" spans="1:8">
      <c r="A356" s="23" t="s">
        <v>364</v>
      </c>
      <c r="B356" s="12">
        <v>361395</v>
      </c>
      <c r="C356" s="14" t="s">
        <v>372</v>
      </c>
      <c r="D356" s="20" t="s">
        <v>691</v>
      </c>
      <c r="E356" s="42" t="s">
        <v>708</v>
      </c>
      <c r="F356" s="1">
        <v>2550852</v>
      </c>
      <c r="G356" s="12"/>
      <c r="H356" s="12"/>
    </row>
    <row r="357" spans="1:8">
      <c r="A357" s="23" t="s">
        <v>364</v>
      </c>
      <c r="B357" s="12">
        <v>361396</v>
      </c>
      <c r="C357" s="14" t="s">
        <v>373</v>
      </c>
      <c r="D357" s="20" t="s">
        <v>691</v>
      </c>
      <c r="E357" s="42" t="s">
        <v>708</v>
      </c>
      <c r="F357" s="1">
        <v>101508</v>
      </c>
      <c r="G357" s="12"/>
      <c r="H357" s="12"/>
    </row>
    <row r="358" spans="1:8">
      <c r="A358" s="23" t="s">
        <v>364</v>
      </c>
      <c r="B358" s="12">
        <v>361401</v>
      </c>
      <c r="C358" s="14" t="s">
        <v>374</v>
      </c>
      <c r="D358" s="20" t="s">
        <v>691</v>
      </c>
      <c r="E358" s="42" t="s">
        <v>708</v>
      </c>
      <c r="F358" s="1">
        <v>322260</v>
      </c>
      <c r="G358" s="12"/>
      <c r="H358" s="12"/>
    </row>
    <row r="359" spans="1:8">
      <c r="A359" s="23" t="s">
        <v>364</v>
      </c>
      <c r="B359" s="12">
        <v>361403</v>
      </c>
      <c r="C359" s="14" t="s">
        <v>375</v>
      </c>
      <c r="D359" s="20" t="s">
        <v>691</v>
      </c>
      <c r="E359" s="42" t="s">
        <v>708</v>
      </c>
      <c r="F359" s="1">
        <v>19392</v>
      </c>
      <c r="G359" s="12"/>
      <c r="H359" s="12"/>
    </row>
    <row r="360" spans="1:8">
      <c r="A360" s="23" t="s">
        <v>364</v>
      </c>
      <c r="B360" s="12">
        <v>361404</v>
      </c>
      <c r="C360" s="14" t="s">
        <v>376</v>
      </c>
      <c r="D360" s="20" t="s">
        <v>691</v>
      </c>
      <c r="E360" s="42" t="s">
        <v>708</v>
      </c>
      <c r="F360" s="1">
        <v>91380</v>
      </c>
      <c r="G360" s="12"/>
      <c r="H360" s="12"/>
    </row>
    <row r="361" spans="1:8">
      <c r="A361" s="23" t="s">
        <v>364</v>
      </c>
      <c r="B361" s="12">
        <v>361405</v>
      </c>
      <c r="C361" s="14" t="s">
        <v>377</v>
      </c>
      <c r="D361" s="20" t="s">
        <v>691</v>
      </c>
      <c r="E361" s="42" t="s">
        <v>708</v>
      </c>
      <c r="F361" s="1">
        <v>49200</v>
      </c>
      <c r="G361" s="12"/>
      <c r="H361" s="12"/>
    </row>
    <row r="362" spans="1:8">
      <c r="A362" s="23" t="s">
        <v>364</v>
      </c>
      <c r="B362" s="12">
        <v>361410</v>
      </c>
      <c r="C362" s="14" t="s">
        <v>378</v>
      </c>
      <c r="D362" s="20" t="s">
        <v>691</v>
      </c>
      <c r="E362" s="42" t="s">
        <v>708</v>
      </c>
      <c r="F362" s="1">
        <v>511920</v>
      </c>
      <c r="G362" s="12"/>
      <c r="H362" s="12"/>
    </row>
    <row r="363" spans="1:8">
      <c r="A363" s="23" t="s">
        <v>364</v>
      </c>
      <c r="B363" s="12">
        <v>361412</v>
      </c>
      <c r="C363" s="14" t="s">
        <v>379</v>
      </c>
      <c r="D363" s="20" t="s">
        <v>691</v>
      </c>
      <c r="E363" s="42" t="s">
        <v>708</v>
      </c>
      <c r="F363" s="1">
        <v>134712</v>
      </c>
      <c r="G363" s="12"/>
      <c r="H363" s="12"/>
    </row>
    <row r="364" spans="1:8">
      <c r="A364" s="23" t="s">
        <v>364</v>
      </c>
      <c r="B364" s="12">
        <v>361419</v>
      </c>
      <c r="C364" s="14" t="s">
        <v>380</v>
      </c>
      <c r="D364" s="20" t="s">
        <v>691</v>
      </c>
      <c r="E364" s="42" t="s">
        <v>708</v>
      </c>
      <c r="F364" s="1">
        <v>148284</v>
      </c>
      <c r="G364" s="12"/>
      <c r="H364" s="12"/>
    </row>
    <row r="365" spans="1:8">
      <c r="A365" s="23" t="s">
        <v>364</v>
      </c>
      <c r="B365" s="12">
        <v>361422</v>
      </c>
      <c r="C365" s="14" t="s">
        <v>381</v>
      </c>
      <c r="D365" s="20" t="s">
        <v>691</v>
      </c>
      <c r="E365" s="42" t="s">
        <v>708</v>
      </c>
      <c r="F365" s="1">
        <v>157452</v>
      </c>
      <c r="G365" s="12"/>
      <c r="H365" s="12"/>
    </row>
    <row r="366" spans="1:8">
      <c r="A366" s="23" t="s">
        <v>364</v>
      </c>
      <c r="B366" s="12">
        <v>361423</v>
      </c>
      <c r="C366" s="14" t="s">
        <v>382</v>
      </c>
      <c r="D366" s="20" t="s">
        <v>691</v>
      </c>
      <c r="E366" s="42" t="s">
        <v>708</v>
      </c>
      <c r="F366" s="1">
        <v>5136</v>
      </c>
      <c r="G366" s="12"/>
      <c r="H366" s="12"/>
    </row>
    <row r="367" spans="1:8">
      <c r="A367" s="23" t="s">
        <v>364</v>
      </c>
      <c r="B367" s="12">
        <v>361426</v>
      </c>
      <c r="C367" s="14" t="s">
        <v>383</v>
      </c>
      <c r="D367" s="20" t="s">
        <v>691</v>
      </c>
      <c r="E367" s="42" t="s">
        <v>708</v>
      </c>
      <c r="F367" s="1">
        <v>153516</v>
      </c>
      <c r="G367" s="12"/>
      <c r="H367" s="12"/>
    </row>
    <row r="368" spans="1:8">
      <c r="A368" s="23" t="s">
        <v>364</v>
      </c>
      <c r="B368" s="12">
        <v>361451</v>
      </c>
      <c r="C368" s="14" t="s">
        <v>384</v>
      </c>
      <c r="D368" s="20" t="s">
        <v>691</v>
      </c>
      <c r="E368" s="42" t="s">
        <v>708</v>
      </c>
      <c r="F368" s="1">
        <v>1396152</v>
      </c>
      <c r="G368" s="12"/>
      <c r="H368" s="12"/>
    </row>
    <row r="369" spans="1:8" s="12" customFormat="1">
      <c r="A369" s="23" t="s">
        <v>364</v>
      </c>
      <c r="B369" s="12">
        <v>361451</v>
      </c>
      <c r="C369" s="14" t="s">
        <v>384</v>
      </c>
      <c r="D369" s="45" t="s">
        <v>691</v>
      </c>
      <c r="E369" s="45" t="s">
        <v>709</v>
      </c>
      <c r="F369" s="1">
        <v>8736</v>
      </c>
    </row>
    <row r="370" spans="1:8">
      <c r="A370" s="23" t="s">
        <v>364</v>
      </c>
      <c r="B370" s="12">
        <v>361475</v>
      </c>
      <c r="C370" s="14" t="s">
        <v>385</v>
      </c>
      <c r="D370" s="20" t="s">
        <v>691</v>
      </c>
      <c r="E370" s="42" t="s">
        <v>708</v>
      </c>
      <c r="F370" s="1">
        <v>415632</v>
      </c>
      <c r="G370" s="12"/>
      <c r="H370" s="12"/>
    </row>
    <row r="371" spans="1:8">
      <c r="A371" s="23" t="s">
        <v>364</v>
      </c>
      <c r="B371" s="12">
        <v>361479</v>
      </c>
      <c r="C371" s="14" t="s">
        <v>386</v>
      </c>
      <c r="D371" s="20" t="s">
        <v>691</v>
      </c>
      <c r="E371" s="42" t="s">
        <v>708</v>
      </c>
      <c r="F371" s="1">
        <v>0</v>
      </c>
      <c r="G371" s="12"/>
      <c r="H371" s="12"/>
    </row>
    <row r="372" spans="1:8">
      <c r="A372" s="23" t="s">
        <v>364</v>
      </c>
      <c r="B372" s="12">
        <v>361485</v>
      </c>
      <c r="C372" s="14" t="s">
        <v>387</v>
      </c>
      <c r="D372" s="20" t="s">
        <v>691</v>
      </c>
      <c r="E372" s="42" t="s">
        <v>708</v>
      </c>
      <c r="F372" s="1">
        <v>356304</v>
      </c>
      <c r="G372" s="12"/>
      <c r="H372" s="12"/>
    </row>
    <row r="373" spans="1:8">
      <c r="A373" s="23" t="s">
        <v>364</v>
      </c>
      <c r="B373" s="12">
        <v>361494</v>
      </c>
      <c r="C373" s="14" t="s">
        <v>388</v>
      </c>
      <c r="D373" s="20" t="s">
        <v>691</v>
      </c>
      <c r="E373" s="42" t="s">
        <v>708</v>
      </c>
      <c r="F373" s="1">
        <v>515268</v>
      </c>
      <c r="G373" s="12"/>
      <c r="H373" s="12"/>
    </row>
    <row r="374" spans="1:8">
      <c r="A374" s="23" t="s">
        <v>364</v>
      </c>
      <c r="B374" s="12">
        <v>361499</v>
      </c>
      <c r="C374" s="14" t="s">
        <v>389</v>
      </c>
      <c r="D374" s="20" t="s">
        <v>691</v>
      </c>
      <c r="E374" s="42" t="s">
        <v>708</v>
      </c>
      <c r="F374" s="1">
        <v>0</v>
      </c>
      <c r="G374" s="12"/>
      <c r="H374" s="12"/>
    </row>
    <row r="375" spans="1:8">
      <c r="A375" s="23" t="s">
        <v>364</v>
      </c>
      <c r="B375" s="12">
        <v>361501</v>
      </c>
      <c r="C375" s="14" t="s">
        <v>390</v>
      </c>
      <c r="D375" s="20" t="s">
        <v>691</v>
      </c>
      <c r="E375" s="42" t="s">
        <v>708</v>
      </c>
      <c r="F375" s="1">
        <v>1595136</v>
      </c>
      <c r="G375" s="12"/>
      <c r="H375" s="12"/>
    </row>
    <row r="376" spans="1:8">
      <c r="A376" s="23" t="s">
        <v>364</v>
      </c>
      <c r="B376" s="12">
        <v>361510</v>
      </c>
      <c r="C376" s="14" t="s">
        <v>391</v>
      </c>
      <c r="D376" s="20" t="s">
        <v>691</v>
      </c>
      <c r="E376" s="42" t="s">
        <v>708</v>
      </c>
      <c r="F376" s="1">
        <v>537228</v>
      </c>
      <c r="G376" s="12"/>
      <c r="H376" s="12"/>
    </row>
    <row r="377" spans="1:8">
      <c r="A377" s="23" t="s">
        <v>364</v>
      </c>
      <c r="B377" s="12">
        <v>361512</v>
      </c>
      <c r="C377" s="14" t="s">
        <v>392</v>
      </c>
      <c r="D377" s="20" t="s">
        <v>691</v>
      </c>
      <c r="E377" s="42" t="s">
        <v>708</v>
      </c>
      <c r="F377" s="1">
        <v>28056</v>
      </c>
      <c r="G377" s="12"/>
      <c r="H377" s="12"/>
    </row>
    <row r="378" spans="1:8">
      <c r="A378" s="23" t="s">
        <v>394</v>
      </c>
      <c r="B378" s="12">
        <v>371516</v>
      </c>
      <c r="C378" s="14" t="s">
        <v>395</v>
      </c>
      <c r="D378" s="20" t="s">
        <v>691</v>
      </c>
      <c r="E378" s="42" t="s">
        <v>708</v>
      </c>
      <c r="F378" s="1">
        <v>459828</v>
      </c>
      <c r="G378" s="12"/>
      <c r="H378" s="12"/>
    </row>
    <row r="379" spans="1:8">
      <c r="A379" s="23" t="s">
        <v>394</v>
      </c>
      <c r="B379" s="12">
        <v>371525</v>
      </c>
      <c r="C379" s="14" t="s">
        <v>396</v>
      </c>
      <c r="D379" s="20" t="s">
        <v>691</v>
      </c>
      <c r="E379" s="42" t="s">
        <v>708</v>
      </c>
      <c r="F379" s="1">
        <v>1365456</v>
      </c>
      <c r="G379" s="12"/>
      <c r="H379" s="12"/>
    </row>
    <row r="380" spans="1:8">
      <c r="A380" s="23" t="s">
        <v>394</v>
      </c>
      <c r="B380" s="12">
        <v>371526</v>
      </c>
      <c r="C380" s="14" t="s">
        <v>397</v>
      </c>
      <c r="D380" s="20" t="s">
        <v>691</v>
      </c>
      <c r="E380" s="42" t="s">
        <v>708</v>
      </c>
      <c r="F380" s="1">
        <v>584376</v>
      </c>
      <c r="G380" s="12"/>
      <c r="H380" s="12"/>
    </row>
    <row r="381" spans="1:8">
      <c r="A381" s="23" t="s">
        <v>394</v>
      </c>
      <c r="B381" s="12">
        <v>371531</v>
      </c>
      <c r="C381" s="14" t="s">
        <v>398</v>
      </c>
      <c r="D381" s="20" t="s">
        <v>691</v>
      </c>
      <c r="E381" s="42" t="s">
        <v>708</v>
      </c>
      <c r="F381" s="1">
        <v>383292</v>
      </c>
      <c r="G381" s="12"/>
      <c r="H381" s="12"/>
    </row>
    <row r="382" spans="1:8">
      <c r="A382" s="23" t="s">
        <v>394</v>
      </c>
      <c r="B382" s="12">
        <v>371534</v>
      </c>
      <c r="C382" s="14" t="s">
        <v>399</v>
      </c>
      <c r="D382" s="20" t="s">
        <v>691</v>
      </c>
      <c r="E382" s="42" t="s">
        <v>708</v>
      </c>
      <c r="F382" s="1">
        <v>1278072</v>
      </c>
      <c r="G382" s="12"/>
      <c r="H382" s="12"/>
    </row>
    <row r="383" spans="1:8">
      <c r="A383" s="23" t="s">
        <v>394</v>
      </c>
      <c r="B383" s="12">
        <v>371540</v>
      </c>
      <c r="C383" s="14" t="s">
        <v>400</v>
      </c>
      <c r="D383" s="20" t="s">
        <v>691</v>
      </c>
      <c r="E383" s="42" t="s">
        <v>708</v>
      </c>
      <c r="F383" s="1">
        <v>774120</v>
      </c>
      <c r="G383" s="12"/>
      <c r="H383" s="12"/>
    </row>
    <row r="384" spans="1:8">
      <c r="A384" s="23" t="s">
        <v>394</v>
      </c>
      <c r="B384" s="12">
        <v>371553</v>
      </c>
      <c r="C384" s="14" t="s">
        <v>401</v>
      </c>
      <c r="D384" s="20" t="s">
        <v>691</v>
      </c>
      <c r="E384" s="42" t="s">
        <v>708</v>
      </c>
      <c r="F384" s="1">
        <v>1702044</v>
      </c>
      <c r="G384" s="12"/>
      <c r="H384" s="12"/>
    </row>
    <row r="385" spans="1:8" s="10" customFormat="1">
      <c r="A385" s="23" t="s">
        <v>394</v>
      </c>
      <c r="B385" s="12">
        <v>371555</v>
      </c>
      <c r="C385" s="14" t="s">
        <v>402</v>
      </c>
      <c r="D385" s="20" t="s">
        <v>691</v>
      </c>
      <c r="E385" s="42" t="s">
        <v>708</v>
      </c>
      <c r="F385" s="1">
        <v>354192</v>
      </c>
      <c r="G385" s="12"/>
      <c r="H385" s="12"/>
    </row>
    <row r="386" spans="1:8" s="12" customFormat="1">
      <c r="A386" s="23" t="s">
        <v>394</v>
      </c>
      <c r="B386" s="12">
        <v>371556</v>
      </c>
      <c r="C386" s="14" t="s">
        <v>403</v>
      </c>
      <c r="D386" s="20" t="s">
        <v>691</v>
      </c>
      <c r="E386" s="42" t="s">
        <v>708</v>
      </c>
      <c r="F386" s="1">
        <v>285636</v>
      </c>
    </row>
    <row r="387" spans="1:8" s="12" customFormat="1">
      <c r="A387" s="23" t="s">
        <v>394</v>
      </c>
      <c r="B387" s="12">
        <v>371557</v>
      </c>
      <c r="C387" s="14" t="s">
        <v>404</v>
      </c>
      <c r="D387" s="20" t="s">
        <v>691</v>
      </c>
      <c r="E387" s="42" t="s">
        <v>708</v>
      </c>
      <c r="F387" s="1">
        <v>458256</v>
      </c>
    </row>
    <row r="388" spans="1:8" s="12" customFormat="1">
      <c r="A388" s="23" t="s">
        <v>394</v>
      </c>
      <c r="B388" s="12">
        <v>371558</v>
      </c>
      <c r="C388" s="14" t="s">
        <v>405</v>
      </c>
      <c r="D388" s="20" t="s">
        <v>691</v>
      </c>
      <c r="E388" s="42" t="s">
        <v>708</v>
      </c>
      <c r="F388" s="1">
        <v>799632</v>
      </c>
    </row>
    <row r="389" spans="1:8" s="12" customFormat="1">
      <c r="A389" s="23" t="s">
        <v>394</v>
      </c>
      <c r="B389" s="12">
        <v>371559</v>
      </c>
      <c r="C389" s="14" t="s">
        <v>406</v>
      </c>
      <c r="D389" s="20" t="s">
        <v>691</v>
      </c>
      <c r="E389" s="42" t="s">
        <v>708</v>
      </c>
      <c r="F389" s="1">
        <v>416520</v>
      </c>
    </row>
    <row r="390" spans="1:8" s="12" customFormat="1">
      <c r="A390" s="23" t="s">
        <v>394</v>
      </c>
      <c r="B390" s="12">
        <v>371561</v>
      </c>
      <c r="C390" s="14" t="s">
        <v>407</v>
      </c>
      <c r="D390" s="20" t="s">
        <v>691</v>
      </c>
      <c r="E390" s="42" t="s">
        <v>708</v>
      </c>
      <c r="F390" s="1">
        <v>57852</v>
      </c>
    </row>
    <row r="391" spans="1:8" s="12" customFormat="1">
      <c r="A391" s="23" t="s">
        <v>394</v>
      </c>
      <c r="B391" s="12">
        <v>371567</v>
      </c>
      <c r="C391" s="14" t="s">
        <v>408</v>
      </c>
      <c r="D391" s="20" t="s">
        <v>691</v>
      </c>
      <c r="E391" s="42" t="s">
        <v>708</v>
      </c>
      <c r="F391" s="1">
        <v>561396</v>
      </c>
    </row>
    <row r="392" spans="1:8" s="12" customFormat="1">
      <c r="A392" s="23" t="s">
        <v>394</v>
      </c>
      <c r="B392" s="12">
        <v>371576</v>
      </c>
      <c r="C392" s="14" t="s">
        <v>409</v>
      </c>
      <c r="D392" s="20" t="s">
        <v>691</v>
      </c>
      <c r="E392" s="42" t="s">
        <v>708</v>
      </c>
      <c r="F392" s="1">
        <v>2812380</v>
      </c>
    </row>
    <row r="393" spans="1:8" s="12" customFormat="1">
      <c r="A393" s="23" t="s">
        <v>394</v>
      </c>
      <c r="B393" s="12">
        <v>371582</v>
      </c>
      <c r="C393" s="14" t="s">
        <v>410</v>
      </c>
      <c r="D393" s="20" t="s">
        <v>691</v>
      </c>
      <c r="E393" s="42" t="s">
        <v>708</v>
      </c>
      <c r="F393" s="1">
        <v>577428</v>
      </c>
    </row>
    <row r="394" spans="1:8" s="12" customFormat="1">
      <c r="A394" s="23" t="s">
        <v>394</v>
      </c>
      <c r="B394" s="12">
        <v>371590</v>
      </c>
      <c r="C394" s="14" t="s">
        <v>411</v>
      </c>
      <c r="D394" s="20" t="s">
        <v>691</v>
      </c>
      <c r="E394" s="42" t="s">
        <v>708</v>
      </c>
      <c r="F394" s="1">
        <v>13332</v>
      </c>
    </row>
    <row r="395" spans="1:8" s="12" customFormat="1">
      <c r="A395" s="23" t="s">
        <v>394</v>
      </c>
      <c r="B395" s="12">
        <v>371591</v>
      </c>
      <c r="C395" s="14" t="s">
        <v>412</v>
      </c>
      <c r="D395" s="23" t="s">
        <v>691</v>
      </c>
      <c r="E395" s="42" t="s">
        <v>708</v>
      </c>
      <c r="F395" s="1">
        <v>780324</v>
      </c>
    </row>
    <row r="396" spans="1:8" s="12" customFormat="1">
      <c r="A396" s="23" t="s">
        <v>394</v>
      </c>
      <c r="B396" s="12">
        <v>371592</v>
      </c>
      <c r="C396" s="14" t="s">
        <v>413</v>
      </c>
      <c r="D396" s="20" t="s">
        <v>691</v>
      </c>
      <c r="E396" s="42" t="s">
        <v>708</v>
      </c>
      <c r="F396" s="1">
        <v>461424</v>
      </c>
    </row>
    <row r="397" spans="1:8" s="12" customFormat="1">
      <c r="A397" s="23" t="s">
        <v>394</v>
      </c>
      <c r="B397" s="12">
        <v>371597</v>
      </c>
      <c r="C397" s="14" t="s">
        <v>414</v>
      </c>
      <c r="D397" s="20" t="s">
        <v>691</v>
      </c>
      <c r="E397" s="42" t="s">
        <v>708</v>
      </c>
      <c r="F397" s="1">
        <v>384000</v>
      </c>
    </row>
    <row r="398" spans="1:8" s="12" customFormat="1">
      <c r="A398" s="23" t="s">
        <v>394</v>
      </c>
      <c r="B398" s="12">
        <v>372455</v>
      </c>
      <c r="C398" s="14" t="s">
        <v>415</v>
      </c>
      <c r="D398" s="20" t="s">
        <v>691</v>
      </c>
      <c r="E398" s="42" t="s">
        <v>708</v>
      </c>
      <c r="F398" s="1">
        <v>526872</v>
      </c>
    </row>
    <row r="399" spans="1:8" s="12" customFormat="1">
      <c r="A399" s="23" t="s">
        <v>416</v>
      </c>
      <c r="B399" s="12">
        <v>381447</v>
      </c>
      <c r="C399" s="14" t="s">
        <v>417</v>
      </c>
      <c r="D399" s="20" t="s">
        <v>691</v>
      </c>
      <c r="E399" s="42" t="s">
        <v>708</v>
      </c>
      <c r="F399" s="1">
        <v>1671336</v>
      </c>
    </row>
    <row r="400" spans="1:8" s="12" customFormat="1">
      <c r="A400" s="23" t="s">
        <v>416</v>
      </c>
      <c r="B400" s="12">
        <v>381509</v>
      </c>
      <c r="C400" s="14" t="s">
        <v>392</v>
      </c>
      <c r="D400" s="20" t="s">
        <v>691</v>
      </c>
      <c r="E400" s="42" t="s">
        <v>708</v>
      </c>
      <c r="F400" s="1">
        <v>57156</v>
      </c>
    </row>
    <row r="401" spans="1:6" s="12" customFormat="1">
      <c r="A401" s="23" t="s">
        <v>416</v>
      </c>
      <c r="B401" s="12">
        <v>381604</v>
      </c>
      <c r="C401" s="14" t="s">
        <v>418</v>
      </c>
      <c r="D401" s="20" t="s">
        <v>691</v>
      </c>
      <c r="E401" s="42" t="s">
        <v>708</v>
      </c>
      <c r="F401" s="1">
        <v>3025596</v>
      </c>
    </row>
    <row r="402" spans="1:6" s="12" customFormat="1">
      <c r="A402" s="23" t="s">
        <v>416</v>
      </c>
      <c r="B402" s="12">
        <v>381607</v>
      </c>
      <c r="C402" s="14" t="s">
        <v>419</v>
      </c>
      <c r="D402" s="20" t="s">
        <v>691</v>
      </c>
      <c r="E402" s="42" t="s">
        <v>708</v>
      </c>
      <c r="F402" s="1">
        <v>5145780</v>
      </c>
    </row>
    <row r="403" spans="1:6" s="12" customFormat="1">
      <c r="A403" s="23" t="s">
        <v>416</v>
      </c>
      <c r="B403" s="12">
        <v>381610</v>
      </c>
      <c r="C403" s="14" t="s">
        <v>420</v>
      </c>
      <c r="D403" s="20" t="s">
        <v>691</v>
      </c>
      <c r="E403" s="42" t="s">
        <v>708</v>
      </c>
      <c r="F403" s="1">
        <v>1463472</v>
      </c>
    </row>
    <row r="404" spans="1:6" s="12" customFormat="1">
      <c r="A404" s="23" t="s">
        <v>416</v>
      </c>
      <c r="B404" s="12">
        <v>381611</v>
      </c>
      <c r="C404" s="14" t="s">
        <v>421</v>
      </c>
      <c r="D404" s="20" t="s">
        <v>691</v>
      </c>
      <c r="E404" s="42" t="s">
        <v>708</v>
      </c>
      <c r="F404" s="1">
        <v>2124624</v>
      </c>
    </row>
    <row r="405" spans="1:6" s="12" customFormat="1">
      <c r="A405" s="23" t="s">
        <v>416</v>
      </c>
      <c r="B405" s="12">
        <v>381614</v>
      </c>
      <c r="C405" s="14" t="s">
        <v>422</v>
      </c>
      <c r="D405" s="20" t="s">
        <v>691</v>
      </c>
      <c r="E405" s="42" t="s">
        <v>708</v>
      </c>
      <c r="F405" s="1">
        <v>195972</v>
      </c>
    </row>
    <row r="406" spans="1:6" s="12" customFormat="1">
      <c r="A406" s="23" t="s">
        <v>416</v>
      </c>
      <c r="B406" s="12">
        <v>381615</v>
      </c>
      <c r="C406" s="14" t="s">
        <v>423</v>
      </c>
      <c r="D406" s="20" t="s">
        <v>691</v>
      </c>
      <c r="E406" s="42" t="s">
        <v>708</v>
      </c>
      <c r="F406" s="1">
        <v>184524</v>
      </c>
    </row>
    <row r="407" spans="1:6" s="12" customFormat="1">
      <c r="A407" s="23" t="s">
        <v>416</v>
      </c>
      <c r="B407" s="12">
        <v>381617</v>
      </c>
      <c r="C407" s="14" t="s">
        <v>424</v>
      </c>
      <c r="D407" s="20" t="s">
        <v>691</v>
      </c>
      <c r="E407" s="42" t="s">
        <v>708</v>
      </c>
      <c r="F407" s="1">
        <v>1428120</v>
      </c>
    </row>
    <row r="408" spans="1:6" s="12" customFormat="1">
      <c r="A408" s="23" t="s">
        <v>416</v>
      </c>
      <c r="B408" s="12">
        <v>381622</v>
      </c>
      <c r="C408" s="14" t="s">
        <v>425</v>
      </c>
      <c r="D408" s="20" t="s">
        <v>691</v>
      </c>
      <c r="E408" s="42" t="s">
        <v>708</v>
      </c>
      <c r="F408" s="1">
        <v>91596</v>
      </c>
    </row>
    <row r="409" spans="1:6" s="12" customFormat="1">
      <c r="A409" s="23" t="s">
        <v>416</v>
      </c>
      <c r="B409" s="12">
        <v>381625</v>
      </c>
      <c r="C409" s="14" t="s">
        <v>426</v>
      </c>
      <c r="D409" s="20" t="s">
        <v>691</v>
      </c>
      <c r="E409" s="42" t="s">
        <v>709</v>
      </c>
      <c r="F409" s="19">
        <v>18996</v>
      </c>
    </row>
    <row r="410" spans="1:6" s="12" customFormat="1">
      <c r="A410" s="23" t="s">
        <v>416</v>
      </c>
      <c r="B410" s="12">
        <v>381625</v>
      </c>
      <c r="C410" s="14" t="s">
        <v>426</v>
      </c>
      <c r="D410" s="20" t="s">
        <v>691</v>
      </c>
      <c r="E410" s="42" t="s">
        <v>708</v>
      </c>
      <c r="F410" s="1">
        <v>2569644</v>
      </c>
    </row>
    <row r="411" spans="1:6" s="12" customFormat="1">
      <c r="A411" s="23" t="s">
        <v>416</v>
      </c>
      <c r="B411" s="12">
        <v>381630</v>
      </c>
      <c r="C411" s="14" t="s">
        <v>427</v>
      </c>
      <c r="D411" s="42" t="s">
        <v>691</v>
      </c>
      <c r="E411" s="42" t="s">
        <v>708</v>
      </c>
      <c r="F411" s="1">
        <v>2810892</v>
      </c>
    </row>
    <row r="412" spans="1:6" s="12" customFormat="1">
      <c r="A412" s="23" t="s">
        <v>416</v>
      </c>
      <c r="B412" s="12">
        <v>381631</v>
      </c>
      <c r="C412" s="14" t="s">
        <v>428</v>
      </c>
      <c r="D412" s="20" t="s">
        <v>691</v>
      </c>
      <c r="E412" s="42" t="s">
        <v>708</v>
      </c>
      <c r="F412" s="1">
        <v>1187124</v>
      </c>
    </row>
    <row r="413" spans="1:6" s="12" customFormat="1">
      <c r="A413" s="23" t="s">
        <v>416</v>
      </c>
      <c r="B413" s="12">
        <v>381632</v>
      </c>
      <c r="C413" s="14" t="s">
        <v>429</v>
      </c>
      <c r="D413" s="20" t="s">
        <v>691</v>
      </c>
      <c r="E413" s="42" t="s">
        <v>708</v>
      </c>
      <c r="F413" s="1">
        <v>4866540</v>
      </c>
    </row>
    <row r="414" spans="1:6" s="12" customFormat="1">
      <c r="A414" s="23" t="s">
        <v>416</v>
      </c>
      <c r="B414" s="12">
        <v>381636</v>
      </c>
      <c r="C414" s="14" t="s">
        <v>430</v>
      </c>
      <c r="D414" s="20" t="s">
        <v>691</v>
      </c>
      <c r="E414" s="42" t="s">
        <v>708</v>
      </c>
      <c r="F414" s="1">
        <v>2371692</v>
      </c>
    </row>
    <row r="415" spans="1:6" s="12" customFormat="1">
      <c r="A415" s="23" t="s">
        <v>416</v>
      </c>
      <c r="B415" s="12">
        <v>381637</v>
      </c>
      <c r="C415" s="14" t="s">
        <v>431</v>
      </c>
      <c r="D415" s="20" t="s">
        <v>691</v>
      </c>
      <c r="E415" s="42" t="s">
        <v>708</v>
      </c>
      <c r="F415" s="1">
        <v>4180296</v>
      </c>
    </row>
    <row r="416" spans="1:6" s="12" customFormat="1">
      <c r="A416" s="23" t="s">
        <v>416</v>
      </c>
      <c r="B416" s="12">
        <v>381638</v>
      </c>
      <c r="C416" s="14" t="s">
        <v>432</v>
      </c>
      <c r="D416" s="20" t="s">
        <v>691</v>
      </c>
      <c r="E416" s="42" t="s">
        <v>708</v>
      </c>
      <c r="F416" s="1">
        <v>88668</v>
      </c>
    </row>
    <row r="417" spans="1:6" s="12" customFormat="1">
      <c r="A417" s="23" t="s">
        <v>416</v>
      </c>
      <c r="B417" s="12">
        <v>382247</v>
      </c>
      <c r="C417" s="14" t="s">
        <v>433</v>
      </c>
      <c r="D417" s="20" t="s">
        <v>691</v>
      </c>
      <c r="E417" s="42" t="s">
        <v>709</v>
      </c>
      <c r="F417" s="19">
        <v>0</v>
      </c>
    </row>
    <row r="418" spans="1:6" s="12" customFormat="1">
      <c r="A418" s="23" t="s">
        <v>416</v>
      </c>
      <c r="B418" s="12">
        <v>382247</v>
      </c>
      <c r="C418" s="14" t="s">
        <v>433</v>
      </c>
      <c r="D418" s="20" t="s">
        <v>691</v>
      </c>
      <c r="E418" s="42" t="s">
        <v>708</v>
      </c>
      <c r="F418" s="1">
        <v>297708</v>
      </c>
    </row>
    <row r="419" spans="1:6" s="12" customFormat="1">
      <c r="A419" s="23" t="s">
        <v>416</v>
      </c>
      <c r="B419" s="12">
        <v>383303</v>
      </c>
      <c r="C419" s="14" t="s">
        <v>434</v>
      </c>
      <c r="D419" s="20" t="s">
        <v>691</v>
      </c>
      <c r="E419" s="42" t="s">
        <v>709</v>
      </c>
      <c r="F419" s="19">
        <v>0</v>
      </c>
    </row>
    <row r="420" spans="1:6" s="12" customFormat="1">
      <c r="A420" s="23" t="s">
        <v>416</v>
      </c>
      <c r="B420" s="12">
        <v>383303</v>
      </c>
      <c r="C420" s="14" t="s">
        <v>434</v>
      </c>
      <c r="D420" s="20" t="s">
        <v>691</v>
      </c>
      <c r="E420" s="42" t="s">
        <v>708</v>
      </c>
      <c r="F420" s="1">
        <v>2300100</v>
      </c>
    </row>
    <row r="421" spans="1:6" s="12" customFormat="1">
      <c r="A421" s="23" t="s">
        <v>435</v>
      </c>
      <c r="B421" s="12">
        <v>391405</v>
      </c>
      <c r="C421" s="14" t="s">
        <v>436</v>
      </c>
      <c r="D421" s="20" t="s">
        <v>691</v>
      </c>
      <c r="E421" s="42" t="s">
        <v>709</v>
      </c>
      <c r="F421" s="19">
        <v>0</v>
      </c>
    </row>
    <row r="422" spans="1:6" s="12" customFormat="1">
      <c r="A422" s="23" t="s">
        <v>435</v>
      </c>
      <c r="B422" s="12">
        <v>391405</v>
      </c>
      <c r="C422" s="14" t="s">
        <v>436</v>
      </c>
      <c r="D422" s="20" t="s">
        <v>691</v>
      </c>
      <c r="E422" s="42" t="s">
        <v>708</v>
      </c>
      <c r="F422" s="1">
        <v>0</v>
      </c>
    </row>
    <row r="423" spans="1:6" s="12" customFormat="1">
      <c r="A423" s="23" t="s">
        <v>435</v>
      </c>
      <c r="B423" s="12">
        <v>391640</v>
      </c>
      <c r="C423" s="14" t="s">
        <v>437</v>
      </c>
      <c r="D423" s="20" t="s">
        <v>691</v>
      </c>
      <c r="E423" s="42" t="s">
        <v>708</v>
      </c>
      <c r="F423" s="1">
        <v>135732</v>
      </c>
    </row>
    <row r="424" spans="1:6" s="12" customFormat="1">
      <c r="A424" s="23" t="s">
        <v>435</v>
      </c>
      <c r="B424" s="12">
        <v>391642</v>
      </c>
      <c r="C424" s="14" t="s">
        <v>438</v>
      </c>
      <c r="D424" s="20" t="s">
        <v>691</v>
      </c>
      <c r="E424" s="42" t="s">
        <v>708</v>
      </c>
      <c r="F424" s="1">
        <v>279120</v>
      </c>
    </row>
    <row r="425" spans="1:6" s="12" customFormat="1">
      <c r="A425" s="23" t="s">
        <v>435</v>
      </c>
      <c r="B425" s="12">
        <v>391647</v>
      </c>
      <c r="C425" s="14" t="s">
        <v>439</v>
      </c>
      <c r="D425" s="20" t="s">
        <v>691</v>
      </c>
      <c r="E425" s="42" t="s">
        <v>708</v>
      </c>
      <c r="F425" s="1">
        <v>2396916</v>
      </c>
    </row>
    <row r="426" spans="1:6" s="12" customFormat="1">
      <c r="A426" s="23" t="s">
        <v>435</v>
      </c>
      <c r="B426" s="12">
        <v>391649</v>
      </c>
      <c r="C426" s="14" t="s">
        <v>440</v>
      </c>
      <c r="D426" s="20" t="s">
        <v>691</v>
      </c>
      <c r="E426" s="42" t="s">
        <v>708</v>
      </c>
      <c r="F426" s="1">
        <v>0</v>
      </c>
    </row>
    <row r="427" spans="1:6" s="12" customFormat="1">
      <c r="A427" s="23" t="s">
        <v>435</v>
      </c>
      <c r="B427" s="12">
        <v>391650</v>
      </c>
      <c r="C427" s="14" t="s">
        <v>441</v>
      </c>
      <c r="D427" s="20" t="s">
        <v>691</v>
      </c>
      <c r="E427" s="42" t="s">
        <v>708</v>
      </c>
      <c r="F427" s="1">
        <v>0</v>
      </c>
    </row>
    <row r="428" spans="1:6" s="12" customFormat="1">
      <c r="A428" s="23" t="s">
        <v>435</v>
      </c>
      <c r="B428" s="12">
        <v>391653</v>
      </c>
      <c r="C428" s="14" t="s">
        <v>442</v>
      </c>
      <c r="D428" s="20" t="s">
        <v>691</v>
      </c>
      <c r="E428" s="42" t="s">
        <v>708</v>
      </c>
      <c r="F428" s="1">
        <v>43692</v>
      </c>
    </row>
    <row r="429" spans="1:6" s="12" customFormat="1">
      <c r="A429" s="23" t="s">
        <v>435</v>
      </c>
      <c r="B429" s="12">
        <v>391654</v>
      </c>
      <c r="C429" s="14" t="s">
        <v>393</v>
      </c>
      <c r="D429" s="20" t="s">
        <v>691</v>
      </c>
      <c r="E429" s="42" t="s">
        <v>708</v>
      </c>
      <c r="F429" s="1">
        <v>3016644</v>
      </c>
    </row>
    <row r="430" spans="1:6" s="12" customFormat="1">
      <c r="A430" s="23" t="s">
        <v>435</v>
      </c>
      <c r="B430" s="12">
        <v>391657</v>
      </c>
      <c r="C430" s="14" t="s">
        <v>443</v>
      </c>
      <c r="D430" s="20" t="s">
        <v>691</v>
      </c>
      <c r="E430" s="42" t="s">
        <v>708</v>
      </c>
      <c r="F430" s="1">
        <v>101220</v>
      </c>
    </row>
    <row r="431" spans="1:6" s="12" customFormat="1">
      <c r="A431" s="23" t="s">
        <v>435</v>
      </c>
      <c r="B431" s="12">
        <v>391659</v>
      </c>
      <c r="C431" s="14" t="s">
        <v>444</v>
      </c>
      <c r="D431" s="20" t="s">
        <v>691</v>
      </c>
      <c r="E431" s="42" t="s">
        <v>708</v>
      </c>
      <c r="F431" s="1">
        <v>7531476</v>
      </c>
    </row>
    <row r="432" spans="1:6" s="12" customFormat="1">
      <c r="A432" s="23" t="s">
        <v>435</v>
      </c>
      <c r="B432" s="12">
        <v>391666</v>
      </c>
      <c r="C432" s="14" t="s">
        <v>445</v>
      </c>
      <c r="D432" s="20" t="s">
        <v>691</v>
      </c>
      <c r="E432" s="42" t="s">
        <v>708</v>
      </c>
      <c r="F432" s="1">
        <v>177384</v>
      </c>
    </row>
    <row r="433" spans="1:6" s="12" customFormat="1">
      <c r="A433" s="23" t="s">
        <v>435</v>
      </c>
      <c r="B433" s="12">
        <v>391667</v>
      </c>
      <c r="C433" s="14" t="s">
        <v>446</v>
      </c>
      <c r="D433" s="20" t="s">
        <v>691</v>
      </c>
      <c r="E433" s="42" t="s">
        <v>708</v>
      </c>
      <c r="F433" s="1">
        <v>165312</v>
      </c>
    </row>
    <row r="434" spans="1:6" s="12" customFormat="1">
      <c r="A434" s="23" t="s">
        <v>435</v>
      </c>
      <c r="B434" s="12">
        <v>391668</v>
      </c>
      <c r="C434" s="14" t="s">
        <v>447</v>
      </c>
      <c r="D434" s="20" t="s">
        <v>691</v>
      </c>
      <c r="E434" s="42" t="s">
        <v>708</v>
      </c>
      <c r="F434" s="1">
        <v>672960</v>
      </c>
    </row>
    <row r="435" spans="1:6" s="12" customFormat="1">
      <c r="A435" s="23" t="s">
        <v>435</v>
      </c>
      <c r="B435" s="12">
        <v>391669</v>
      </c>
      <c r="C435" s="14" t="s">
        <v>448</v>
      </c>
      <c r="D435" s="20" t="s">
        <v>691</v>
      </c>
      <c r="E435" s="42" t="s">
        <v>708</v>
      </c>
      <c r="F435" s="1">
        <v>182268</v>
      </c>
    </row>
    <row r="436" spans="1:6" s="12" customFormat="1">
      <c r="A436" s="23" t="s">
        <v>435</v>
      </c>
      <c r="B436" s="12">
        <v>391670</v>
      </c>
      <c r="C436" s="14" t="s">
        <v>449</v>
      </c>
      <c r="D436" s="20" t="s">
        <v>691</v>
      </c>
      <c r="E436" s="42" t="s">
        <v>708</v>
      </c>
      <c r="F436" s="1">
        <v>1892340</v>
      </c>
    </row>
    <row r="437" spans="1:6" s="12" customFormat="1">
      <c r="A437" s="23" t="s">
        <v>435</v>
      </c>
      <c r="B437" s="12">
        <v>391671</v>
      </c>
      <c r="C437" s="14" t="s">
        <v>450</v>
      </c>
      <c r="D437" s="20" t="s">
        <v>691</v>
      </c>
      <c r="E437" s="42" t="s">
        <v>708</v>
      </c>
      <c r="F437" s="1">
        <v>80292</v>
      </c>
    </row>
    <row r="438" spans="1:6" s="12" customFormat="1">
      <c r="A438" s="23" t="s">
        <v>435</v>
      </c>
      <c r="B438" s="12">
        <v>391674</v>
      </c>
      <c r="C438" s="14" t="s">
        <v>451</v>
      </c>
      <c r="D438" s="20" t="s">
        <v>691</v>
      </c>
      <c r="E438" s="42" t="s">
        <v>708</v>
      </c>
      <c r="F438" s="1">
        <v>528696</v>
      </c>
    </row>
    <row r="439" spans="1:6" s="12" customFormat="1">
      <c r="A439" s="23" t="s">
        <v>435</v>
      </c>
      <c r="B439" s="12">
        <v>391676</v>
      </c>
      <c r="C439" s="14" t="s">
        <v>452</v>
      </c>
      <c r="D439" s="20" t="s">
        <v>691</v>
      </c>
      <c r="E439" s="42" t="s">
        <v>708</v>
      </c>
      <c r="F439" s="1">
        <v>1237104</v>
      </c>
    </row>
    <row r="440" spans="1:6" s="12" customFormat="1">
      <c r="A440" s="23" t="s">
        <v>435</v>
      </c>
      <c r="B440" s="12">
        <v>391677</v>
      </c>
      <c r="C440" s="14" t="s">
        <v>453</v>
      </c>
      <c r="D440" s="20" t="s">
        <v>691</v>
      </c>
      <c r="E440" s="42" t="s">
        <v>709</v>
      </c>
      <c r="F440" s="19">
        <v>0</v>
      </c>
    </row>
    <row r="441" spans="1:6" s="12" customFormat="1">
      <c r="A441" s="23" t="s">
        <v>435</v>
      </c>
      <c r="B441" s="12">
        <v>391677</v>
      </c>
      <c r="C441" s="14" t="s">
        <v>453</v>
      </c>
      <c r="D441" s="20" t="s">
        <v>691</v>
      </c>
      <c r="E441" s="42" t="s">
        <v>708</v>
      </c>
      <c r="F441" s="1">
        <v>979812</v>
      </c>
    </row>
    <row r="442" spans="1:6" s="12" customFormat="1">
      <c r="A442" s="23" t="s">
        <v>435</v>
      </c>
      <c r="B442" s="12">
        <v>391679</v>
      </c>
      <c r="C442" s="14" t="s">
        <v>454</v>
      </c>
      <c r="D442" s="20" t="s">
        <v>691</v>
      </c>
      <c r="E442" s="42" t="s">
        <v>708</v>
      </c>
      <c r="F442" s="1">
        <v>230064</v>
      </c>
    </row>
    <row r="443" spans="1:6" s="12" customFormat="1">
      <c r="A443" s="23" t="s">
        <v>435</v>
      </c>
      <c r="B443" s="12">
        <v>391680</v>
      </c>
      <c r="C443" s="14" t="s">
        <v>455</v>
      </c>
      <c r="D443" s="20" t="s">
        <v>691</v>
      </c>
      <c r="E443" s="42" t="s">
        <v>709</v>
      </c>
      <c r="F443" s="19">
        <v>0</v>
      </c>
    </row>
    <row r="444" spans="1:6" s="12" customFormat="1">
      <c r="A444" s="23" t="s">
        <v>435</v>
      </c>
      <c r="B444" s="12">
        <v>391680</v>
      </c>
      <c r="C444" s="14" t="s">
        <v>455</v>
      </c>
      <c r="D444" s="20" t="s">
        <v>691</v>
      </c>
      <c r="E444" s="42" t="s">
        <v>708</v>
      </c>
      <c r="F444" s="1">
        <v>2599572</v>
      </c>
    </row>
    <row r="445" spans="1:6" s="12" customFormat="1">
      <c r="A445" s="23" t="s">
        <v>435</v>
      </c>
      <c r="B445" s="12">
        <v>391682</v>
      </c>
      <c r="C445" s="14" t="s">
        <v>456</v>
      </c>
      <c r="D445" s="20" t="s">
        <v>691</v>
      </c>
      <c r="E445" s="42" t="s">
        <v>708</v>
      </c>
      <c r="F445" s="1">
        <v>71520</v>
      </c>
    </row>
    <row r="446" spans="1:6" s="12" customFormat="1">
      <c r="A446" s="23" t="s">
        <v>435</v>
      </c>
      <c r="B446" s="12">
        <v>391684</v>
      </c>
      <c r="C446" s="14" t="s">
        <v>457</v>
      </c>
      <c r="D446" s="20" t="s">
        <v>691</v>
      </c>
      <c r="E446" s="42" t="s">
        <v>708</v>
      </c>
      <c r="F446" s="1">
        <v>778488</v>
      </c>
    </row>
    <row r="447" spans="1:6" s="12" customFormat="1">
      <c r="A447" s="23" t="s">
        <v>435</v>
      </c>
      <c r="B447" s="12">
        <v>391685</v>
      </c>
      <c r="C447" s="14" t="s">
        <v>458</v>
      </c>
      <c r="D447" s="20" t="s">
        <v>691</v>
      </c>
      <c r="E447" s="42" t="s">
        <v>708</v>
      </c>
      <c r="F447" s="1">
        <v>1973040</v>
      </c>
    </row>
    <row r="448" spans="1:6" s="12" customFormat="1">
      <c r="A448" s="23" t="s">
        <v>435</v>
      </c>
      <c r="B448" s="12">
        <v>391686</v>
      </c>
      <c r="C448" s="14" t="s">
        <v>459</v>
      </c>
      <c r="D448" s="20" t="s">
        <v>691</v>
      </c>
      <c r="E448" s="42" t="s">
        <v>708</v>
      </c>
      <c r="F448" s="1">
        <v>4735428</v>
      </c>
    </row>
    <row r="449" spans="1:6" s="12" customFormat="1">
      <c r="A449" s="23" t="s">
        <v>435</v>
      </c>
      <c r="B449" s="12">
        <v>391688</v>
      </c>
      <c r="C449" s="14" t="s">
        <v>460</v>
      </c>
      <c r="D449" s="20" t="s">
        <v>691</v>
      </c>
      <c r="E449" s="42" t="s">
        <v>708</v>
      </c>
      <c r="F449" s="1">
        <v>5784</v>
      </c>
    </row>
    <row r="450" spans="1:6" s="12" customFormat="1">
      <c r="A450" s="23" t="s">
        <v>435</v>
      </c>
      <c r="B450" s="12">
        <v>391689</v>
      </c>
      <c r="C450" s="14" t="s">
        <v>461</v>
      </c>
      <c r="D450" s="20" t="s">
        <v>691</v>
      </c>
      <c r="E450" s="42" t="s">
        <v>708</v>
      </c>
      <c r="F450" s="1">
        <v>2191284</v>
      </c>
    </row>
    <row r="451" spans="1:6" s="12" customFormat="1">
      <c r="A451" s="23" t="s">
        <v>462</v>
      </c>
      <c r="B451" s="12">
        <v>401697</v>
      </c>
      <c r="C451" s="14" t="s">
        <v>463</v>
      </c>
      <c r="D451" s="20" t="s">
        <v>691</v>
      </c>
      <c r="E451" s="42" t="s">
        <v>708</v>
      </c>
      <c r="F451" s="1">
        <v>964068</v>
      </c>
    </row>
    <row r="452" spans="1:6" s="12" customFormat="1">
      <c r="A452" s="23" t="s">
        <v>462</v>
      </c>
      <c r="B452" s="12">
        <v>401698</v>
      </c>
      <c r="C452" s="14" t="s">
        <v>464</v>
      </c>
      <c r="D452" s="20" t="s">
        <v>691</v>
      </c>
      <c r="E452" s="42" t="s">
        <v>708</v>
      </c>
      <c r="F452" s="1">
        <v>0</v>
      </c>
    </row>
    <row r="453" spans="1:6" s="12" customFormat="1">
      <c r="A453" s="23" t="s">
        <v>462</v>
      </c>
      <c r="B453" s="12">
        <v>401699</v>
      </c>
      <c r="C453" s="14" t="s">
        <v>465</v>
      </c>
      <c r="D453" s="20" t="s">
        <v>691</v>
      </c>
      <c r="E453" s="42" t="s">
        <v>708</v>
      </c>
      <c r="F453" s="1">
        <v>62292</v>
      </c>
    </row>
    <row r="454" spans="1:6" s="12" customFormat="1">
      <c r="A454" s="23" t="s">
        <v>462</v>
      </c>
      <c r="B454" s="12">
        <v>401702</v>
      </c>
      <c r="C454" s="14" t="s">
        <v>466</v>
      </c>
      <c r="D454" s="20" t="s">
        <v>691</v>
      </c>
      <c r="E454" s="42" t="s">
        <v>708</v>
      </c>
      <c r="F454" s="1">
        <v>611412</v>
      </c>
    </row>
    <row r="455" spans="1:6" s="12" customFormat="1">
      <c r="A455" s="23" t="s">
        <v>462</v>
      </c>
      <c r="B455" s="12">
        <v>401704</v>
      </c>
      <c r="C455" s="14" t="s">
        <v>467</v>
      </c>
      <c r="D455" s="20" t="s">
        <v>691</v>
      </c>
      <c r="E455" s="42" t="s">
        <v>708</v>
      </c>
      <c r="F455" s="1">
        <v>691272</v>
      </c>
    </row>
    <row r="456" spans="1:6" s="12" customFormat="1">
      <c r="A456" s="23" t="s">
        <v>462</v>
      </c>
      <c r="B456" s="12">
        <v>401709</v>
      </c>
      <c r="C456" s="14" t="s">
        <v>468</v>
      </c>
      <c r="D456" s="20" t="s">
        <v>691</v>
      </c>
      <c r="E456" s="42" t="s">
        <v>708</v>
      </c>
      <c r="F456" s="1">
        <v>1269000</v>
      </c>
    </row>
    <row r="457" spans="1:6" s="12" customFormat="1">
      <c r="A457" s="23" t="s">
        <v>462</v>
      </c>
      <c r="B457" s="12">
        <v>401710</v>
      </c>
      <c r="C457" s="14" t="s">
        <v>469</v>
      </c>
      <c r="D457" s="20" t="s">
        <v>691</v>
      </c>
      <c r="E457" s="42" t="s">
        <v>708</v>
      </c>
      <c r="F457" s="1">
        <v>90756</v>
      </c>
    </row>
    <row r="458" spans="1:6" s="12" customFormat="1">
      <c r="A458" s="23" t="s">
        <v>462</v>
      </c>
      <c r="B458" s="12">
        <v>401713</v>
      </c>
      <c r="C458" s="14" t="s">
        <v>470</v>
      </c>
      <c r="D458" s="20" t="s">
        <v>691</v>
      </c>
      <c r="E458" s="42" t="s">
        <v>708</v>
      </c>
      <c r="F458" s="1">
        <v>1869228</v>
      </c>
    </row>
    <row r="459" spans="1:6" s="12" customFormat="1">
      <c r="A459" s="23" t="s">
        <v>462</v>
      </c>
      <c r="B459" s="12">
        <v>401718</v>
      </c>
      <c r="C459" s="14" t="s">
        <v>471</v>
      </c>
      <c r="D459" s="20" t="s">
        <v>691</v>
      </c>
      <c r="E459" s="42" t="s">
        <v>708</v>
      </c>
      <c r="F459" s="1">
        <v>1322448</v>
      </c>
    </row>
    <row r="460" spans="1:6" s="12" customFormat="1">
      <c r="A460" s="23" t="s">
        <v>462</v>
      </c>
      <c r="B460" s="12">
        <v>401721</v>
      </c>
      <c r="C460" s="14" t="s">
        <v>472</v>
      </c>
      <c r="D460" s="20" t="s">
        <v>691</v>
      </c>
      <c r="E460" s="42" t="s">
        <v>708</v>
      </c>
      <c r="F460" s="1">
        <v>726528</v>
      </c>
    </row>
    <row r="461" spans="1:6" s="12" customFormat="1">
      <c r="A461" s="23" t="s">
        <v>462</v>
      </c>
      <c r="B461" s="12">
        <v>401724</v>
      </c>
      <c r="C461" s="14" t="s">
        <v>473</v>
      </c>
      <c r="D461" s="20" t="s">
        <v>691</v>
      </c>
      <c r="E461" s="42" t="s">
        <v>708</v>
      </c>
      <c r="F461" s="1">
        <v>4592328</v>
      </c>
    </row>
    <row r="462" spans="1:6" s="12" customFormat="1">
      <c r="A462" s="23" t="s">
        <v>462</v>
      </c>
      <c r="B462" s="12">
        <v>401734</v>
      </c>
      <c r="C462" s="14" t="s">
        <v>474</v>
      </c>
      <c r="D462" s="20" t="s">
        <v>691</v>
      </c>
      <c r="E462" s="42" t="s">
        <v>708</v>
      </c>
      <c r="F462" s="1">
        <v>5198976</v>
      </c>
    </row>
    <row r="463" spans="1:6" s="12" customFormat="1">
      <c r="A463" s="23" t="s">
        <v>475</v>
      </c>
      <c r="B463" s="12">
        <v>411746</v>
      </c>
      <c r="C463" s="14" t="s">
        <v>476</v>
      </c>
      <c r="D463" s="20" t="s">
        <v>691</v>
      </c>
      <c r="E463" s="42" t="s">
        <v>709</v>
      </c>
      <c r="F463" s="19">
        <v>78660</v>
      </c>
    </row>
    <row r="464" spans="1:6" s="12" customFormat="1">
      <c r="A464" s="23" t="s">
        <v>475</v>
      </c>
      <c r="B464" s="12">
        <v>411746</v>
      </c>
      <c r="C464" s="14" t="s">
        <v>476</v>
      </c>
      <c r="D464" s="20" t="s">
        <v>691</v>
      </c>
      <c r="E464" s="42" t="s">
        <v>708</v>
      </c>
      <c r="F464" s="1">
        <v>1968624</v>
      </c>
    </row>
    <row r="465" spans="1:6" s="12" customFormat="1">
      <c r="A465" s="23" t="s">
        <v>475</v>
      </c>
      <c r="B465" s="12">
        <v>411756</v>
      </c>
      <c r="C465" s="14" t="s">
        <v>477</v>
      </c>
      <c r="D465" s="20" t="s">
        <v>691</v>
      </c>
      <c r="E465" s="42" t="s">
        <v>708</v>
      </c>
      <c r="F465" s="1">
        <v>271236</v>
      </c>
    </row>
    <row r="466" spans="1:6" s="12" customFormat="1">
      <c r="A466" s="23" t="s">
        <v>475</v>
      </c>
      <c r="B466" s="12">
        <v>411758</v>
      </c>
      <c r="C466" s="14" t="s">
        <v>478</v>
      </c>
      <c r="D466" s="20" t="s">
        <v>691</v>
      </c>
      <c r="E466" s="42" t="s">
        <v>708</v>
      </c>
      <c r="F466" s="1">
        <v>1502688</v>
      </c>
    </row>
    <row r="467" spans="1:6" s="12" customFormat="1">
      <c r="A467" s="23" t="s">
        <v>475</v>
      </c>
      <c r="B467" s="12">
        <v>411761</v>
      </c>
      <c r="C467" s="14" t="s">
        <v>479</v>
      </c>
      <c r="D467" s="20" t="s">
        <v>691</v>
      </c>
      <c r="E467" s="42" t="s">
        <v>708</v>
      </c>
      <c r="F467" s="1">
        <v>1440312</v>
      </c>
    </row>
    <row r="468" spans="1:6" s="12" customFormat="1">
      <c r="A468" s="23" t="s">
        <v>475</v>
      </c>
      <c r="B468" s="12">
        <v>411764</v>
      </c>
      <c r="C468" s="14" t="s">
        <v>480</v>
      </c>
      <c r="D468" s="20" t="s">
        <v>691</v>
      </c>
      <c r="E468" s="42" t="s">
        <v>708</v>
      </c>
      <c r="F468" s="1">
        <v>647856</v>
      </c>
    </row>
    <row r="469" spans="1:6" s="12" customFormat="1">
      <c r="A469" s="23" t="s">
        <v>475</v>
      </c>
      <c r="B469" s="12">
        <v>411777</v>
      </c>
      <c r="C469" s="14" t="s">
        <v>481</v>
      </c>
      <c r="D469" s="20" t="s">
        <v>691</v>
      </c>
      <c r="E469" s="42" t="s">
        <v>708</v>
      </c>
      <c r="F469" s="1">
        <v>2716548</v>
      </c>
    </row>
    <row r="470" spans="1:6" s="12" customFormat="1">
      <c r="A470" s="23" t="s">
        <v>475</v>
      </c>
      <c r="B470" s="12">
        <v>411778</v>
      </c>
      <c r="C470" s="14" t="s">
        <v>482</v>
      </c>
      <c r="D470" s="20" t="s">
        <v>691</v>
      </c>
      <c r="E470" s="42" t="s">
        <v>709</v>
      </c>
      <c r="F470" s="19">
        <v>8364</v>
      </c>
    </row>
    <row r="471" spans="1:6" s="12" customFormat="1">
      <c r="A471" s="23" t="s">
        <v>475</v>
      </c>
      <c r="B471" s="12">
        <v>411778</v>
      </c>
      <c r="C471" s="14" t="s">
        <v>482</v>
      </c>
      <c r="D471" s="20" t="s">
        <v>691</v>
      </c>
      <c r="E471" s="42" t="s">
        <v>708</v>
      </c>
      <c r="F471" s="1">
        <v>398028</v>
      </c>
    </row>
    <row r="472" spans="1:6" s="12" customFormat="1">
      <c r="A472" s="23" t="s">
        <v>475</v>
      </c>
      <c r="B472" s="12">
        <v>411781</v>
      </c>
      <c r="C472" s="14" t="s">
        <v>483</v>
      </c>
      <c r="D472" s="20" t="s">
        <v>691</v>
      </c>
      <c r="E472" s="42" t="s">
        <v>708</v>
      </c>
      <c r="F472" s="1">
        <v>193248</v>
      </c>
    </row>
    <row r="473" spans="1:6" s="12" customFormat="1">
      <c r="A473" s="23" t="s">
        <v>475</v>
      </c>
      <c r="B473" s="12">
        <v>411782</v>
      </c>
      <c r="C473" s="14" t="s">
        <v>102</v>
      </c>
      <c r="D473" s="20" t="s">
        <v>691</v>
      </c>
      <c r="E473" s="42" t="s">
        <v>708</v>
      </c>
      <c r="F473" s="1">
        <v>1587960</v>
      </c>
    </row>
    <row r="474" spans="1:6" s="12" customFormat="1">
      <c r="A474" s="23" t="s">
        <v>475</v>
      </c>
      <c r="B474" s="12">
        <v>411788</v>
      </c>
      <c r="C474" s="14" t="s">
        <v>484</v>
      </c>
      <c r="D474" s="20" t="s">
        <v>691</v>
      </c>
      <c r="E474" s="42" t="s">
        <v>708</v>
      </c>
      <c r="F474" s="1">
        <v>2428836</v>
      </c>
    </row>
    <row r="475" spans="1:6" s="12" customFormat="1">
      <c r="A475" s="23" t="s">
        <v>475</v>
      </c>
      <c r="B475" s="12">
        <v>411791</v>
      </c>
      <c r="C475" s="14" t="s">
        <v>485</v>
      </c>
      <c r="D475" s="20" t="s">
        <v>691</v>
      </c>
      <c r="E475" s="42" t="s">
        <v>708</v>
      </c>
      <c r="F475" s="1">
        <v>303948</v>
      </c>
    </row>
    <row r="476" spans="1:6" s="12" customFormat="1">
      <c r="A476" s="23" t="s">
        <v>475</v>
      </c>
      <c r="B476" s="12">
        <v>411801</v>
      </c>
      <c r="C476" s="14" t="s">
        <v>486</v>
      </c>
      <c r="D476" s="20" t="s">
        <v>691</v>
      </c>
      <c r="E476" s="42" t="s">
        <v>708</v>
      </c>
      <c r="F476" s="1">
        <v>462564</v>
      </c>
    </row>
    <row r="477" spans="1:6" s="12" customFormat="1">
      <c r="A477" s="23" t="s">
        <v>475</v>
      </c>
      <c r="B477" s="12">
        <v>411807</v>
      </c>
      <c r="C477" s="14" t="s">
        <v>487</v>
      </c>
      <c r="D477" s="20" t="s">
        <v>691</v>
      </c>
      <c r="E477" s="42" t="s">
        <v>708</v>
      </c>
      <c r="F477" s="1">
        <v>72096</v>
      </c>
    </row>
    <row r="478" spans="1:6" s="12" customFormat="1">
      <c r="A478" s="23" t="s">
        <v>475</v>
      </c>
      <c r="B478" s="12">
        <v>411809</v>
      </c>
      <c r="C478" s="14" t="s">
        <v>325</v>
      </c>
      <c r="D478" s="20" t="s">
        <v>691</v>
      </c>
      <c r="E478" s="42" t="s">
        <v>708</v>
      </c>
      <c r="F478" s="1">
        <v>436416</v>
      </c>
    </row>
    <row r="479" spans="1:6" s="12" customFormat="1">
      <c r="A479" s="23" t="s">
        <v>475</v>
      </c>
      <c r="B479" s="12">
        <v>411814</v>
      </c>
      <c r="C479" s="14" t="s">
        <v>488</v>
      </c>
      <c r="D479" s="20" t="s">
        <v>691</v>
      </c>
      <c r="E479" s="42" t="s">
        <v>708</v>
      </c>
      <c r="F479" s="1">
        <v>986268</v>
      </c>
    </row>
    <row r="480" spans="1:6" s="12" customFormat="1">
      <c r="A480" s="23" t="s">
        <v>475</v>
      </c>
      <c r="B480" s="12">
        <v>411817</v>
      </c>
      <c r="C480" s="14" t="s">
        <v>489</v>
      </c>
      <c r="D480" s="20" t="s">
        <v>691</v>
      </c>
      <c r="E480" s="42" t="s">
        <v>708</v>
      </c>
      <c r="F480" s="1">
        <v>1008180</v>
      </c>
    </row>
    <row r="481" spans="1:6" s="12" customFormat="1">
      <c r="A481" s="23" t="s">
        <v>475</v>
      </c>
      <c r="B481" s="12">
        <v>411818</v>
      </c>
      <c r="C481" s="14" t="s">
        <v>490</v>
      </c>
      <c r="D481" s="20" t="s">
        <v>691</v>
      </c>
      <c r="E481" s="42" t="s">
        <v>708</v>
      </c>
      <c r="F481" s="1">
        <v>3076356</v>
      </c>
    </row>
    <row r="482" spans="1:6" s="12" customFormat="1">
      <c r="A482" s="23" t="s">
        <v>475</v>
      </c>
      <c r="B482" s="12">
        <v>411820</v>
      </c>
      <c r="C482" s="14" t="s">
        <v>491</v>
      </c>
      <c r="D482" s="20" t="s">
        <v>691</v>
      </c>
      <c r="E482" s="42" t="s">
        <v>708</v>
      </c>
      <c r="F482" s="1">
        <v>1546284</v>
      </c>
    </row>
    <row r="483" spans="1:6" s="12" customFormat="1">
      <c r="A483" s="23" t="s">
        <v>475</v>
      </c>
      <c r="B483" s="12">
        <v>411826</v>
      </c>
      <c r="C483" s="14" t="s">
        <v>492</v>
      </c>
      <c r="D483" s="20" t="s">
        <v>691</v>
      </c>
      <c r="E483" s="42" t="s">
        <v>709</v>
      </c>
      <c r="F483" s="19">
        <v>199044</v>
      </c>
    </row>
    <row r="484" spans="1:6" s="12" customFormat="1">
      <c r="A484" s="23" t="s">
        <v>475</v>
      </c>
      <c r="B484" s="12">
        <v>411826</v>
      </c>
      <c r="C484" s="14" t="s">
        <v>492</v>
      </c>
      <c r="D484" s="20" t="s">
        <v>691</v>
      </c>
      <c r="E484" s="42" t="s">
        <v>708</v>
      </c>
      <c r="F484" s="1">
        <v>2244684</v>
      </c>
    </row>
    <row r="485" spans="1:6" s="12" customFormat="1">
      <c r="A485" s="23" t="s">
        <v>475</v>
      </c>
      <c r="B485" s="12">
        <v>411827</v>
      </c>
      <c r="C485" s="14" t="s">
        <v>493</v>
      </c>
      <c r="D485" s="20" t="s">
        <v>691</v>
      </c>
      <c r="E485" s="42" t="s">
        <v>708</v>
      </c>
      <c r="F485" s="1">
        <v>3480360</v>
      </c>
    </row>
    <row r="486" spans="1:6" s="12" customFormat="1">
      <c r="A486" s="23" t="s">
        <v>475</v>
      </c>
      <c r="B486" s="12">
        <v>411831</v>
      </c>
      <c r="C486" s="14" t="s">
        <v>494</v>
      </c>
      <c r="D486" s="20" t="s">
        <v>691</v>
      </c>
      <c r="E486" s="42" t="s">
        <v>708</v>
      </c>
      <c r="F486" s="1">
        <v>1718760</v>
      </c>
    </row>
    <row r="487" spans="1:6" s="12" customFormat="1">
      <c r="A487" s="23" t="s">
        <v>475</v>
      </c>
      <c r="B487" s="12">
        <v>411833</v>
      </c>
      <c r="C487" s="14" t="s">
        <v>495</v>
      </c>
      <c r="D487" s="20" t="s">
        <v>691</v>
      </c>
      <c r="E487" s="42" t="s">
        <v>708</v>
      </c>
      <c r="F487" s="1">
        <v>1466784</v>
      </c>
    </row>
    <row r="488" spans="1:6" s="12" customFormat="1">
      <c r="A488" s="23" t="s">
        <v>475</v>
      </c>
      <c r="B488" s="12">
        <v>411839</v>
      </c>
      <c r="C488" s="14" t="s">
        <v>496</v>
      </c>
      <c r="D488" s="20" t="s">
        <v>691</v>
      </c>
      <c r="E488" s="42" t="s">
        <v>708</v>
      </c>
      <c r="F488" s="1">
        <v>3286800</v>
      </c>
    </row>
    <row r="489" spans="1:6" s="12" customFormat="1">
      <c r="A489" s="23" t="s">
        <v>475</v>
      </c>
      <c r="B489" s="12">
        <v>411840</v>
      </c>
      <c r="C489" s="14" t="s">
        <v>497</v>
      </c>
      <c r="D489" s="20" t="s">
        <v>691</v>
      </c>
      <c r="E489" s="42" t="s">
        <v>709</v>
      </c>
      <c r="F489" s="19">
        <v>202440</v>
      </c>
    </row>
    <row r="490" spans="1:6" s="12" customFormat="1">
      <c r="A490" s="23" t="s">
        <v>475</v>
      </c>
      <c r="B490" s="12">
        <v>411840</v>
      </c>
      <c r="C490" s="14" t="s">
        <v>497</v>
      </c>
      <c r="D490" s="20" t="s">
        <v>691</v>
      </c>
      <c r="E490" s="42" t="s">
        <v>708</v>
      </c>
      <c r="F490" s="1">
        <v>583356</v>
      </c>
    </row>
    <row r="491" spans="1:6" s="12" customFormat="1">
      <c r="A491" s="23" t="s">
        <v>475</v>
      </c>
      <c r="B491" s="12">
        <v>411841</v>
      </c>
      <c r="C491" s="14" t="s">
        <v>498</v>
      </c>
      <c r="D491" s="20" t="s">
        <v>691</v>
      </c>
      <c r="E491" s="42" t="s">
        <v>708</v>
      </c>
      <c r="F491" s="1">
        <v>2262336</v>
      </c>
    </row>
    <row r="492" spans="1:6" s="12" customFormat="1">
      <c r="A492" s="23" t="s">
        <v>475</v>
      </c>
      <c r="B492" s="12">
        <v>411845</v>
      </c>
      <c r="C492" s="14" t="s">
        <v>499</v>
      </c>
      <c r="D492" s="20" t="s">
        <v>691</v>
      </c>
      <c r="E492" s="42" t="s">
        <v>708</v>
      </c>
      <c r="F492" s="1">
        <v>1640196</v>
      </c>
    </row>
    <row r="493" spans="1:6" s="12" customFormat="1">
      <c r="A493" s="23" t="s">
        <v>475</v>
      </c>
      <c r="B493" s="12">
        <v>411847</v>
      </c>
      <c r="C493" s="14" t="s">
        <v>500</v>
      </c>
      <c r="D493" s="20" t="s">
        <v>691</v>
      </c>
      <c r="E493" s="42" t="s">
        <v>708</v>
      </c>
      <c r="F493" s="1">
        <v>2392008</v>
      </c>
    </row>
    <row r="494" spans="1:6" s="12" customFormat="1">
      <c r="A494" s="23" t="s">
        <v>475</v>
      </c>
      <c r="B494" s="12">
        <v>411849</v>
      </c>
      <c r="C494" s="14" t="s">
        <v>501</v>
      </c>
      <c r="D494" s="20" t="s">
        <v>691</v>
      </c>
      <c r="E494" s="42" t="s">
        <v>708</v>
      </c>
      <c r="F494" s="1">
        <v>1843116</v>
      </c>
    </row>
    <row r="495" spans="1:6" s="12" customFormat="1">
      <c r="A495" s="23" t="s">
        <v>503</v>
      </c>
      <c r="B495" s="12">
        <v>420463</v>
      </c>
      <c r="C495" s="14" t="s">
        <v>504</v>
      </c>
      <c r="D495" s="20" t="s">
        <v>691</v>
      </c>
      <c r="E495" s="42" t="s">
        <v>708</v>
      </c>
      <c r="F495" s="1">
        <v>711216</v>
      </c>
    </row>
    <row r="496" spans="1:6" s="12" customFormat="1">
      <c r="A496" s="23" t="s">
        <v>503</v>
      </c>
      <c r="B496" s="12">
        <v>421206</v>
      </c>
      <c r="C496" s="14" t="s">
        <v>505</v>
      </c>
      <c r="D496" s="20" t="s">
        <v>691</v>
      </c>
      <c r="E496" s="42" t="s">
        <v>708</v>
      </c>
      <c r="F496" s="1">
        <v>711936</v>
      </c>
    </row>
    <row r="497" spans="1:6" s="12" customFormat="1">
      <c r="A497" s="23" t="s">
        <v>503</v>
      </c>
      <c r="B497" s="12">
        <v>421759</v>
      </c>
      <c r="C497" s="14" t="s">
        <v>506</v>
      </c>
      <c r="D497" s="20" t="s">
        <v>691</v>
      </c>
      <c r="E497" s="42" t="s">
        <v>708</v>
      </c>
      <c r="F497" s="1">
        <v>777588</v>
      </c>
    </row>
    <row r="498" spans="1:6" s="12" customFormat="1">
      <c r="A498" s="23" t="s">
        <v>503</v>
      </c>
      <c r="B498" s="12">
        <v>421807</v>
      </c>
      <c r="C498" s="14" t="s">
        <v>507</v>
      </c>
      <c r="D498" s="20" t="s">
        <v>691</v>
      </c>
      <c r="E498" s="42" t="s">
        <v>708</v>
      </c>
      <c r="F498" s="1">
        <v>32352</v>
      </c>
    </row>
    <row r="499" spans="1:6" s="12" customFormat="1">
      <c r="A499" s="23" t="s">
        <v>503</v>
      </c>
      <c r="B499" s="12">
        <v>421860</v>
      </c>
      <c r="C499" s="14" t="s">
        <v>508</v>
      </c>
      <c r="D499" s="20" t="s">
        <v>691</v>
      </c>
      <c r="E499" s="42" t="s">
        <v>708</v>
      </c>
      <c r="F499" s="1">
        <v>244680</v>
      </c>
    </row>
    <row r="500" spans="1:6" s="12" customFormat="1">
      <c r="A500" s="23" t="s">
        <v>503</v>
      </c>
      <c r="B500" s="12">
        <v>421864</v>
      </c>
      <c r="C500" s="14" t="s">
        <v>509</v>
      </c>
      <c r="D500" s="20" t="s">
        <v>691</v>
      </c>
      <c r="E500" s="42" t="s">
        <v>708</v>
      </c>
      <c r="F500" s="1">
        <v>3719052</v>
      </c>
    </row>
    <row r="501" spans="1:6" s="12" customFormat="1">
      <c r="A501" s="23" t="s">
        <v>503</v>
      </c>
      <c r="B501" s="12">
        <v>421865</v>
      </c>
      <c r="C501" s="14" t="s">
        <v>510</v>
      </c>
      <c r="D501" s="20" t="s">
        <v>691</v>
      </c>
      <c r="E501" s="42" t="s">
        <v>708</v>
      </c>
      <c r="F501" s="1">
        <v>260436</v>
      </c>
    </row>
    <row r="502" spans="1:6" s="12" customFormat="1">
      <c r="A502" s="23" t="s">
        <v>503</v>
      </c>
      <c r="B502" s="12">
        <v>421866</v>
      </c>
      <c r="C502" s="14" t="s">
        <v>511</v>
      </c>
      <c r="D502" s="20" t="s">
        <v>691</v>
      </c>
      <c r="E502" s="42" t="s">
        <v>708</v>
      </c>
      <c r="F502" s="1">
        <v>260700</v>
      </c>
    </row>
    <row r="503" spans="1:6" s="12" customFormat="1">
      <c r="A503" s="23" t="s">
        <v>503</v>
      </c>
      <c r="B503" s="12">
        <v>421876</v>
      </c>
      <c r="C503" s="14" t="s">
        <v>512</v>
      </c>
      <c r="D503" s="20" t="s">
        <v>691</v>
      </c>
      <c r="E503" s="42" t="s">
        <v>708</v>
      </c>
      <c r="F503" s="1">
        <v>183108</v>
      </c>
    </row>
    <row r="504" spans="1:6" s="12" customFormat="1">
      <c r="A504" s="23" t="s">
        <v>503</v>
      </c>
      <c r="B504" s="12">
        <v>421882</v>
      </c>
      <c r="C504" s="14" t="s">
        <v>513</v>
      </c>
      <c r="D504" s="20" t="s">
        <v>691</v>
      </c>
      <c r="E504" s="42" t="s">
        <v>708</v>
      </c>
      <c r="F504" s="1">
        <v>0</v>
      </c>
    </row>
    <row r="505" spans="1:6" s="12" customFormat="1">
      <c r="A505" s="23" t="s">
        <v>503</v>
      </c>
      <c r="B505" s="12">
        <v>421886</v>
      </c>
      <c r="C505" s="14" t="s">
        <v>514</v>
      </c>
      <c r="D505" s="20" t="s">
        <v>691</v>
      </c>
      <c r="E505" s="42" t="s">
        <v>708</v>
      </c>
      <c r="F505" s="1">
        <v>367764</v>
      </c>
    </row>
    <row r="506" spans="1:6" s="12" customFormat="1">
      <c r="A506" s="23" t="s">
        <v>503</v>
      </c>
      <c r="B506" s="12">
        <v>421887</v>
      </c>
      <c r="C506" s="14" t="s">
        <v>515</v>
      </c>
      <c r="D506" s="20" t="s">
        <v>691</v>
      </c>
      <c r="E506" s="42" t="s">
        <v>708</v>
      </c>
      <c r="F506" s="1">
        <v>886248</v>
      </c>
    </row>
    <row r="507" spans="1:6" s="12" customFormat="1">
      <c r="A507" s="23" t="s">
        <v>503</v>
      </c>
      <c r="B507" s="12">
        <v>421890</v>
      </c>
      <c r="C507" s="14" t="s">
        <v>516</v>
      </c>
      <c r="D507" s="20" t="s">
        <v>691</v>
      </c>
      <c r="E507" s="42" t="s">
        <v>708</v>
      </c>
      <c r="F507" s="1">
        <v>1712532</v>
      </c>
    </row>
    <row r="508" spans="1:6" s="12" customFormat="1">
      <c r="A508" s="23" t="s">
        <v>503</v>
      </c>
      <c r="B508" s="12">
        <v>421893</v>
      </c>
      <c r="C508" s="14" t="s">
        <v>517</v>
      </c>
      <c r="D508" s="20" t="s">
        <v>691</v>
      </c>
      <c r="E508" s="42" t="s">
        <v>708</v>
      </c>
      <c r="F508" s="1">
        <v>42384</v>
      </c>
    </row>
    <row r="509" spans="1:6" s="12" customFormat="1">
      <c r="A509" s="23" t="s">
        <v>503</v>
      </c>
      <c r="B509" s="12">
        <v>421901</v>
      </c>
      <c r="C509" s="14" t="s">
        <v>518</v>
      </c>
      <c r="D509" s="20" t="s">
        <v>691</v>
      </c>
      <c r="E509" s="42" t="s">
        <v>708</v>
      </c>
      <c r="F509" s="1">
        <v>1297152</v>
      </c>
    </row>
    <row r="510" spans="1:6" s="12" customFormat="1">
      <c r="A510" s="23" t="s">
        <v>503</v>
      </c>
      <c r="B510" s="12">
        <v>421912</v>
      </c>
      <c r="C510" s="14" t="s">
        <v>519</v>
      </c>
      <c r="D510" s="20" t="s">
        <v>691</v>
      </c>
      <c r="E510" s="42" t="s">
        <v>708</v>
      </c>
      <c r="F510" s="1">
        <v>1346688</v>
      </c>
    </row>
    <row r="511" spans="1:6" s="12" customFormat="1">
      <c r="A511" s="23" t="s">
        <v>503</v>
      </c>
      <c r="B511" s="12">
        <v>421920</v>
      </c>
      <c r="C511" s="14" t="s">
        <v>520</v>
      </c>
      <c r="D511" s="20" t="s">
        <v>691</v>
      </c>
      <c r="E511" s="42" t="s">
        <v>708</v>
      </c>
      <c r="F511" s="1">
        <v>774144</v>
      </c>
    </row>
    <row r="512" spans="1:6" s="12" customFormat="1">
      <c r="A512" s="23" t="s">
        <v>503</v>
      </c>
      <c r="B512" s="12">
        <v>421931</v>
      </c>
      <c r="C512" s="14" t="s">
        <v>521</v>
      </c>
      <c r="D512" s="20" t="s">
        <v>691</v>
      </c>
      <c r="E512" s="42" t="s">
        <v>708</v>
      </c>
      <c r="F512" s="1">
        <v>2571828</v>
      </c>
    </row>
    <row r="513" spans="1:6" s="12" customFormat="1">
      <c r="A513" s="23" t="s">
        <v>503</v>
      </c>
      <c r="B513" s="12">
        <v>421935</v>
      </c>
      <c r="C513" s="14" t="s">
        <v>522</v>
      </c>
      <c r="D513" s="20" t="s">
        <v>691</v>
      </c>
      <c r="E513" s="42" t="s">
        <v>708</v>
      </c>
      <c r="F513" s="1">
        <v>34188</v>
      </c>
    </row>
    <row r="514" spans="1:6" s="12" customFormat="1">
      <c r="A514" s="23" t="s">
        <v>503</v>
      </c>
      <c r="B514" s="12">
        <v>421942</v>
      </c>
      <c r="C514" s="14" t="s">
        <v>523</v>
      </c>
      <c r="D514" s="20" t="s">
        <v>691</v>
      </c>
      <c r="E514" s="42" t="s">
        <v>708</v>
      </c>
      <c r="F514" s="1">
        <v>134040</v>
      </c>
    </row>
    <row r="515" spans="1:6" s="12" customFormat="1">
      <c r="A515" s="23" t="s">
        <v>503</v>
      </c>
      <c r="B515" s="12">
        <v>421945</v>
      </c>
      <c r="C515" s="14" t="s">
        <v>524</v>
      </c>
      <c r="D515" s="20" t="s">
        <v>691</v>
      </c>
      <c r="E515" s="42" t="s">
        <v>708</v>
      </c>
      <c r="F515" s="1">
        <v>166272</v>
      </c>
    </row>
    <row r="516" spans="1:6" s="12" customFormat="1">
      <c r="A516" s="23" t="s">
        <v>503</v>
      </c>
      <c r="B516" s="12">
        <v>421949</v>
      </c>
      <c r="C516" s="14" t="s">
        <v>525</v>
      </c>
      <c r="D516" s="20" t="s">
        <v>691</v>
      </c>
      <c r="E516" s="42" t="s">
        <v>708</v>
      </c>
      <c r="F516" s="1">
        <v>1418424</v>
      </c>
    </row>
    <row r="517" spans="1:6" s="12" customFormat="1">
      <c r="A517" s="23" t="s">
        <v>526</v>
      </c>
      <c r="B517" s="12">
        <v>431704</v>
      </c>
      <c r="C517" s="14" t="s">
        <v>527</v>
      </c>
      <c r="D517" s="20" t="s">
        <v>691</v>
      </c>
      <c r="E517" s="42" t="s">
        <v>708</v>
      </c>
      <c r="F517" s="1">
        <v>528912</v>
      </c>
    </row>
    <row r="518" spans="1:6" s="12" customFormat="1">
      <c r="A518" s="23" t="s">
        <v>526</v>
      </c>
      <c r="B518" s="12">
        <v>431788</v>
      </c>
      <c r="C518" s="14" t="s">
        <v>528</v>
      </c>
      <c r="D518" s="20" t="s">
        <v>691</v>
      </c>
      <c r="E518" s="42" t="s">
        <v>708</v>
      </c>
      <c r="F518" s="1">
        <v>1285536</v>
      </c>
    </row>
    <row r="519" spans="1:6" s="12" customFormat="1">
      <c r="A519" s="23" t="s">
        <v>526</v>
      </c>
      <c r="B519" s="12">
        <v>431831</v>
      </c>
      <c r="C519" s="14" t="s">
        <v>529</v>
      </c>
      <c r="D519" s="20" t="s">
        <v>691</v>
      </c>
      <c r="E519" s="42" t="s">
        <v>708</v>
      </c>
      <c r="F519" s="1">
        <v>475260</v>
      </c>
    </row>
    <row r="520" spans="1:6" s="12" customFormat="1">
      <c r="A520" s="23" t="s">
        <v>526</v>
      </c>
      <c r="B520" s="12">
        <v>431966</v>
      </c>
      <c r="C520" s="14" t="s">
        <v>530</v>
      </c>
      <c r="D520" s="20" t="s">
        <v>691</v>
      </c>
      <c r="E520" s="42" t="s">
        <v>708</v>
      </c>
      <c r="F520" s="1">
        <v>148848</v>
      </c>
    </row>
    <row r="521" spans="1:6" s="12" customFormat="1">
      <c r="A521" s="23" t="s">
        <v>526</v>
      </c>
      <c r="B521" s="12">
        <v>431968</v>
      </c>
      <c r="C521" s="14" t="s">
        <v>531</v>
      </c>
      <c r="D521" s="20" t="s">
        <v>691</v>
      </c>
      <c r="E521" s="42" t="s">
        <v>708</v>
      </c>
      <c r="F521" s="1">
        <v>0</v>
      </c>
    </row>
    <row r="522" spans="1:6" s="12" customFormat="1">
      <c r="A522" s="23" t="s">
        <v>526</v>
      </c>
      <c r="B522" s="12">
        <v>431969</v>
      </c>
      <c r="C522" s="14" t="s">
        <v>532</v>
      </c>
      <c r="D522" s="20" t="s">
        <v>691</v>
      </c>
      <c r="E522" s="42" t="s">
        <v>708</v>
      </c>
      <c r="F522" s="1">
        <v>1471236</v>
      </c>
    </row>
    <row r="523" spans="1:6" s="12" customFormat="1">
      <c r="A523" s="23" t="s">
        <v>526</v>
      </c>
      <c r="B523" s="12">
        <v>431974</v>
      </c>
      <c r="C523" s="14" t="s">
        <v>533</v>
      </c>
      <c r="D523" s="20" t="s">
        <v>691</v>
      </c>
      <c r="E523" s="42" t="s">
        <v>708</v>
      </c>
      <c r="F523" s="1">
        <v>527604</v>
      </c>
    </row>
    <row r="524" spans="1:6" s="12" customFormat="1">
      <c r="A524" s="23" t="s">
        <v>526</v>
      </c>
      <c r="B524" s="12">
        <v>431977</v>
      </c>
      <c r="C524" s="14" t="s">
        <v>534</v>
      </c>
      <c r="D524" s="20" t="s">
        <v>691</v>
      </c>
      <c r="E524" s="42" t="s">
        <v>708</v>
      </c>
      <c r="F524" s="1">
        <v>1313976</v>
      </c>
    </row>
    <row r="525" spans="1:6" s="12" customFormat="1">
      <c r="A525" s="23" t="s">
        <v>526</v>
      </c>
      <c r="B525" s="12">
        <v>431979</v>
      </c>
      <c r="C525" s="14" t="s">
        <v>535</v>
      </c>
      <c r="D525" s="20" t="s">
        <v>691</v>
      </c>
      <c r="E525" s="42" t="s">
        <v>708</v>
      </c>
      <c r="F525" s="1">
        <v>375984</v>
      </c>
    </row>
    <row r="526" spans="1:6" s="12" customFormat="1">
      <c r="A526" s="23" t="s">
        <v>526</v>
      </c>
      <c r="B526" s="12">
        <v>431980</v>
      </c>
      <c r="C526" s="14" t="s">
        <v>536</v>
      </c>
      <c r="D526" s="20" t="s">
        <v>691</v>
      </c>
      <c r="E526" s="42" t="s">
        <v>708</v>
      </c>
      <c r="F526" s="1">
        <v>704400</v>
      </c>
    </row>
    <row r="527" spans="1:6" s="12" customFormat="1">
      <c r="A527" s="23" t="s">
        <v>526</v>
      </c>
      <c r="B527" s="12">
        <v>431994</v>
      </c>
      <c r="C527" s="14" t="s">
        <v>537</v>
      </c>
      <c r="D527" s="20" t="s">
        <v>691</v>
      </c>
      <c r="E527" s="42" t="s">
        <v>708</v>
      </c>
      <c r="F527" s="1">
        <v>1549668</v>
      </c>
    </row>
    <row r="528" spans="1:6" s="12" customFormat="1">
      <c r="A528" s="23" t="s">
        <v>526</v>
      </c>
      <c r="B528" s="12">
        <v>431995</v>
      </c>
      <c r="C528" s="14" t="s">
        <v>538</v>
      </c>
      <c r="D528" s="20" t="s">
        <v>691</v>
      </c>
      <c r="E528" s="42" t="s">
        <v>708</v>
      </c>
      <c r="F528" s="1">
        <v>692316</v>
      </c>
    </row>
    <row r="529" spans="1:6" s="12" customFormat="1">
      <c r="A529" s="23" t="s">
        <v>526</v>
      </c>
      <c r="B529" s="12">
        <v>432008</v>
      </c>
      <c r="C529" s="14" t="s">
        <v>539</v>
      </c>
      <c r="D529" s="20" t="s">
        <v>691</v>
      </c>
      <c r="E529" s="42" t="s">
        <v>708</v>
      </c>
      <c r="F529" s="1">
        <v>526200</v>
      </c>
    </row>
    <row r="530" spans="1:6" s="12" customFormat="1">
      <c r="A530" s="23" t="s">
        <v>526</v>
      </c>
      <c r="B530" s="12">
        <v>432013</v>
      </c>
      <c r="C530" s="14" t="s">
        <v>540</v>
      </c>
      <c r="D530" s="20" t="s">
        <v>691</v>
      </c>
      <c r="E530" s="42" t="s">
        <v>708</v>
      </c>
      <c r="F530" s="1">
        <v>1229196</v>
      </c>
    </row>
    <row r="531" spans="1:6" s="12" customFormat="1">
      <c r="A531" s="23" t="s">
        <v>526</v>
      </c>
      <c r="B531" s="12">
        <v>432016</v>
      </c>
      <c r="C531" s="14" t="s">
        <v>541</v>
      </c>
      <c r="D531" s="20" t="s">
        <v>691</v>
      </c>
      <c r="E531" s="42" t="s">
        <v>708</v>
      </c>
      <c r="F531" s="1">
        <v>4135392</v>
      </c>
    </row>
    <row r="532" spans="1:6" s="12" customFormat="1">
      <c r="A532" s="23" t="s">
        <v>526</v>
      </c>
      <c r="B532" s="12">
        <v>432017</v>
      </c>
      <c r="C532" s="14" t="s">
        <v>542</v>
      </c>
      <c r="D532" s="20" t="s">
        <v>691</v>
      </c>
      <c r="E532" s="42" t="s">
        <v>708</v>
      </c>
      <c r="F532" s="1">
        <v>2233956</v>
      </c>
    </row>
    <row r="533" spans="1:6" s="12" customFormat="1">
      <c r="A533" s="23" t="s">
        <v>526</v>
      </c>
      <c r="B533" s="12">
        <v>432023</v>
      </c>
      <c r="C533" s="14" t="s">
        <v>543</v>
      </c>
      <c r="D533" s="20" t="s">
        <v>691</v>
      </c>
      <c r="E533" s="42" t="s">
        <v>708</v>
      </c>
      <c r="F533" s="1">
        <v>837936</v>
      </c>
    </row>
    <row r="534" spans="1:6" s="12" customFormat="1">
      <c r="A534" s="23" t="s">
        <v>526</v>
      </c>
      <c r="B534" s="12">
        <v>432029</v>
      </c>
      <c r="C534" s="14" t="s">
        <v>544</v>
      </c>
      <c r="D534" s="20" t="s">
        <v>691</v>
      </c>
      <c r="E534" s="42" t="s">
        <v>708</v>
      </c>
      <c r="F534" s="1">
        <v>282756</v>
      </c>
    </row>
    <row r="535" spans="1:6" s="12" customFormat="1">
      <c r="A535" s="23" t="s">
        <v>526</v>
      </c>
      <c r="B535" s="12">
        <v>432030</v>
      </c>
      <c r="C535" s="14" t="s">
        <v>502</v>
      </c>
      <c r="D535" s="20" t="s">
        <v>691</v>
      </c>
      <c r="E535" s="42" t="s">
        <v>708</v>
      </c>
      <c r="F535" s="1">
        <v>791892</v>
      </c>
    </row>
    <row r="536" spans="1:6" s="12" customFormat="1">
      <c r="A536" s="23" t="s">
        <v>526</v>
      </c>
      <c r="B536" s="12">
        <v>432034</v>
      </c>
      <c r="C536" s="14" t="s">
        <v>545</v>
      </c>
      <c r="D536" s="20" t="s">
        <v>691</v>
      </c>
      <c r="E536" s="42" t="s">
        <v>708</v>
      </c>
      <c r="F536" s="1">
        <v>195204</v>
      </c>
    </row>
    <row r="537" spans="1:6" s="12" customFormat="1">
      <c r="A537" s="23" t="s">
        <v>526</v>
      </c>
      <c r="B537" s="12">
        <v>432141</v>
      </c>
      <c r="C537" s="14" t="s">
        <v>546</v>
      </c>
      <c r="D537" s="20" t="s">
        <v>691</v>
      </c>
      <c r="E537" s="42" t="s">
        <v>708</v>
      </c>
      <c r="F537" s="1">
        <v>431364</v>
      </c>
    </row>
    <row r="538" spans="1:6" s="12" customFormat="1">
      <c r="A538" s="23" t="s">
        <v>547</v>
      </c>
      <c r="B538" s="12">
        <v>440425</v>
      </c>
      <c r="C538" s="14" t="s">
        <v>548</v>
      </c>
      <c r="D538" s="20" t="s">
        <v>691</v>
      </c>
      <c r="E538" s="42" t="s">
        <v>708</v>
      </c>
      <c r="F538" s="1">
        <v>226920</v>
      </c>
    </row>
    <row r="539" spans="1:6" s="12" customFormat="1">
      <c r="A539" s="23" t="s">
        <v>547</v>
      </c>
      <c r="B539" s="12">
        <v>442038</v>
      </c>
      <c r="C539" s="14" t="s">
        <v>549</v>
      </c>
      <c r="D539" s="20" t="s">
        <v>691</v>
      </c>
      <c r="E539" s="42" t="s">
        <v>708</v>
      </c>
      <c r="F539" s="1">
        <v>776988</v>
      </c>
    </row>
    <row r="540" spans="1:6" s="12" customFormat="1">
      <c r="A540" s="23" t="s">
        <v>547</v>
      </c>
      <c r="B540" s="12">
        <v>442039</v>
      </c>
      <c r="C540" s="14" t="s">
        <v>550</v>
      </c>
      <c r="D540" s="20" t="s">
        <v>691</v>
      </c>
      <c r="E540" s="42" t="s">
        <v>708</v>
      </c>
      <c r="F540" s="1">
        <v>6339948</v>
      </c>
    </row>
    <row r="541" spans="1:6" s="12" customFormat="1">
      <c r="A541" s="23" t="s">
        <v>547</v>
      </c>
      <c r="B541" s="12">
        <v>442040</v>
      </c>
      <c r="C541" s="14" t="s">
        <v>551</v>
      </c>
      <c r="D541" s="20" t="s">
        <v>691</v>
      </c>
      <c r="E541" s="42" t="s">
        <v>708</v>
      </c>
      <c r="F541" s="1">
        <v>2144136</v>
      </c>
    </row>
    <row r="542" spans="1:6" s="12" customFormat="1">
      <c r="A542" s="23" t="s">
        <v>547</v>
      </c>
      <c r="B542" s="12">
        <v>442046</v>
      </c>
      <c r="C542" s="14" t="s">
        <v>552</v>
      </c>
      <c r="D542" s="20" t="s">
        <v>691</v>
      </c>
      <c r="E542" s="42" t="s">
        <v>708</v>
      </c>
      <c r="F542" s="1">
        <v>2442984</v>
      </c>
    </row>
    <row r="543" spans="1:6" s="12" customFormat="1">
      <c r="A543" s="23" t="s">
        <v>547</v>
      </c>
      <c r="B543" s="12">
        <v>442057</v>
      </c>
      <c r="C543" s="14" t="s">
        <v>553</v>
      </c>
      <c r="D543" s="20" t="s">
        <v>691</v>
      </c>
      <c r="E543" s="42" t="s">
        <v>708</v>
      </c>
      <c r="F543" s="1">
        <v>2445060</v>
      </c>
    </row>
    <row r="544" spans="1:6" s="12" customFormat="1">
      <c r="A544" s="23" t="s">
        <v>547</v>
      </c>
      <c r="B544" s="12">
        <v>442061</v>
      </c>
      <c r="C544" s="14" t="s">
        <v>554</v>
      </c>
      <c r="D544" s="20" t="s">
        <v>691</v>
      </c>
      <c r="E544" s="42" t="s">
        <v>708</v>
      </c>
      <c r="F544" s="1">
        <v>1628700</v>
      </c>
    </row>
    <row r="545" spans="1:6" s="12" customFormat="1">
      <c r="A545" s="23" t="s">
        <v>547</v>
      </c>
      <c r="B545" s="12">
        <v>442065</v>
      </c>
      <c r="C545" s="14" t="s">
        <v>555</v>
      </c>
      <c r="D545" s="20" t="s">
        <v>691</v>
      </c>
      <c r="E545" s="42" t="s">
        <v>708</v>
      </c>
      <c r="F545" s="1">
        <v>115548</v>
      </c>
    </row>
    <row r="546" spans="1:6" s="12" customFormat="1">
      <c r="A546" s="23" t="s">
        <v>547</v>
      </c>
      <c r="B546" s="12">
        <v>442066</v>
      </c>
      <c r="C546" s="14" t="s">
        <v>556</v>
      </c>
      <c r="D546" s="20" t="s">
        <v>691</v>
      </c>
      <c r="E546" s="42" t="s">
        <v>708</v>
      </c>
      <c r="F546" s="1">
        <v>1088568</v>
      </c>
    </row>
    <row r="547" spans="1:6" s="12" customFormat="1">
      <c r="A547" s="23" t="s">
        <v>547</v>
      </c>
      <c r="B547" s="12">
        <v>442068</v>
      </c>
      <c r="C547" s="14" t="s">
        <v>557</v>
      </c>
      <c r="D547" s="20" t="s">
        <v>691</v>
      </c>
      <c r="E547" s="42" t="s">
        <v>708</v>
      </c>
      <c r="F547" s="1">
        <v>6460836</v>
      </c>
    </row>
    <row r="548" spans="1:6" s="12" customFormat="1">
      <c r="A548" s="23" t="s">
        <v>547</v>
      </c>
      <c r="B548" s="12">
        <v>442069</v>
      </c>
      <c r="C548" s="14" t="s">
        <v>558</v>
      </c>
      <c r="D548" s="20" t="s">
        <v>691</v>
      </c>
      <c r="E548" s="42" t="s">
        <v>708</v>
      </c>
      <c r="F548" s="1">
        <v>96144</v>
      </c>
    </row>
    <row r="549" spans="1:6" s="12" customFormat="1">
      <c r="A549" s="23" t="s">
        <v>547</v>
      </c>
      <c r="B549" s="12">
        <v>442073</v>
      </c>
      <c r="C549" s="14" t="s">
        <v>559</v>
      </c>
      <c r="D549" s="20" t="s">
        <v>691</v>
      </c>
      <c r="E549" s="42" t="s">
        <v>708</v>
      </c>
      <c r="F549" s="1">
        <v>136800</v>
      </c>
    </row>
    <row r="550" spans="1:6" s="12" customFormat="1">
      <c r="A550" s="23" t="s">
        <v>547</v>
      </c>
      <c r="B550" s="12">
        <v>442076</v>
      </c>
      <c r="C550" s="14" t="s">
        <v>560</v>
      </c>
      <c r="D550" s="20" t="s">
        <v>691</v>
      </c>
      <c r="E550" s="42" t="s">
        <v>708</v>
      </c>
      <c r="F550" s="1">
        <v>1349400</v>
      </c>
    </row>
    <row r="551" spans="1:6" s="12" customFormat="1">
      <c r="A551" s="23" t="s">
        <v>547</v>
      </c>
      <c r="B551" s="12">
        <v>442083</v>
      </c>
      <c r="C551" s="14" t="s">
        <v>561</v>
      </c>
      <c r="D551" s="20" t="s">
        <v>691</v>
      </c>
      <c r="E551" s="42" t="s">
        <v>708</v>
      </c>
      <c r="F551" s="1">
        <v>1489980</v>
      </c>
    </row>
    <row r="552" spans="1:6" s="12" customFormat="1">
      <c r="A552" s="23" t="s">
        <v>547</v>
      </c>
      <c r="B552" s="12">
        <v>442086</v>
      </c>
      <c r="C552" s="14" t="s">
        <v>562</v>
      </c>
      <c r="D552" s="20" t="s">
        <v>691</v>
      </c>
      <c r="E552" s="42" t="s">
        <v>708</v>
      </c>
      <c r="F552" s="1">
        <v>4953960</v>
      </c>
    </row>
    <row r="553" spans="1:6" s="12" customFormat="1">
      <c r="A553" s="23" t="s">
        <v>547</v>
      </c>
      <c r="B553" s="12">
        <v>442090</v>
      </c>
      <c r="C553" s="14" t="s">
        <v>563</v>
      </c>
      <c r="D553" s="20" t="s">
        <v>691</v>
      </c>
      <c r="E553" s="42" t="s">
        <v>708</v>
      </c>
      <c r="F553" s="1">
        <v>2324004</v>
      </c>
    </row>
    <row r="554" spans="1:6" s="12" customFormat="1">
      <c r="A554" s="23" t="s">
        <v>547</v>
      </c>
      <c r="B554" s="12">
        <v>442091</v>
      </c>
      <c r="C554" s="14" t="s">
        <v>564</v>
      </c>
      <c r="D554" s="20" t="s">
        <v>691</v>
      </c>
      <c r="E554" s="42" t="s">
        <v>708</v>
      </c>
      <c r="F554" s="1">
        <v>0</v>
      </c>
    </row>
    <row r="555" spans="1:6" s="12" customFormat="1">
      <c r="A555" s="23" t="s">
        <v>547</v>
      </c>
      <c r="B555" s="12">
        <v>442103</v>
      </c>
      <c r="C555" s="14" t="s">
        <v>565</v>
      </c>
      <c r="D555" s="20" t="s">
        <v>691</v>
      </c>
      <c r="E555" s="42" t="s">
        <v>708</v>
      </c>
      <c r="F555" s="1">
        <v>555984</v>
      </c>
    </row>
    <row r="556" spans="1:6" s="12" customFormat="1">
      <c r="A556" s="23" t="s">
        <v>547</v>
      </c>
      <c r="B556" s="12">
        <v>442104</v>
      </c>
      <c r="C556" s="14" t="s">
        <v>566</v>
      </c>
      <c r="D556" s="20" t="s">
        <v>691</v>
      </c>
      <c r="E556" s="42" t="s">
        <v>708</v>
      </c>
      <c r="F556" s="1">
        <v>498924</v>
      </c>
    </row>
    <row r="557" spans="1:6" s="12" customFormat="1">
      <c r="A557" s="23" t="s">
        <v>547</v>
      </c>
      <c r="B557" s="12">
        <v>442105</v>
      </c>
      <c r="C557" s="14" t="s">
        <v>567</v>
      </c>
      <c r="D557" s="20" t="s">
        <v>691</v>
      </c>
      <c r="E557" s="42" t="s">
        <v>708</v>
      </c>
      <c r="F557" s="1">
        <v>881892</v>
      </c>
    </row>
    <row r="558" spans="1:6" s="12" customFormat="1">
      <c r="A558" s="23" t="s">
        <v>547</v>
      </c>
      <c r="B558" s="12">
        <v>442107</v>
      </c>
      <c r="C558" s="14" t="s">
        <v>568</v>
      </c>
      <c r="D558" s="20" t="s">
        <v>691</v>
      </c>
      <c r="E558" s="42" t="s">
        <v>708</v>
      </c>
      <c r="F558" s="1">
        <v>0</v>
      </c>
    </row>
    <row r="559" spans="1:6" s="12" customFormat="1">
      <c r="A559" s="23" t="s">
        <v>547</v>
      </c>
      <c r="B559" s="12">
        <v>442116</v>
      </c>
      <c r="C559" s="14" t="s">
        <v>569</v>
      </c>
      <c r="D559" s="20" t="s">
        <v>691</v>
      </c>
      <c r="E559" s="42" t="s">
        <v>708</v>
      </c>
      <c r="F559" s="1">
        <v>1278240</v>
      </c>
    </row>
    <row r="560" spans="1:6" s="12" customFormat="1">
      <c r="A560" s="23" t="s">
        <v>547</v>
      </c>
      <c r="B560" s="12">
        <v>442130</v>
      </c>
      <c r="C560" s="14" t="s">
        <v>570</v>
      </c>
      <c r="D560" s="20" t="s">
        <v>691</v>
      </c>
      <c r="E560" s="42" t="s">
        <v>708</v>
      </c>
      <c r="F560" s="1">
        <v>2415276</v>
      </c>
    </row>
    <row r="561" spans="1:6" s="12" customFormat="1">
      <c r="A561" s="23" t="s">
        <v>547</v>
      </c>
      <c r="B561" s="12">
        <v>442135</v>
      </c>
      <c r="C561" s="14" t="s">
        <v>571</v>
      </c>
      <c r="D561" s="20" t="s">
        <v>691</v>
      </c>
      <c r="E561" s="42" t="s">
        <v>708</v>
      </c>
      <c r="F561" s="1">
        <v>2075856</v>
      </c>
    </row>
    <row r="562" spans="1:6" s="12" customFormat="1">
      <c r="A562" s="23" t="s">
        <v>547</v>
      </c>
      <c r="B562" s="12">
        <v>442141</v>
      </c>
      <c r="C562" s="14" t="s">
        <v>546</v>
      </c>
      <c r="D562" s="20" t="s">
        <v>691</v>
      </c>
      <c r="E562" s="42" t="s">
        <v>708</v>
      </c>
      <c r="F562" s="1">
        <v>1129092</v>
      </c>
    </row>
    <row r="563" spans="1:6" s="12" customFormat="1">
      <c r="A563" s="23" t="s">
        <v>547</v>
      </c>
      <c r="B563" s="12">
        <v>442143</v>
      </c>
      <c r="C563" s="14" t="s">
        <v>572</v>
      </c>
      <c r="D563" s="20" t="s">
        <v>691</v>
      </c>
      <c r="E563" s="42" t="s">
        <v>708</v>
      </c>
      <c r="F563" s="1">
        <v>1946160</v>
      </c>
    </row>
    <row r="564" spans="1:6" s="12" customFormat="1">
      <c r="A564" s="23" t="s">
        <v>547</v>
      </c>
      <c r="B564" s="12">
        <v>442150</v>
      </c>
      <c r="C564" s="14" t="s">
        <v>573</v>
      </c>
      <c r="D564" s="20" t="s">
        <v>691</v>
      </c>
      <c r="E564" s="42" t="s">
        <v>708</v>
      </c>
      <c r="F564" s="1">
        <v>0</v>
      </c>
    </row>
    <row r="565" spans="1:6" s="12" customFormat="1">
      <c r="A565" s="23" t="s">
        <v>547</v>
      </c>
      <c r="B565" s="12">
        <v>442159</v>
      </c>
      <c r="C565" s="14" t="s">
        <v>574</v>
      </c>
      <c r="D565" s="20" t="s">
        <v>691</v>
      </c>
      <c r="E565" s="42" t="s">
        <v>708</v>
      </c>
      <c r="F565" s="1">
        <v>7648476</v>
      </c>
    </row>
    <row r="566" spans="1:6" s="12" customFormat="1">
      <c r="A566" s="23" t="s">
        <v>547</v>
      </c>
      <c r="B566" s="12">
        <v>442170</v>
      </c>
      <c r="C566" s="14" t="s">
        <v>575</v>
      </c>
      <c r="D566" s="20" t="s">
        <v>691</v>
      </c>
      <c r="E566" s="42" t="s">
        <v>708</v>
      </c>
      <c r="F566" s="1">
        <v>1854528</v>
      </c>
    </row>
    <row r="567" spans="1:6" s="12" customFormat="1">
      <c r="A567" s="23" t="s">
        <v>576</v>
      </c>
      <c r="B567" s="12">
        <v>452169</v>
      </c>
      <c r="C567" s="14" t="s">
        <v>577</v>
      </c>
      <c r="D567" s="20" t="s">
        <v>691</v>
      </c>
      <c r="E567" s="42" t="s">
        <v>708</v>
      </c>
      <c r="F567" s="1">
        <v>1788372</v>
      </c>
    </row>
    <row r="568" spans="1:6" s="12" customFormat="1">
      <c r="A568" s="23" t="s">
        <v>576</v>
      </c>
      <c r="B568" s="12">
        <v>452173</v>
      </c>
      <c r="C568" s="14" t="s">
        <v>578</v>
      </c>
      <c r="D568" s="20" t="s">
        <v>691</v>
      </c>
      <c r="E568" s="42" t="s">
        <v>708</v>
      </c>
      <c r="F568" s="1">
        <v>1550628</v>
      </c>
    </row>
    <row r="569" spans="1:6" s="12" customFormat="1">
      <c r="A569" s="23" t="s">
        <v>576</v>
      </c>
      <c r="B569" s="12">
        <v>452176</v>
      </c>
      <c r="C569" s="14" t="s">
        <v>579</v>
      </c>
      <c r="D569" s="20" t="s">
        <v>691</v>
      </c>
      <c r="E569" s="42" t="s">
        <v>708</v>
      </c>
      <c r="F569" s="1">
        <v>2952912</v>
      </c>
    </row>
    <row r="570" spans="1:6" s="12" customFormat="1">
      <c r="A570" s="23" t="s">
        <v>576</v>
      </c>
      <c r="B570" s="12">
        <v>452179</v>
      </c>
      <c r="C570" s="14" t="s">
        <v>580</v>
      </c>
      <c r="D570" s="20" t="s">
        <v>691</v>
      </c>
      <c r="E570" s="42" t="s">
        <v>708</v>
      </c>
      <c r="F570" s="1">
        <v>5672928</v>
      </c>
    </row>
    <row r="571" spans="1:6" s="12" customFormat="1">
      <c r="A571" s="23" t="s">
        <v>576</v>
      </c>
      <c r="B571" s="12">
        <v>452200</v>
      </c>
      <c r="C571" s="14" t="s">
        <v>581</v>
      </c>
      <c r="D571" s="20" t="s">
        <v>691</v>
      </c>
      <c r="E571" s="42" t="s">
        <v>708</v>
      </c>
      <c r="F571" s="1">
        <v>1300092</v>
      </c>
    </row>
    <row r="572" spans="1:6" s="12" customFormat="1">
      <c r="A572" s="23" t="s">
        <v>576</v>
      </c>
      <c r="B572" s="12">
        <v>452226</v>
      </c>
      <c r="C572" s="14" t="s">
        <v>582</v>
      </c>
      <c r="D572" s="20" t="s">
        <v>691</v>
      </c>
      <c r="E572" s="42" t="s">
        <v>708</v>
      </c>
      <c r="F572" s="1">
        <v>1514616</v>
      </c>
    </row>
    <row r="573" spans="1:6" s="12" customFormat="1">
      <c r="A573" s="23" t="s">
        <v>576</v>
      </c>
      <c r="B573" s="12">
        <v>453334</v>
      </c>
      <c r="C573" s="14" t="s">
        <v>583</v>
      </c>
      <c r="D573" s="20" t="s">
        <v>691</v>
      </c>
      <c r="E573" s="42" t="s">
        <v>708</v>
      </c>
      <c r="F573" s="1">
        <v>1933944</v>
      </c>
    </row>
    <row r="574" spans="1:6" s="12" customFormat="1">
      <c r="A574" s="23" t="s">
        <v>576</v>
      </c>
      <c r="B574" s="12">
        <v>457991</v>
      </c>
      <c r="C574" s="14" t="s">
        <v>584</v>
      </c>
      <c r="D574" s="20" t="s">
        <v>691</v>
      </c>
      <c r="E574" s="42" t="s">
        <v>709</v>
      </c>
      <c r="F574" s="19">
        <v>0</v>
      </c>
    </row>
    <row r="575" spans="1:6" s="12" customFormat="1">
      <c r="A575" s="23" t="s">
        <v>576</v>
      </c>
      <c r="B575" s="12">
        <v>457991</v>
      </c>
      <c r="C575" s="14" t="s">
        <v>584</v>
      </c>
      <c r="D575" s="20" t="s">
        <v>691</v>
      </c>
      <c r="E575" s="42" t="s">
        <v>708</v>
      </c>
      <c r="F575" s="1">
        <v>966588</v>
      </c>
    </row>
    <row r="576" spans="1:6" s="12" customFormat="1">
      <c r="A576" s="23" t="s">
        <v>585</v>
      </c>
      <c r="B576" s="12">
        <v>462178</v>
      </c>
      <c r="C576" s="14" t="s">
        <v>586</v>
      </c>
      <c r="D576" s="20" t="s">
        <v>691</v>
      </c>
      <c r="E576" s="42" t="s">
        <v>708</v>
      </c>
      <c r="F576" s="1">
        <v>153348</v>
      </c>
    </row>
    <row r="577" spans="1:6" s="12" customFormat="1">
      <c r="A577" s="23" t="s">
        <v>585</v>
      </c>
      <c r="B577" s="12">
        <v>462182</v>
      </c>
      <c r="C577" s="14" t="s">
        <v>587</v>
      </c>
      <c r="D577" s="20" t="s">
        <v>691</v>
      </c>
      <c r="E577" s="42" t="s">
        <v>708</v>
      </c>
      <c r="F577" s="1">
        <v>816780</v>
      </c>
    </row>
    <row r="578" spans="1:6" s="12" customFormat="1">
      <c r="A578" s="23" t="s">
        <v>585</v>
      </c>
      <c r="B578" s="12">
        <v>462186</v>
      </c>
      <c r="C578" s="14" t="s">
        <v>588</v>
      </c>
      <c r="D578" s="20" t="s">
        <v>691</v>
      </c>
      <c r="E578" s="42" t="s">
        <v>708</v>
      </c>
      <c r="F578" s="1">
        <v>1486980</v>
      </c>
    </row>
    <row r="579" spans="1:6" s="12" customFormat="1">
      <c r="A579" s="23" t="s">
        <v>585</v>
      </c>
      <c r="B579" s="12">
        <v>462188</v>
      </c>
      <c r="C579" s="14" t="s">
        <v>589</v>
      </c>
      <c r="D579" s="20" t="s">
        <v>691</v>
      </c>
      <c r="E579" s="42" t="s">
        <v>708</v>
      </c>
      <c r="F579" s="1">
        <v>299724</v>
      </c>
    </row>
    <row r="580" spans="1:6" s="12" customFormat="1">
      <c r="A580" s="23" t="s">
        <v>585</v>
      </c>
      <c r="B580" s="12">
        <v>462194</v>
      </c>
      <c r="C580" s="14" t="s">
        <v>590</v>
      </c>
      <c r="D580" s="20" t="s">
        <v>691</v>
      </c>
      <c r="E580" s="42" t="s">
        <v>708</v>
      </c>
      <c r="F580" s="1">
        <v>639972</v>
      </c>
    </row>
    <row r="581" spans="1:6" s="12" customFormat="1">
      <c r="A581" s="23" t="s">
        <v>585</v>
      </c>
      <c r="B581" s="12">
        <v>462195</v>
      </c>
      <c r="C581" s="14" t="s">
        <v>591</v>
      </c>
      <c r="D581" s="20" t="s">
        <v>691</v>
      </c>
      <c r="E581" s="42" t="s">
        <v>708</v>
      </c>
      <c r="F581" s="1">
        <v>176496</v>
      </c>
    </row>
    <row r="582" spans="1:6" s="12" customFormat="1">
      <c r="A582" s="23" t="s">
        <v>585</v>
      </c>
      <c r="B582" s="12">
        <v>462196</v>
      </c>
      <c r="C582" s="14" t="s">
        <v>592</v>
      </c>
      <c r="D582" s="20" t="s">
        <v>691</v>
      </c>
      <c r="E582" s="42" t="s">
        <v>708</v>
      </c>
      <c r="F582" s="1">
        <v>40476</v>
      </c>
    </row>
    <row r="583" spans="1:6" s="12" customFormat="1">
      <c r="A583" s="23" t="s">
        <v>585</v>
      </c>
      <c r="B583" s="12">
        <v>462197</v>
      </c>
      <c r="C583" s="14" t="s">
        <v>593</v>
      </c>
      <c r="D583" s="20" t="s">
        <v>691</v>
      </c>
      <c r="E583" s="42" t="s">
        <v>708</v>
      </c>
      <c r="F583" s="1">
        <v>900660</v>
      </c>
    </row>
    <row r="584" spans="1:6" s="12" customFormat="1">
      <c r="A584" s="23" t="s">
        <v>585</v>
      </c>
      <c r="B584" s="12">
        <v>462199</v>
      </c>
      <c r="C584" s="14" t="s">
        <v>594</v>
      </c>
      <c r="D584" s="20" t="s">
        <v>691</v>
      </c>
      <c r="E584" s="42" t="s">
        <v>708</v>
      </c>
      <c r="F584" s="1">
        <v>1776696</v>
      </c>
    </row>
    <row r="585" spans="1:6" s="12" customFormat="1">
      <c r="A585" s="23" t="s">
        <v>585</v>
      </c>
      <c r="B585" s="12">
        <v>462202</v>
      </c>
      <c r="C585" s="14" t="s">
        <v>595</v>
      </c>
      <c r="D585" s="20" t="s">
        <v>691</v>
      </c>
      <c r="E585" s="42" t="s">
        <v>708</v>
      </c>
      <c r="F585" s="1">
        <v>226620</v>
      </c>
    </row>
    <row r="586" spans="1:6" s="12" customFormat="1">
      <c r="A586" s="23" t="s">
        <v>585</v>
      </c>
      <c r="B586" s="12">
        <v>462203</v>
      </c>
      <c r="C586" s="14" t="s">
        <v>596</v>
      </c>
      <c r="D586" s="20" t="s">
        <v>691</v>
      </c>
      <c r="E586" s="42" t="s">
        <v>708</v>
      </c>
      <c r="F586" s="1">
        <v>740868</v>
      </c>
    </row>
    <row r="587" spans="1:6" s="12" customFormat="1">
      <c r="A587" s="23" t="s">
        <v>585</v>
      </c>
      <c r="B587" s="12">
        <v>462206</v>
      </c>
      <c r="C587" s="14" t="s">
        <v>597</v>
      </c>
      <c r="D587" s="20" t="s">
        <v>691</v>
      </c>
      <c r="E587" s="42" t="s">
        <v>708</v>
      </c>
      <c r="F587" s="1">
        <v>13968</v>
      </c>
    </row>
    <row r="588" spans="1:6" s="12" customFormat="1">
      <c r="A588" s="23" t="s">
        <v>585</v>
      </c>
      <c r="B588" s="12">
        <v>462209</v>
      </c>
      <c r="C588" s="14" t="s">
        <v>598</v>
      </c>
      <c r="D588" s="20" t="s">
        <v>691</v>
      </c>
      <c r="E588" s="42" t="s">
        <v>708</v>
      </c>
      <c r="F588" s="1">
        <v>1377048</v>
      </c>
    </row>
    <row r="589" spans="1:6" s="12" customFormat="1">
      <c r="A589" s="23" t="s">
        <v>585</v>
      </c>
      <c r="B589" s="12">
        <v>462210</v>
      </c>
      <c r="C589" s="14" t="s">
        <v>599</v>
      </c>
      <c r="D589" s="20" t="s">
        <v>691</v>
      </c>
      <c r="E589" s="42" t="s">
        <v>708</v>
      </c>
      <c r="F589" s="1">
        <v>15432</v>
      </c>
    </row>
    <row r="590" spans="1:6" s="12" customFormat="1">
      <c r="A590" s="23" t="s">
        <v>600</v>
      </c>
      <c r="B590" s="12">
        <v>472213</v>
      </c>
      <c r="C590" s="14" t="s">
        <v>601</v>
      </c>
      <c r="D590" s="20" t="s">
        <v>691</v>
      </c>
      <c r="E590" s="42" t="s">
        <v>708</v>
      </c>
      <c r="F590" s="1">
        <v>2233788</v>
      </c>
    </row>
    <row r="591" spans="1:6" s="12" customFormat="1">
      <c r="A591" s="23" t="s">
        <v>600</v>
      </c>
      <c r="B591" s="12">
        <v>472218</v>
      </c>
      <c r="C591" s="14" t="s">
        <v>602</v>
      </c>
      <c r="D591" s="20" t="s">
        <v>691</v>
      </c>
      <c r="E591" s="42" t="s">
        <v>708</v>
      </c>
      <c r="F591" s="1">
        <v>920352</v>
      </c>
    </row>
    <row r="592" spans="1:6" s="12" customFormat="1">
      <c r="A592" s="23" t="s">
        <v>600</v>
      </c>
      <c r="B592" s="12">
        <v>472220</v>
      </c>
      <c r="C592" s="14" t="s">
        <v>603</v>
      </c>
      <c r="D592" s="20" t="s">
        <v>691</v>
      </c>
      <c r="E592" s="42" t="s">
        <v>708</v>
      </c>
      <c r="F592" s="1">
        <v>632172</v>
      </c>
    </row>
    <row r="593" spans="1:6" s="12" customFormat="1">
      <c r="A593" s="23" t="s">
        <v>600</v>
      </c>
      <c r="B593" s="12">
        <v>472221</v>
      </c>
      <c r="C593" s="14" t="s">
        <v>172</v>
      </c>
      <c r="D593" s="20" t="s">
        <v>691</v>
      </c>
      <c r="E593" s="42" t="s">
        <v>708</v>
      </c>
      <c r="F593" s="1">
        <v>247596</v>
      </c>
    </row>
    <row r="594" spans="1:6" s="12" customFormat="1">
      <c r="A594" s="23" t="s">
        <v>600</v>
      </c>
      <c r="B594" s="12">
        <v>472226</v>
      </c>
      <c r="C594" s="14" t="s">
        <v>604</v>
      </c>
      <c r="D594" s="20" t="s">
        <v>691</v>
      </c>
      <c r="E594" s="42" t="s">
        <v>709</v>
      </c>
      <c r="F594" s="19">
        <v>0</v>
      </c>
    </row>
    <row r="595" spans="1:6" s="12" customFormat="1">
      <c r="A595" s="23" t="s">
        <v>600</v>
      </c>
      <c r="B595" s="12">
        <v>472226</v>
      </c>
      <c r="C595" s="14" t="s">
        <v>604</v>
      </c>
      <c r="D595" s="20" t="s">
        <v>691</v>
      </c>
      <c r="E595" s="42" t="s">
        <v>708</v>
      </c>
      <c r="F595" s="1">
        <v>620940</v>
      </c>
    </row>
    <row r="596" spans="1:6" s="12" customFormat="1">
      <c r="A596" s="23" t="s">
        <v>600</v>
      </c>
      <c r="B596" s="12">
        <v>472232</v>
      </c>
      <c r="C596" s="14" t="s">
        <v>605</v>
      </c>
      <c r="D596" s="20" t="s">
        <v>691</v>
      </c>
      <c r="E596" s="42" t="s">
        <v>708</v>
      </c>
      <c r="F596" s="1">
        <v>619272</v>
      </c>
    </row>
    <row r="597" spans="1:6" s="12" customFormat="1">
      <c r="A597" s="23" t="s">
        <v>600</v>
      </c>
      <c r="B597" s="12">
        <v>472295</v>
      </c>
      <c r="C597" s="14" t="s">
        <v>606</v>
      </c>
      <c r="D597" s="20" t="s">
        <v>691</v>
      </c>
      <c r="E597" s="42" t="s">
        <v>708</v>
      </c>
      <c r="F597" s="1">
        <v>571944</v>
      </c>
    </row>
    <row r="598" spans="1:6" s="12" customFormat="1">
      <c r="A598" s="23" t="s">
        <v>607</v>
      </c>
      <c r="B598" s="12">
        <v>482242</v>
      </c>
      <c r="C598" s="14" t="s">
        <v>608</v>
      </c>
      <c r="D598" s="20" t="s">
        <v>691</v>
      </c>
      <c r="E598" s="42" t="s">
        <v>708</v>
      </c>
      <c r="F598" s="1">
        <v>3094068</v>
      </c>
    </row>
    <row r="599" spans="1:6" s="12" customFormat="1">
      <c r="A599" s="23" t="s">
        <v>607</v>
      </c>
      <c r="B599" s="12">
        <v>482247</v>
      </c>
      <c r="C599" s="14" t="s">
        <v>609</v>
      </c>
      <c r="D599" s="20" t="s">
        <v>691</v>
      </c>
      <c r="E599" s="42" t="s">
        <v>708</v>
      </c>
      <c r="F599" s="1">
        <v>5372328</v>
      </c>
    </row>
    <row r="600" spans="1:6" s="12" customFormat="1">
      <c r="A600" s="23" t="s">
        <v>607</v>
      </c>
      <c r="B600" s="12">
        <v>482248</v>
      </c>
      <c r="C600" s="14" t="s">
        <v>610</v>
      </c>
      <c r="D600" s="20" t="s">
        <v>691</v>
      </c>
      <c r="E600" s="42" t="s">
        <v>708</v>
      </c>
      <c r="F600" s="1">
        <v>1124244</v>
      </c>
    </row>
    <row r="601" spans="1:6" s="12" customFormat="1">
      <c r="A601" s="23" t="s">
        <v>607</v>
      </c>
      <c r="B601" s="12">
        <v>482250</v>
      </c>
      <c r="C601" s="14" t="s">
        <v>611</v>
      </c>
      <c r="D601" s="20" t="s">
        <v>691</v>
      </c>
      <c r="E601" s="42" t="s">
        <v>708</v>
      </c>
      <c r="F601" s="1">
        <v>1683948</v>
      </c>
    </row>
    <row r="602" spans="1:6" s="12" customFormat="1">
      <c r="A602" s="23" t="s">
        <v>607</v>
      </c>
      <c r="B602" s="12">
        <v>482255</v>
      </c>
      <c r="C602" s="14" t="s">
        <v>612</v>
      </c>
      <c r="D602" s="20" t="s">
        <v>691</v>
      </c>
      <c r="E602" s="42" t="s">
        <v>708</v>
      </c>
      <c r="F602" s="1">
        <v>5263632</v>
      </c>
    </row>
    <row r="603" spans="1:6" s="12" customFormat="1">
      <c r="A603" s="23" t="s">
        <v>607</v>
      </c>
      <c r="B603" s="12">
        <v>482257</v>
      </c>
      <c r="C603" s="14" t="s">
        <v>613</v>
      </c>
      <c r="D603" s="20" t="s">
        <v>691</v>
      </c>
      <c r="E603" s="42" t="s">
        <v>708</v>
      </c>
      <c r="F603" s="1">
        <v>9453612</v>
      </c>
    </row>
    <row r="604" spans="1:6" s="12" customFormat="1">
      <c r="A604" s="23" t="s">
        <v>607</v>
      </c>
      <c r="B604" s="12">
        <v>483310</v>
      </c>
      <c r="C604" s="14" t="s">
        <v>614</v>
      </c>
      <c r="D604" s="20" t="s">
        <v>691</v>
      </c>
      <c r="E604" s="42" t="s">
        <v>708</v>
      </c>
      <c r="F604" s="1">
        <v>5513952</v>
      </c>
    </row>
    <row r="605" spans="1:6" s="12" customFormat="1">
      <c r="A605" s="23" t="s">
        <v>615</v>
      </c>
      <c r="B605" s="12">
        <v>491231</v>
      </c>
      <c r="C605" s="14" t="s">
        <v>616</v>
      </c>
      <c r="D605" s="20" t="s">
        <v>691</v>
      </c>
      <c r="E605" s="42" t="s">
        <v>708</v>
      </c>
      <c r="F605" s="1">
        <v>1063344</v>
      </c>
    </row>
    <row r="606" spans="1:6" s="12" customFormat="1">
      <c r="A606" s="23" t="s">
        <v>615</v>
      </c>
      <c r="B606" s="12">
        <v>492066</v>
      </c>
      <c r="C606" s="14" t="s">
        <v>617</v>
      </c>
      <c r="D606" s="20" t="s">
        <v>691</v>
      </c>
      <c r="E606" s="42" t="s">
        <v>708</v>
      </c>
      <c r="F606" s="1">
        <v>455844</v>
      </c>
    </row>
    <row r="607" spans="1:6" s="12" customFormat="1">
      <c r="A607" s="23" t="s">
        <v>615</v>
      </c>
      <c r="B607" s="12">
        <v>492176</v>
      </c>
      <c r="C607" s="14" t="s">
        <v>618</v>
      </c>
      <c r="D607" s="20" t="s">
        <v>691</v>
      </c>
      <c r="E607" s="42" t="s">
        <v>708</v>
      </c>
      <c r="F607" s="1">
        <v>903084</v>
      </c>
    </row>
    <row r="608" spans="1:6" s="12" customFormat="1">
      <c r="A608" s="23" t="s">
        <v>615</v>
      </c>
      <c r="B608" s="12">
        <v>492259</v>
      </c>
      <c r="C608" s="14" t="s">
        <v>619</v>
      </c>
      <c r="D608" s="20" t="s">
        <v>691</v>
      </c>
      <c r="E608" s="42" t="s">
        <v>708</v>
      </c>
      <c r="F608" s="1">
        <v>1015632</v>
      </c>
    </row>
    <row r="609" spans="1:6" s="12" customFormat="1">
      <c r="A609" s="23" t="s">
        <v>615</v>
      </c>
      <c r="B609" s="12">
        <v>492262</v>
      </c>
      <c r="C609" s="14" t="s">
        <v>620</v>
      </c>
      <c r="D609" s="20" t="s">
        <v>691</v>
      </c>
      <c r="E609" s="42" t="s">
        <v>708</v>
      </c>
      <c r="F609" s="1">
        <v>8217444</v>
      </c>
    </row>
    <row r="610" spans="1:6" s="12" customFormat="1">
      <c r="A610" s="23" t="s">
        <v>615</v>
      </c>
      <c r="B610" s="12">
        <v>492263</v>
      </c>
      <c r="C610" s="14" t="s">
        <v>621</v>
      </c>
      <c r="D610" s="20" t="s">
        <v>691</v>
      </c>
      <c r="E610" s="42" t="s">
        <v>708</v>
      </c>
      <c r="F610" s="1">
        <v>1973088</v>
      </c>
    </row>
    <row r="611" spans="1:6" s="12" customFormat="1">
      <c r="A611" s="23" t="s">
        <v>615</v>
      </c>
      <c r="B611" s="12">
        <v>492264</v>
      </c>
      <c r="C611" s="14" t="s">
        <v>622</v>
      </c>
      <c r="D611" s="20" t="s">
        <v>691</v>
      </c>
      <c r="E611" s="42" t="s">
        <v>708</v>
      </c>
      <c r="F611" s="1">
        <v>1963920</v>
      </c>
    </row>
    <row r="612" spans="1:6" s="12" customFormat="1">
      <c r="A612" s="23" t="s">
        <v>615</v>
      </c>
      <c r="B612" s="12">
        <v>492265</v>
      </c>
      <c r="C612" s="14" t="s">
        <v>623</v>
      </c>
      <c r="D612" s="20" t="s">
        <v>691</v>
      </c>
      <c r="E612" s="42" t="s">
        <v>708</v>
      </c>
      <c r="F612" s="1">
        <v>1269528</v>
      </c>
    </row>
    <row r="613" spans="1:6" s="12" customFormat="1">
      <c r="A613" s="23" t="s">
        <v>615</v>
      </c>
      <c r="B613" s="12">
        <v>492270</v>
      </c>
      <c r="C613" s="14" t="s">
        <v>624</v>
      </c>
      <c r="D613" s="20" t="s">
        <v>691</v>
      </c>
      <c r="E613" s="42" t="s">
        <v>708</v>
      </c>
      <c r="F613" s="1">
        <v>2725344</v>
      </c>
    </row>
    <row r="614" spans="1:6" s="12" customFormat="1">
      <c r="A614" s="23" t="s">
        <v>615</v>
      </c>
      <c r="B614" s="12">
        <v>493403</v>
      </c>
      <c r="C614" s="14" t="s">
        <v>625</v>
      </c>
      <c r="D614" s="20" t="s">
        <v>691</v>
      </c>
      <c r="E614" s="42" t="s">
        <v>708</v>
      </c>
      <c r="F614" s="1">
        <v>5290116</v>
      </c>
    </row>
    <row r="615" spans="1:6" s="12" customFormat="1">
      <c r="A615" s="23" t="s">
        <v>626</v>
      </c>
      <c r="B615" s="12">
        <v>500758</v>
      </c>
      <c r="C615" s="14" t="s">
        <v>627</v>
      </c>
      <c r="D615" s="20" t="s">
        <v>691</v>
      </c>
      <c r="E615" s="42" t="s">
        <v>708</v>
      </c>
      <c r="F615" s="1">
        <v>0</v>
      </c>
    </row>
    <row r="616" spans="1:6" s="12" customFormat="1">
      <c r="A616" s="23" t="s">
        <v>626</v>
      </c>
      <c r="B616" s="12">
        <v>502278</v>
      </c>
      <c r="C616" s="14" t="s">
        <v>628</v>
      </c>
      <c r="D616" s="20" t="s">
        <v>691</v>
      </c>
      <c r="E616" s="42" t="s">
        <v>709</v>
      </c>
      <c r="F616" s="19">
        <v>0</v>
      </c>
    </row>
    <row r="617" spans="1:6" s="12" customFormat="1">
      <c r="A617" s="23" t="s">
        <v>626</v>
      </c>
      <c r="B617" s="12">
        <v>502278</v>
      </c>
      <c r="C617" s="14" t="s">
        <v>628</v>
      </c>
      <c r="D617" s="20" t="s">
        <v>691</v>
      </c>
      <c r="E617" s="42" t="s">
        <v>708</v>
      </c>
      <c r="F617" s="1">
        <v>0</v>
      </c>
    </row>
    <row r="618" spans="1:6" s="12" customFormat="1">
      <c r="A618" s="23" t="s">
        <v>626</v>
      </c>
      <c r="B618" s="12">
        <v>502282</v>
      </c>
      <c r="C618" s="14" t="s">
        <v>629</v>
      </c>
      <c r="D618" s="20" t="s">
        <v>691</v>
      </c>
      <c r="E618" s="42" t="s">
        <v>709</v>
      </c>
      <c r="F618" s="19">
        <v>0</v>
      </c>
    </row>
    <row r="619" spans="1:6" s="12" customFormat="1">
      <c r="A619" s="23" t="s">
        <v>626</v>
      </c>
      <c r="B619" s="12">
        <v>502282</v>
      </c>
      <c r="C619" s="14" t="s">
        <v>629</v>
      </c>
      <c r="D619" s="20" t="s">
        <v>691</v>
      </c>
      <c r="E619" s="42" t="s">
        <v>708</v>
      </c>
      <c r="F619" s="1">
        <v>0</v>
      </c>
    </row>
    <row r="620" spans="1:6" s="12" customFormat="1">
      <c r="A620" s="23" t="s">
        <v>626</v>
      </c>
      <c r="B620" s="12">
        <v>502284</v>
      </c>
      <c r="C620" s="14" t="s">
        <v>630</v>
      </c>
      <c r="D620" s="20" t="s">
        <v>691</v>
      </c>
      <c r="E620" s="42" t="s">
        <v>708</v>
      </c>
      <c r="F620" s="1">
        <v>606600</v>
      </c>
    </row>
    <row r="621" spans="1:6" s="12" customFormat="1">
      <c r="A621" s="23" t="s">
        <v>626</v>
      </c>
      <c r="B621" s="12">
        <v>502286</v>
      </c>
      <c r="C621" s="14" t="s">
        <v>631</v>
      </c>
      <c r="D621" s="20" t="s">
        <v>691</v>
      </c>
      <c r="E621" s="42" t="s">
        <v>708</v>
      </c>
      <c r="F621" s="1">
        <v>2089020</v>
      </c>
    </row>
    <row r="622" spans="1:6" s="12" customFormat="1">
      <c r="A622" s="23" t="s">
        <v>626</v>
      </c>
      <c r="B622" s="12">
        <v>502288</v>
      </c>
      <c r="C622" s="14" t="s">
        <v>632</v>
      </c>
      <c r="D622" s="20" t="s">
        <v>691</v>
      </c>
      <c r="E622" s="42" t="s">
        <v>709</v>
      </c>
      <c r="F622" s="19">
        <v>0</v>
      </c>
    </row>
    <row r="623" spans="1:6" s="12" customFormat="1">
      <c r="A623" s="23" t="s">
        <v>626</v>
      </c>
      <c r="B623" s="12">
        <v>502288</v>
      </c>
      <c r="C623" s="14" t="s">
        <v>632</v>
      </c>
      <c r="D623" s="20" t="s">
        <v>691</v>
      </c>
      <c r="E623" s="42" t="s">
        <v>708</v>
      </c>
      <c r="F623" s="1">
        <v>963096</v>
      </c>
    </row>
    <row r="624" spans="1:6" s="12" customFormat="1">
      <c r="A624" s="23" t="s">
        <v>633</v>
      </c>
      <c r="B624" s="12">
        <v>512251</v>
      </c>
      <c r="C624" s="14" t="s">
        <v>634</v>
      </c>
      <c r="D624" s="20" t="s">
        <v>691</v>
      </c>
      <c r="E624" s="42" t="s">
        <v>708</v>
      </c>
      <c r="F624" s="1">
        <v>4195356</v>
      </c>
    </row>
    <row r="625" spans="1:6" s="12" customFormat="1">
      <c r="A625" s="23" t="s">
        <v>633</v>
      </c>
      <c r="B625" s="12">
        <v>512290</v>
      </c>
      <c r="C625" s="14" t="s">
        <v>635</v>
      </c>
      <c r="D625" s="20" t="s">
        <v>691</v>
      </c>
      <c r="E625" s="42" t="s">
        <v>708</v>
      </c>
      <c r="F625" s="1">
        <v>147240</v>
      </c>
    </row>
    <row r="626" spans="1:6" s="12" customFormat="1">
      <c r="A626" s="23" t="s">
        <v>633</v>
      </c>
      <c r="B626" s="12">
        <v>512291</v>
      </c>
      <c r="C626" s="14" t="s">
        <v>636</v>
      </c>
      <c r="D626" s="20" t="s">
        <v>691</v>
      </c>
      <c r="E626" s="42" t="s">
        <v>708</v>
      </c>
      <c r="F626" s="1">
        <v>1482072</v>
      </c>
    </row>
    <row r="627" spans="1:6" s="12" customFormat="1">
      <c r="A627" s="23" t="s">
        <v>633</v>
      </c>
      <c r="B627" s="12">
        <v>512295</v>
      </c>
      <c r="C627" s="14" t="s">
        <v>637</v>
      </c>
      <c r="D627" s="20" t="s">
        <v>691</v>
      </c>
      <c r="E627" s="42" t="s">
        <v>708</v>
      </c>
      <c r="F627" s="1">
        <v>601452</v>
      </c>
    </row>
    <row r="628" spans="1:6" s="12" customFormat="1">
      <c r="A628" s="23" t="s">
        <v>633</v>
      </c>
      <c r="B628" s="12">
        <v>512296</v>
      </c>
      <c r="C628" s="14" t="s">
        <v>638</v>
      </c>
      <c r="D628" s="20" t="s">
        <v>691</v>
      </c>
      <c r="E628" s="42" t="s">
        <v>708</v>
      </c>
      <c r="F628" s="1">
        <v>2920128</v>
      </c>
    </row>
    <row r="629" spans="1:6" s="12" customFormat="1">
      <c r="A629" s="23" t="s">
        <v>639</v>
      </c>
      <c r="B629" s="12">
        <v>520580</v>
      </c>
      <c r="C629" s="14" t="s">
        <v>640</v>
      </c>
      <c r="D629" s="20" t="s">
        <v>691</v>
      </c>
      <c r="E629" s="42" t="s">
        <v>708</v>
      </c>
      <c r="F629" s="1">
        <v>102588</v>
      </c>
    </row>
    <row r="630" spans="1:6" s="12" customFormat="1">
      <c r="A630" s="23" t="s">
        <v>639</v>
      </c>
      <c r="B630" s="12">
        <v>520581</v>
      </c>
      <c r="C630" s="14" t="s">
        <v>641</v>
      </c>
      <c r="D630" s="20" t="s">
        <v>691</v>
      </c>
      <c r="E630" s="42" t="s">
        <v>708</v>
      </c>
      <c r="F630" s="1">
        <v>173292</v>
      </c>
    </row>
    <row r="631" spans="1:6" s="12" customFormat="1">
      <c r="A631" s="23" t="s">
        <v>639</v>
      </c>
      <c r="B631" s="12">
        <v>522417</v>
      </c>
      <c r="C631" s="14" t="s">
        <v>642</v>
      </c>
      <c r="D631" s="20" t="s">
        <v>691</v>
      </c>
      <c r="E631" s="42" t="s">
        <v>708</v>
      </c>
      <c r="F631" s="1">
        <v>1560</v>
      </c>
    </row>
    <row r="632" spans="1:6" s="12" customFormat="1">
      <c r="A632" s="23" t="s">
        <v>639</v>
      </c>
      <c r="B632" s="12">
        <v>522419</v>
      </c>
      <c r="C632" s="14" t="s">
        <v>643</v>
      </c>
      <c r="D632" s="20" t="s">
        <v>691</v>
      </c>
      <c r="E632" s="42" t="s">
        <v>708</v>
      </c>
      <c r="F632" s="1">
        <v>311964</v>
      </c>
    </row>
    <row r="633" spans="1:6" s="12" customFormat="1">
      <c r="A633" s="23" t="s">
        <v>639</v>
      </c>
      <c r="B633" s="12">
        <v>522423</v>
      </c>
      <c r="C633" s="14" t="s">
        <v>644</v>
      </c>
      <c r="D633" s="20" t="s">
        <v>691</v>
      </c>
      <c r="E633" s="42" t="s">
        <v>708</v>
      </c>
      <c r="F633" s="1">
        <v>822648</v>
      </c>
    </row>
    <row r="634" spans="1:6" s="12" customFormat="1">
      <c r="A634" s="23" t="s">
        <v>639</v>
      </c>
      <c r="B634" s="12">
        <v>522426</v>
      </c>
      <c r="C634" s="14" t="s">
        <v>645</v>
      </c>
      <c r="D634" s="20" t="s">
        <v>691</v>
      </c>
      <c r="E634" s="42" t="s">
        <v>708</v>
      </c>
      <c r="F634" s="1">
        <v>138672</v>
      </c>
    </row>
    <row r="635" spans="1:6" s="12" customFormat="1">
      <c r="A635" s="23" t="s">
        <v>639</v>
      </c>
      <c r="B635" s="12">
        <v>522431</v>
      </c>
      <c r="C635" s="14" t="s">
        <v>646</v>
      </c>
      <c r="D635" s="20" t="s">
        <v>691</v>
      </c>
      <c r="E635" s="42" t="s">
        <v>708</v>
      </c>
      <c r="F635" s="1">
        <v>495144</v>
      </c>
    </row>
    <row r="636" spans="1:6" s="12" customFormat="1">
      <c r="A636" s="23" t="s">
        <v>639</v>
      </c>
      <c r="B636" s="12">
        <v>522442</v>
      </c>
      <c r="C636" s="14" t="s">
        <v>647</v>
      </c>
      <c r="D636" s="20" t="s">
        <v>691</v>
      </c>
      <c r="E636" s="42" t="s">
        <v>708</v>
      </c>
      <c r="F636" s="1">
        <v>529872</v>
      </c>
    </row>
    <row r="637" spans="1:6" s="12" customFormat="1">
      <c r="A637" s="23" t="s">
        <v>639</v>
      </c>
      <c r="B637" s="12">
        <v>522446</v>
      </c>
      <c r="C637" s="14" t="s">
        <v>648</v>
      </c>
      <c r="D637" s="20" t="s">
        <v>691</v>
      </c>
      <c r="E637" s="42" t="s">
        <v>708</v>
      </c>
      <c r="F637" s="1">
        <v>129684</v>
      </c>
    </row>
    <row r="638" spans="1:6" s="12" customFormat="1">
      <c r="A638" s="23" t="s">
        <v>639</v>
      </c>
      <c r="B638" s="12">
        <v>522447</v>
      </c>
      <c r="C638" s="14" t="s">
        <v>649</v>
      </c>
      <c r="D638" s="20" t="s">
        <v>691</v>
      </c>
      <c r="E638" s="42" t="s">
        <v>708</v>
      </c>
      <c r="F638" s="1">
        <v>509256</v>
      </c>
    </row>
    <row r="639" spans="1:6" s="12" customFormat="1">
      <c r="A639" s="23" t="s">
        <v>639</v>
      </c>
      <c r="B639" s="12">
        <v>522451</v>
      </c>
      <c r="C639" s="14" t="s">
        <v>650</v>
      </c>
      <c r="D639" s="20" t="s">
        <v>691</v>
      </c>
      <c r="E639" s="42" t="s">
        <v>708</v>
      </c>
      <c r="F639" s="1">
        <v>1233396</v>
      </c>
    </row>
    <row r="640" spans="1:6" s="12" customFormat="1">
      <c r="A640" s="23" t="s">
        <v>639</v>
      </c>
      <c r="B640" s="12">
        <v>522452</v>
      </c>
      <c r="C640" s="14" t="s">
        <v>651</v>
      </c>
      <c r="D640" s="20" t="s">
        <v>691</v>
      </c>
      <c r="E640" s="42" t="s">
        <v>708</v>
      </c>
      <c r="F640" s="1">
        <v>0</v>
      </c>
    </row>
    <row r="641" spans="1:6" s="12" customFormat="1">
      <c r="A641" s="23" t="s">
        <v>652</v>
      </c>
      <c r="B641" s="12">
        <v>532359</v>
      </c>
      <c r="C641" s="14" t="s">
        <v>653</v>
      </c>
      <c r="D641" s="20" t="s">
        <v>691</v>
      </c>
      <c r="E641" s="42" t="s">
        <v>708</v>
      </c>
      <c r="F641" s="1">
        <v>0</v>
      </c>
    </row>
    <row r="642" spans="1:6" s="12" customFormat="1">
      <c r="A642" s="23" t="s">
        <v>652</v>
      </c>
      <c r="B642" s="12">
        <v>532362</v>
      </c>
      <c r="C642" s="14" t="s">
        <v>654</v>
      </c>
      <c r="D642" s="20" t="s">
        <v>691</v>
      </c>
      <c r="E642" s="42" t="s">
        <v>708</v>
      </c>
      <c r="F642" s="1">
        <v>433668</v>
      </c>
    </row>
    <row r="643" spans="1:6" s="12" customFormat="1">
      <c r="A643" s="23" t="s">
        <v>652</v>
      </c>
      <c r="B643" s="12">
        <v>532363</v>
      </c>
      <c r="C643" s="14" t="s">
        <v>655</v>
      </c>
      <c r="D643" s="20" t="s">
        <v>691</v>
      </c>
      <c r="E643" s="42" t="s">
        <v>708</v>
      </c>
      <c r="F643" s="1">
        <v>90552</v>
      </c>
    </row>
    <row r="644" spans="1:6" s="12" customFormat="1">
      <c r="A644" s="23" t="s">
        <v>652</v>
      </c>
      <c r="B644" s="12">
        <v>532364</v>
      </c>
      <c r="C644" s="14" t="s">
        <v>656</v>
      </c>
      <c r="D644" s="20" t="s">
        <v>691</v>
      </c>
      <c r="E644" s="42" t="s">
        <v>708</v>
      </c>
      <c r="F644" s="1">
        <v>774900</v>
      </c>
    </row>
    <row r="645" spans="1:6" s="12" customFormat="1">
      <c r="A645" s="23" t="s">
        <v>652</v>
      </c>
      <c r="B645" s="12">
        <v>532369</v>
      </c>
      <c r="C645" s="14" t="s">
        <v>657</v>
      </c>
      <c r="D645" s="20" t="s">
        <v>691</v>
      </c>
      <c r="E645" s="42" t="s">
        <v>709</v>
      </c>
      <c r="F645" s="19">
        <v>972</v>
      </c>
    </row>
    <row r="646" spans="1:6" s="12" customFormat="1">
      <c r="A646" s="23" t="s">
        <v>652</v>
      </c>
      <c r="B646" s="12">
        <v>532369</v>
      </c>
      <c r="C646" s="14" t="s">
        <v>657</v>
      </c>
      <c r="D646" s="20" t="s">
        <v>691</v>
      </c>
      <c r="E646" s="42" t="s">
        <v>708</v>
      </c>
      <c r="F646" s="1">
        <v>413364</v>
      </c>
    </row>
    <row r="647" spans="1:6" s="12" customFormat="1">
      <c r="A647" s="23" t="s">
        <v>652</v>
      </c>
      <c r="B647" s="12">
        <v>532373</v>
      </c>
      <c r="C647" s="14" t="s">
        <v>658</v>
      </c>
      <c r="D647" s="20" t="s">
        <v>691</v>
      </c>
      <c r="E647" s="42" t="s">
        <v>708</v>
      </c>
      <c r="F647" s="1">
        <v>325356</v>
      </c>
    </row>
    <row r="648" spans="1:6" s="12" customFormat="1">
      <c r="A648" s="23" t="s">
        <v>652</v>
      </c>
      <c r="B648" s="12">
        <v>532377</v>
      </c>
      <c r="C648" s="14" t="s">
        <v>659</v>
      </c>
      <c r="D648" s="20" t="s">
        <v>691</v>
      </c>
      <c r="E648" s="42" t="s">
        <v>708</v>
      </c>
      <c r="F648" s="1">
        <v>0</v>
      </c>
    </row>
    <row r="649" spans="1:6" s="12" customFormat="1">
      <c r="A649" s="23" t="s">
        <v>652</v>
      </c>
      <c r="B649" s="12">
        <v>532383</v>
      </c>
      <c r="C649" s="14" t="s">
        <v>660</v>
      </c>
      <c r="D649" s="20" t="s">
        <v>691</v>
      </c>
      <c r="E649" s="42" t="s">
        <v>708</v>
      </c>
      <c r="F649" s="1">
        <v>1390392</v>
      </c>
    </row>
    <row r="650" spans="1:6" s="12" customFormat="1">
      <c r="A650" s="23" t="s">
        <v>652</v>
      </c>
      <c r="B650" s="12">
        <v>532384</v>
      </c>
      <c r="C650" s="14" t="s">
        <v>661</v>
      </c>
      <c r="D650" s="20" t="s">
        <v>691</v>
      </c>
      <c r="E650" s="42" t="s">
        <v>708</v>
      </c>
      <c r="F650" s="1">
        <v>436188</v>
      </c>
    </row>
    <row r="651" spans="1:6" s="12" customFormat="1">
      <c r="A651" s="23" t="s">
        <v>652</v>
      </c>
      <c r="B651" s="12">
        <v>532386</v>
      </c>
      <c r="C651" s="14" t="s">
        <v>662</v>
      </c>
      <c r="D651" s="20" t="s">
        <v>691</v>
      </c>
      <c r="E651" s="42" t="s">
        <v>708</v>
      </c>
      <c r="F651" s="1">
        <v>0</v>
      </c>
    </row>
    <row r="652" spans="1:6" s="12" customFormat="1">
      <c r="A652" s="23" t="s">
        <v>652</v>
      </c>
      <c r="B652" s="12">
        <v>532387</v>
      </c>
      <c r="C652" s="14" t="s">
        <v>663</v>
      </c>
      <c r="D652" s="20" t="s">
        <v>691</v>
      </c>
      <c r="E652" s="42" t="s">
        <v>708</v>
      </c>
      <c r="F652" s="1">
        <v>0</v>
      </c>
    </row>
    <row r="653" spans="1:6" s="12" customFormat="1">
      <c r="A653" s="23" t="s">
        <v>652</v>
      </c>
      <c r="B653" s="12">
        <v>532388</v>
      </c>
      <c r="C653" s="14" t="s">
        <v>664</v>
      </c>
      <c r="D653" s="20" t="s">
        <v>691</v>
      </c>
      <c r="E653" s="42" t="s">
        <v>708</v>
      </c>
      <c r="F653" s="1">
        <v>590844</v>
      </c>
    </row>
    <row r="654" spans="1:6" s="12" customFormat="1">
      <c r="A654" s="23" t="s">
        <v>652</v>
      </c>
      <c r="B654" s="12">
        <v>532389</v>
      </c>
      <c r="C654" s="14" t="s">
        <v>665</v>
      </c>
      <c r="D654" s="20" t="s">
        <v>691</v>
      </c>
      <c r="E654" s="42" t="s">
        <v>708</v>
      </c>
      <c r="F654" s="1">
        <v>1219968</v>
      </c>
    </row>
    <row r="655" spans="1:6" s="12" customFormat="1">
      <c r="A655" s="23" t="s">
        <v>652</v>
      </c>
      <c r="B655" s="12">
        <v>532390</v>
      </c>
      <c r="C655" s="14" t="s">
        <v>666</v>
      </c>
      <c r="D655" s="20" t="s">
        <v>691</v>
      </c>
      <c r="E655" s="42" t="s">
        <v>708</v>
      </c>
      <c r="F655" s="1">
        <v>785724</v>
      </c>
    </row>
    <row r="656" spans="1:6" s="12" customFormat="1">
      <c r="A656" s="23" t="s">
        <v>652</v>
      </c>
      <c r="B656" s="12">
        <v>532391</v>
      </c>
      <c r="C656" s="14" t="s">
        <v>667</v>
      </c>
      <c r="D656" s="20" t="s">
        <v>691</v>
      </c>
      <c r="E656" s="42" t="s">
        <v>708</v>
      </c>
      <c r="F656" s="1">
        <v>749796</v>
      </c>
    </row>
    <row r="657" spans="1:6" s="12" customFormat="1">
      <c r="A657" s="23" t="s">
        <v>652</v>
      </c>
      <c r="B657" s="12">
        <v>532392</v>
      </c>
      <c r="C657" s="14" t="s">
        <v>668</v>
      </c>
      <c r="D657" s="20" t="s">
        <v>691</v>
      </c>
      <c r="E657" s="42" t="s">
        <v>708</v>
      </c>
      <c r="F657" s="1">
        <v>1479792</v>
      </c>
    </row>
    <row r="658" spans="1:6" s="12" customFormat="1">
      <c r="A658" s="23" t="s">
        <v>652</v>
      </c>
      <c r="B658" s="12">
        <v>532396</v>
      </c>
      <c r="C658" s="14" t="s">
        <v>669</v>
      </c>
      <c r="D658" s="20" t="s">
        <v>691</v>
      </c>
      <c r="E658" s="42" t="s">
        <v>708</v>
      </c>
      <c r="F658" s="1">
        <v>36780</v>
      </c>
    </row>
    <row r="659" spans="1:6" s="12" customFormat="1">
      <c r="A659" s="23" t="s">
        <v>652</v>
      </c>
      <c r="B659" s="12">
        <v>532397</v>
      </c>
      <c r="C659" s="14" t="s">
        <v>670</v>
      </c>
      <c r="D659" s="20" t="s">
        <v>691</v>
      </c>
      <c r="E659" s="42" t="s">
        <v>708</v>
      </c>
      <c r="F659" s="1">
        <v>144132</v>
      </c>
    </row>
    <row r="660" spans="1:6" s="12" customFormat="1">
      <c r="A660" s="23" t="s">
        <v>652</v>
      </c>
      <c r="B660" s="12">
        <v>532399</v>
      </c>
      <c r="C660" s="14" t="s">
        <v>671</v>
      </c>
      <c r="D660" s="20" t="s">
        <v>691</v>
      </c>
      <c r="E660" s="42" t="s">
        <v>708</v>
      </c>
      <c r="F660" s="1">
        <v>1225572</v>
      </c>
    </row>
    <row r="661" spans="1:6" s="12" customFormat="1">
      <c r="A661" s="23" t="s">
        <v>652</v>
      </c>
      <c r="B661" s="12">
        <v>533336</v>
      </c>
      <c r="C661" s="14" t="s">
        <v>672</v>
      </c>
      <c r="D661" s="20" t="s">
        <v>691</v>
      </c>
      <c r="E661" s="42" t="s">
        <v>708</v>
      </c>
      <c r="F661" s="1">
        <v>30264</v>
      </c>
    </row>
    <row r="662" spans="1:6" s="12" customFormat="1">
      <c r="A662" s="23" t="s">
        <v>673</v>
      </c>
      <c r="B662" s="12">
        <v>542301</v>
      </c>
      <c r="C662" s="14" t="s">
        <v>674</v>
      </c>
      <c r="D662" s="20" t="s">
        <v>691</v>
      </c>
      <c r="E662" s="42" t="s">
        <v>708</v>
      </c>
      <c r="F662" s="1">
        <v>1556844</v>
      </c>
    </row>
    <row r="663" spans="1:6" s="12" customFormat="1">
      <c r="A663" s="23" t="s">
        <v>673</v>
      </c>
      <c r="B663" s="12">
        <v>542313</v>
      </c>
      <c r="C663" s="14" t="s">
        <v>675</v>
      </c>
      <c r="D663" s="20" t="s">
        <v>691</v>
      </c>
      <c r="E663" s="42" t="s">
        <v>708</v>
      </c>
      <c r="F663" s="1">
        <v>378480</v>
      </c>
    </row>
    <row r="664" spans="1:6" s="12" customFormat="1">
      <c r="A664" s="23" t="s">
        <v>673</v>
      </c>
      <c r="B664" s="12">
        <v>542318</v>
      </c>
      <c r="C664" s="14" t="s">
        <v>676</v>
      </c>
      <c r="D664" s="20" t="s">
        <v>691</v>
      </c>
      <c r="E664" s="42" t="s">
        <v>708</v>
      </c>
      <c r="F664" s="1">
        <v>1780680</v>
      </c>
    </row>
    <row r="665" spans="1:6" s="12" customFormat="1">
      <c r="A665" s="23" t="s">
        <v>673</v>
      </c>
      <c r="B665" s="12">
        <v>542324</v>
      </c>
      <c r="C665" s="14" t="s">
        <v>677</v>
      </c>
      <c r="D665" s="20" t="s">
        <v>691</v>
      </c>
      <c r="E665" s="42" t="s">
        <v>708</v>
      </c>
      <c r="F665" s="1">
        <v>2232168</v>
      </c>
    </row>
    <row r="666" spans="1:6" s="12" customFormat="1">
      <c r="A666" s="23" t="s">
        <v>673</v>
      </c>
      <c r="B666" s="12">
        <v>542332</v>
      </c>
      <c r="C666" s="14" t="s">
        <v>678</v>
      </c>
      <c r="D666" s="20" t="s">
        <v>691</v>
      </c>
      <c r="E666" s="42" t="s">
        <v>708</v>
      </c>
      <c r="F666" s="1">
        <v>3555264</v>
      </c>
    </row>
    <row r="667" spans="1:6" s="12" customFormat="1">
      <c r="A667" s="23" t="s">
        <v>673</v>
      </c>
      <c r="B667" s="12">
        <v>542338</v>
      </c>
      <c r="C667" s="14" t="s">
        <v>679</v>
      </c>
      <c r="D667" s="20" t="s">
        <v>691</v>
      </c>
      <c r="E667" s="42" t="s">
        <v>708</v>
      </c>
      <c r="F667" s="1">
        <v>2467212</v>
      </c>
    </row>
    <row r="668" spans="1:6" s="12" customFormat="1">
      <c r="A668" s="23" t="s">
        <v>673</v>
      </c>
      <c r="B668" s="12">
        <v>542339</v>
      </c>
      <c r="C668" s="14" t="s">
        <v>680</v>
      </c>
      <c r="D668" s="20" t="s">
        <v>691</v>
      </c>
      <c r="E668" s="42" t="s">
        <v>708</v>
      </c>
      <c r="F668" s="1">
        <v>5567568</v>
      </c>
    </row>
    <row r="669" spans="1:6" s="12" customFormat="1">
      <c r="A669" s="23" t="s">
        <v>673</v>
      </c>
      <c r="B669" s="12">
        <v>542343</v>
      </c>
      <c r="C669" s="14" t="s">
        <v>681</v>
      </c>
      <c r="D669" s="20" t="s">
        <v>691</v>
      </c>
      <c r="E669" s="42" t="s">
        <v>708</v>
      </c>
      <c r="F669" s="1">
        <v>1314564</v>
      </c>
    </row>
    <row r="670" spans="1:6" s="12" customFormat="1">
      <c r="A670" s="23" t="s">
        <v>682</v>
      </c>
      <c r="B670" s="12">
        <v>552220</v>
      </c>
      <c r="C670" s="14" t="s">
        <v>683</v>
      </c>
      <c r="D670" s="20" t="s">
        <v>691</v>
      </c>
      <c r="E670" s="42" t="s">
        <v>708</v>
      </c>
      <c r="F670" s="1">
        <v>0</v>
      </c>
    </row>
    <row r="671" spans="1:6" s="12" customFormat="1">
      <c r="A671" s="23" t="s">
        <v>682</v>
      </c>
      <c r="B671" s="12">
        <v>552349</v>
      </c>
      <c r="C671" s="14" t="s">
        <v>684</v>
      </c>
      <c r="D671" s="20" t="s">
        <v>691</v>
      </c>
      <c r="E671" s="42" t="s">
        <v>708</v>
      </c>
      <c r="F671" s="1">
        <v>1804068</v>
      </c>
    </row>
    <row r="672" spans="1:6" s="12" customFormat="1">
      <c r="A672" s="23" t="s">
        <v>682</v>
      </c>
      <c r="B672" s="12">
        <v>553304</v>
      </c>
      <c r="C672" s="14" t="s">
        <v>685</v>
      </c>
      <c r="D672" s="42" t="s">
        <v>691</v>
      </c>
      <c r="E672" s="42" t="s">
        <v>708</v>
      </c>
      <c r="F672" s="1">
        <v>711828</v>
      </c>
    </row>
    <row r="673" spans="1:8">
      <c r="A673" s="23" t="s">
        <v>686</v>
      </c>
      <c r="B673" s="12">
        <v>663800</v>
      </c>
      <c r="C673" s="14" t="s">
        <v>687</v>
      </c>
      <c r="D673" s="42" t="s">
        <v>691</v>
      </c>
      <c r="E673" s="42" t="s">
        <v>708</v>
      </c>
      <c r="F673" s="1">
        <v>0</v>
      </c>
      <c r="G673" s="12"/>
      <c r="H673" s="12"/>
    </row>
    <row r="674" spans="1:8">
      <c r="A674" s="23" t="s">
        <v>688</v>
      </c>
      <c r="B674" s="12">
        <v>673900</v>
      </c>
      <c r="C674" s="14" t="s">
        <v>689</v>
      </c>
      <c r="D674" s="42" t="s">
        <v>691</v>
      </c>
      <c r="E674" s="42" t="s">
        <v>708</v>
      </c>
      <c r="F674" s="1">
        <v>0</v>
      </c>
      <c r="G674" s="12"/>
      <c r="H674" s="12"/>
    </row>
    <row r="676" spans="1:8">
      <c r="F676" s="1">
        <f>SUBTOTAL(9,F3:F675)</f>
        <v>562966428</v>
      </c>
      <c r="G676" s="3"/>
    </row>
    <row r="678" spans="1:8">
      <c r="F678" s="3"/>
    </row>
  </sheetData>
  <sortState ref="A3:J672">
    <sortCondition ref="B3:B672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1100"/>
  <sheetViews>
    <sheetView zoomScaleNormal="100" workbookViewId="0">
      <pane ySplit="2" topLeftCell="A3" activePane="bottomLeft" state="frozen"/>
      <selection activeCell="J4" sqref="J4"/>
      <selection pane="bottomLeft" sqref="A1:E1"/>
    </sheetView>
  </sheetViews>
  <sheetFormatPr defaultRowHeight="14.4"/>
  <cols>
    <col min="1" max="1" width="14" style="2" customWidth="1"/>
    <col min="2" max="2" width="7.5546875" style="2" bestFit="1" customWidth="1"/>
    <col min="3" max="3" width="35.44140625" style="2" customWidth="1"/>
    <col min="4" max="4" width="15.109375" style="2" customWidth="1"/>
    <col min="5" max="5" width="13.88671875" style="1" customWidth="1"/>
    <col min="6" max="6" width="11" bestFit="1" customWidth="1"/>
  </cols>
  <sheetData>
    <row r="1" spans="1:16368" s="12" customFormat="1" ht="27" customHeight="1">
      <c r="A1" s="125" t="s">
        <v>836</v>
      </c>
      <c r="B1" s="125"/>
      <c r="C1" s="125"/>
      <c r="D1" s="125"/>
      <c r="E1" s="125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</row>
    <row r="2" spans="1:16368" ht="28.8">
      <c r="A2" s="8" t="s">
        <v>0</v>
      </c>
      <c r="B2" s="8" t="s">
        <v>1</v>
      </c>
      <c r="C2" s="8" t="s">
        <v>2</v>
      </c>
      <c r="D2" s="8" t="s">
        <v>690</v>
      </c>
      <c r="E2" s="9" t="s">
        <v>692</v>
      </c>
    </row>
    <row r="3" spans="1:16368">
      <c r="A3" s="12" t="s">
        <v>3</v>
      </c>
      <c r="B3" s="12">
        <v>100002</v>
      </c>
      <c r="C3" s="12" t="s">
        <v>4</v>
      </c>
      <c r="D3" s="12" t="s">
        <v>691</v>
      </c>
      <c r="E3" s="5">
        <v>0</v>
      </c>
    </row>
    <row r="4" spans="1:16368">
      <c r="A4" s="12" t="s">
        <v>3</v>
      </c>
      <c r="B4" s="12">
        <v>100003</v>
      </c>
      <c r="C4" s="12" t="s">
        <v>5</v>
      </c>
      <c r="D4" s="12" t="s">
        <v>691</v>
      </c>
      <c r="E4" s="5">
        <v>0</v>
      </c>
      <c r="F4" s="12"/>
    </row>
    <row r="5" spans="1:16368">
      <c r="A5" s="12" t="s">
        <v>3</v>
      </c>
      <c r="B5" s="12">
        <v>100019</v>
      </c>
      <c r="C5" s="12" t="s">
        <v>6</v>
      </c>
      <c r="D5" s="12" t="s">
        <v>691</v>
      </c>
      <c r="E5" s="5">
        <v>0</v>
      </c>
      <c r="F5" s="12"/>
    </row>
    <row r="6" spans="1:16368">
      <c r="A6" s="12" t="s">
        <v>3</v>
      </c>
      <c r="B6" s="12">
        <v>100027</v>
      </c>
      <c r="C6" s="12" t="s">
        <v>7</v>
      </c>
      <c r="D6" s="12" t="s">
        <v>691</v>
      </c>
      <c r="E6" s="5">
        <v>0</v>
      </c>
      <c r="F6" s="12"/>
    </row>
    <row r="7" spans="1:16368">
      <c r="A7" s="12" t="s">
        <v>3</v>
      </c>
      <c r="B7" s="12">
        <v>100029</v>
      </c>
      <c r="C7" s="12" t="s">
        <v>8</v>
      </c>
      <c r="D7" s="12" t="s">
        <v>691</v>
      </c>
      <c r="E7" s="5">
        <v>0</v>
      </c>
      <c r="F7" s="12"/>
    </row>
    <row r="8" spans="1:16368">
      <c r="A8" s="12" t="s">
        <v>9</v>
      </c>
      <c r="B8" s="12">
        <v>120038</v>
      </c>
      <c r="C8" s="12" t="s">
        <v>10</v>
      </c>
      <c r="D8" s="12" t="s">
        <v>691</v>
      </c>
      <c r="E8" s="5">
        <v>0</v>
      </c>
      <c r="F8" s="12"/>
    </row>
    <row r="9" spans="1:16368">
      <c r="A9" s="12" t="s">
        <v>9</v>
      </c>
      <c r="B9" s="12">
        <v>120039</v>
      </c>
      <c r="C9" s="12" t="s">
        <v>11</v>
      </c>
      <c r="D9" s="12" t="s">
        <v>691</v>
      </c>
      <c r="E9" s="5">
        <v>0</v>
      </c>
      <c r="F9" s="12"/>
    </row>
    <row r="10" spans="1:16368">
      <c r="A10" s="12" t="s">
        <v>9</v>
      </c>
      <c r="B10" s="12">
        <v>120042</v>
      </c>
      <c r="C10" s="12" t="s">
        <v>12</v>
      </c>
      <c r="D10" s="12" t="s">
        <v>691</v>
      </c>
      <c r="E10" s="5">
        <v>0</v>
      </c>
      <c r="F10" s="12"/>
    </row>
    <row r="11" spans="1:16368">
      <c r="A11" s="12" t="s">
        <v>9</v>
      </c>
      <c r="B11" s="12">
        <v>120043</v>
      </c>
      <c r="C11" s="12" t="s">
        <v>13</v>
      </c>
      <c r="D11" s="12" t="s">
        <v>691</v>
      </c>
      <c r="E11" s="5">
        <v>0</v>
      </c>
      <c r="F11" s="12"/>
    </row>
    <row r="12" spans="1:16368">
      <c r="A12" s="12" t="s">
        <v>14</v>
      </c>
      <c r="B12" s="12">
        <v>140053</v>
      </c>
      <c r="C12" s="12" t="s">
        <v>15</v>
      </c>
      <c r="D12" s="12" t="s">
        <v>691</v>
      </c>
      <c r="E12" s="5">
        <v>0</v>
      </c>
      <c r="F12" s="12"/>
    </row>
    <row r="13" spans="1:16368">
      <c r="A13" s="12" t="s">
        <v>14</v>
      </c>
      <c r="B13" s="12">
        <v>140064</v>
      </c>
      <c r="C13" s="12" t="s">
        <v>16</v>
      </c>
      <c r="D13" s="12" t="s">
        <v>691</v>
      </c>
      <c r="E13" s="5">
        <v>0</v>
      </c>
      <c r="F13" s="12"/>
    </row>
    <row r="14" spans="1:16368">
      <c r="A14" s="12" t="s">
        <v>14</v>
      </c>
      <c r="B14" s="12">
        <v>140068</v>
      </c>
      <c r="C14" s="12" t="s">
        <v>17</v>
      </c>
      <c r="D14" s="12" t="s">
        <v>691</v>
      </c>
      <c r="E14" s="5">
        <v>0</v>
      </c>
      <c r="F14" s="12"/>
    </row>
    <row r="15" spans="1:16368">
      <c r="A15" s="12" t="s">
        <v>14</v>
      </c>
      <c r="B15" s="12">
        <v>140069</v>
      </c>
      <c r="C15" s="12" t="s">
        <v>18</v>
      </c>
      <c r="D15" s="12" t="s">
        <v>691</v>
      </c>
      <c r="E15" s="5">
        <v>0</v>
      </c>
      <c r="F15" s="12"/>
    </row>
    <row r="16" spans="1:16368">
      <c r="A16" s="12" t="s">
        <v>14</v>
      </c>
      <c r="B16" s="12">
        <v>147332</v>
      </c>
      <c r="C16" s="12" t="s">
        <v>19</v>
      </c>
      <c r="D16" s="12" t="s">
        <v>691</v>
      </c>
      <c r="E16" s="5">
        <v>0</v>
      </c>
      <c r="F16" s="12"/>
    </row>
    <row r="17" spans="1:6">
      <c r="A17" s="12" t="s">
        <v>20</v>
      </c>
      <c r="B17" s="12">
        <v>150076</v>
      </c>
      <c r="C17" s="12" t="s">
        <v>21</v>
      </c>
      <c r="D17" s="12" t="s">
        <v>691</v>
      </c>
      <c r="E17" s="5">
        <v>0</v>
      </c>
      <c r="F17" s="12"/>
    </row>
    <row r="18" spans="1:6">
      <c r="A18" s="12" t="s">
        <v>20</v>
      </c>
      <c r="B18" s="12">
        <v>150077</v>
      </c>
      <c r="C18" s="12" t="s">
        <v>22</v>
      </c>
      <c r="D18" s="12" t="s">
        <v>691</v>
      </c>
      <c r="E18" s="5">
        <v>0</v>
      </c>
      <c r="F18" s="12"/>
    </row>
    <row r="19" spans="1:6">
      <c r="A19" s="12" t="s">
        <v>20</v>
      </c>
      <c r="B19" s="12">
        <v>150085</v>
      </c>
      <c r="C19" s="12" t="s">
        <v>23</v>
      </c>
      <c r="D19" s="12" t="s">
        <v>691</v>
      </c>
      <c r="E19" s="5">
        <v>0</v>
      </c>
      <c r="F19" s="12"/>
    </row>
    <row r="20" spans="1:6" s="10" customFormat="1">
      <c r="A20" s="12" t="s">
        <v>20</v>
      </c>
      <c r="B20" s="12">
        <v>150091</v>
      </c>
      <c r="C20" s="12" t="s">
        <v>24</v>
      </c>
      <c r="D20" s="12" t="s">
        <v>691</v>
      </c>
      <c r="E20" s="5">
        <v>0</v>
      </c>
      <c r="F20" s="12"/>
    </row>
    <row r="21" spans="1:6">
      <c r="A21" s="12" t="s">
        <v>20</v>
      </c>
      <c r="B21" s="12">
        <v>150097</v>
      </c>
      <c r="C21" s="12" t="s">
        <v>25</v>
      </c>
      <c r="D21" s="12" t="s">
        <v>691</v>
      </c>
      <c r="E21" s="5">
        <v>0</v>
      </c>
      <c r="F21" s="12"/>
    </row>
    <row r="22" spans="1:6">
      <c r="A22" s="12" t="s">
        <v>20</v>
      </c>
      <c r="B22" s="12">
        <v>150099</v>
      </c>
      <c r="C22" s="12" t="s">
        <v>26</v>
      </c>
      <c r="D22" s="12" t="s">
        <v>691</v>
      </c>
      <c r="E22" s="5">
        <v>0</v>
      </c>
      <c r="F22" s="12"/>
    </row>
    <row r="23" spans="1:6" s="12" customFormat="1">
      <c r="A23" s="12" t="s">
        <v>20</v>
      </c>
      <c r="B23" s="12">
        <v>150111</v>
      </c>
      <c r="C23" s="12" t="s">
        <v>27</v>
      </c>
      <c r="D23" s="12" t="s">
        <v>691</v>
      </c>
      <c r="E23" s="5">
        <v>0</v>
      </c>
    </row>
    <row r="24" spans="1:6" s="12" customFormat="1">
      <c r="A24" s="12" t="s">
        <v>20</v>
      </c>
      <c r="B24" s="12">
        <v>150112</v>
      </c>
      <c r="C24" s="12" t="s">
        <v>28</v>
      </c>
      <c r="D24" s="12" t="s">
        <v>691</v>
      </c>
      <c r="E24" s="5">
        <v>0</v>
      </c>
    </row>
    <row r="25" spans="1:6" s="12" customFormat="1">
      <c r="A25" s="12" t="s">
        <v>20</v>
      </c>
      <c r="B25" s="12">
        <v>150125</v>
      </c>
      <c r="C25" s="12" t="s">
        <v>29</v>
      </c>
      <c r="D25" s="12" t="s">
        <v>691</v>
      </c>
      <c r="E25" s="5">
        <v>0</v>
      </c>
    </row>
    <row r="26" spans="1:6" s="12" customFormat="1">
      <c r="A26" s="12" t="s">
        <v>20</v>
      </c>
      <c r="B26" s="12">
        <v>150131</v>
      </c>
      <c r="C26" s="12" t="s">
        <v>30</v>
      </c>
      <c r="D26" s="12" t="s">
        <v>691</v>
      </c>
      <c r="E26" s="5">
        <v>0</v>
      </c>
    </row>
    <row r="27" spans="1:6" s="12" customFormat="1">
      <c r="A27" s="12" t="s">
        <v>31</v>
      </c>
      <c r="B27" s="12">
        <v>160135</v>
      </c>
      <c r="C27" s="12" t="s">
        <v>32</v>
      </c>
      <c r="D27" s="12" t="s">
        <v>691</v>
      </c>
      <c r="E27" s="5">
        <v>0</v>
      </c>
    </row>
    <row r="28" spans="1:6" s="12" customFormat="1">
      <c r="A28" s="12" t="s">
        <v>33</v>
      </c>
      <c r="B28" s="12">
        <v>170156</v>
      </c>
      <c r="C28" s="12" t="s">
        <v>34</v>
      </c>
      <c r="D28" s="12" t="s">
        <v>691</v>
      </c>
      <c r="E28" s="5">
        <v>0</v>
      </c>
    </row>
    <row r="29" spans="1:6" s="12" customFormat="1">
      <c r="A29" s="12" t="s">
        <v>33</v>
      </c>
      <c r="B29" s="12">
        <v>170171</v>
      </c>
      <c r="C29" s="12" t="s">
        <v>35</v>
      </c>
      <c r="D29" s="12" t="s">
        <v>691</v>
      </c>
      <c r="E29" s="5">
        <v>0</v>
      </c>
    </row>
    <row r="30" spans="1:6" s="12" customFormat="1">
      <c r="A30" s="12" t="s">
        <v>33</v>
      </c>
      <c r="B30" s="12">
        <v>170175</v>
      </c>
      <c r="C30" s="12" t="s">
        <v>36</v>
      </c>
      <c r="D30" s="12" t="s">
        <v>691</v>
      </c>
      <c r="E30" s="5">
        <v>0</v>
      </c>
    </row>
    <row r="31" spans="1:6" s="12" customFormat="1">
      <c r="A31" s="12" t="s">
        <v>33</v>
      </c>
      <c r="B31" s="12">
        <v>170177</v>
      </c>
      <c r="C31" s="12" t="s">
        <v>37</v>
      </c>
      <c r="D31" s="12" t="s">
        <v>691</v>
      </c>
      <c r="E31" s="5">
        <v>0</v>
      </c>
    </row>
    <row r="32" spans="1:6" s="12" customFormat="1">
      <c r="A32" s="12" t="s">
        <v>33</v>
      </c>
      <c r="B32" s="12">
        <v>170179</v>
      </c>
      <c r="C32" s="12" t="s">
        <v>38</v>
      </c>
      <c r="D32" s="12" t="s">
        <v>691</v>
      </c>
      <c r="E32" s="5">
        <v>0</v>
      </c>
    </row>
    <row r="33" spans="1:5" s="12" customFormat="1">
      <c r="A33" s="12" t="s">
        <v>33</v>
      </c>
      <c r="B33" s="12">
        <v>170189</v>
      </c>
      <c r="C33" s="12" t="s">
        <v>39</v>
      </c>
      <c r="D33" s="12" t="s">
        <v>691</v>
      </c>
      <c r="E33" s="5">
        <v>0</v>
      </c>
    </row>
    <row r="34" spans="1:5" s="12" customFormat="1">
      <c r="A34" s="12" t="s">
        <v>33</v>
      </c>
      <c r="B34" s="12">
        <v>170195</v>
      </c>
      <c r="C34" s="12" t="s">
        <v>40</v>
      </c>
      <c r="D34" s="12" t="s">
        <v>691</v>
      </c>
      <c r="E34" s="5">
        <v>0</v>
      </c>
    </row>
    <row r="35" spans="1:5" s="12" customFormat="1">
      <c r="A35" s="12" t="s">
        <v>33</v>
      </c>
      <c r="B35" s="12">
        <v>170196</v>
      </c>
      <c r="C35" s="12" t="s">
        <v>41</v>
      </c>
      <c r="D35" s="12" t="s">
        <v>691</v>
      </c>
      <c r="E35" s="5">
        <v>0</v>
      </c>
    </row>
    <row r="36" spans="1:5" s="12" customFormat="1">
      <c r="A36" s="12" t="s">
        <v>33</v>
      </c>
      <c r="B36" s="12">
        <v>170197</v>
      </c>
      <c r="C36" s="12" t="s">
        <v>42</v>
      </c>
      <c r="D36" s="12" t="s">
        <v>691</v>
      </c>
      <c r="E36" s="5">
        <v>0</v>
      </c>
    </row>
    <row r="37" spans="1:5" s="12" customFormat="1">
      <c r="A37" s="12" t="s">
        <v>33</v>
      </c>
      <c r="B37" s="12">
        <v>170205</v>
      </c>
      <c r="C37" s="12" t="s">
        <v>43</v>
      </c>
      <c r="D37" s="12" t="s">
        <v>691</v>
      </c>
      <c r="E37" s="5">
        <v>0</v>
      </c>
    </row>
    <row r="38" spans="1:5" s="12" customFormat="1">
      <c r="A38" s="12" t="s">
        <v>33</v>
      </c>
      <c r="B38" s="12">
        <v>170210</v>
      </c>
      <c r="C38" s="12" t="s">
        <v>44</v>
      </c>
      <c r="D38" s="12" t="s">
        <v>691</v>
      </c>
      <c r="E38" s="5">
        <v>0</v>
      </c>
    </row>
    <row r="39" spans="1:5" s="12" customFormat="1">
      <c r="A39" s="12" t="s">
        <v>33</v>
      </c>
      <c r="B39" s="12">
        <v>170215</v>
      </c>
      <c r="C39" s="12" t="s">
        <v>45</v>
      </c>
      <c r="D39" s="12" t="s">
        <v>691</v>
      </c>
      <c r="E39" s="5">
        <v>0</v>
      </c>
    </row>
    <row r="40" spans="1:5" s="12" customFormat="1">
      <c r="A40" s="12" t="s">
        <v>46</v>
      </c>
      <c r="B40" s="12">
        <v>180216</v>
      </c>
      <c r="C40" s="12" t="s">
        <v>47</v>
      </c>
      <c r="D40" s="12" t="s">
        <v>691</v>
      </c>
      <c r="E40" s="5">
        <v>0</v>
      </c>
    </row>
    <row r="41" spans="1:5" s="12" customFormat="1">
      <c r="A41" s="12" t="s">
        <v>48</v>
      </c>
      <c r="B41" s="12">
        <v>190219</v>
      </c>
      <c r="C41" s="12" t="s">
        <v>49</v>
      </c>
      <c r="D41" s="12" t="s">
        <v>691</v>
      </c>
      <c r="E41" s="5">
        <v>0</v>
      </c>
    </row>
    <row r="42" spans="1:5" s="12" customFormat="1">
      <c r="A42" s="12" t="s">
        <v>48</v>
      </c>
      <c r="B42" s="12">
        <v>190220</v>
      </c>
      <c r="C42" s="12" t="s">
        <v>50</v>
      </c>
      <c r="D42" s="12" t="s">
        <v>691</v>
      </c>
      <c r="E42" s="5">
        <v>0</v>
      </c>
    </row>
    <row r="43" spans="1:5" s="12" customFormat="1">
      <c r="A43" s="12" t="s">
        <v>48</v>
      </c>
      <c r="B43" s="12">
        <v>190239</v>
      </c>
      <c r="C43" s="12" t="s">
        <v>51</v>
      </c>
      <c r="D43" s="12" t="s">
        <v>691</v>
      </c>
      <c r="E43" s="5">
        <v>0</v>
      </c>
    </row>
    <row r="44" spans="1:5" s="12" customFormat="1">
      <c r="A44" s="12" t="s">
        <v>48</v>
      </c>
      <c r="B44" s="12">
        <v>190243</v>
      </c>
      <c r="C44" s="12" t="s">
        <v>52</v>
      </c>
      <c r="D44" s="12" t="s">
        <v>691</v>
      </c>
      <c r="E44" s="5">
        <v>0</v>
      </c>
    </row>
    <row r="45" spans="1:5" s="12" customFormat="1">
      <c r="A45" s="12" t="s">
        <v>48</v>
      </c>
      <c r="B45" s="12">
        <v>190248</v>
      </c>
      <c r="C45" s="12" t="s">
        <v>53</v>
      </c>
      <c r="D45" s="12" t="s">
        <v>691</v>
      </c>
      <c r="E45" s="5">
        <v>0</v>
      </c>
    </row>
    <row r="46" spans="1:5" s="12" customFormat="1">
      <c r="A46" s="12" t="s">
        <v>48</v>
      </c>
      <c r="B46" s="12">
        <v>190250</v>
      </c>
      <c r="C46" s="12" t="s">
        <v>54</v>
      </c>
      <c r="D46" s="12" t="s">
        <v>691</v>
      </c>
      <c r="E46" s="5">
        <v>0</v>
      </c>
    </row>
    <row r="47" spans="1:5" s="12" customFormat="1">
      <c r="A47" s="12" t="s">
        <v>48</v>
      </c>
      <c r="B47" s="12">
        <v>197251</v>
      </c>
      <c r="C47" s="12" t="s">
        <v>55</v>
      </c>
      <c r="D47" s="12" t="s">
        <v>691</v>
      </c>
      <c r="E47" s="5">
        <v>0</v>
      </c>
    </row>
    <row r="48" spans="1:5" s="12" customFormat="1">
      <c r="A48" s="12" t="s">
        <v>56</v>
      </c>
      <c r="B48" s="12">
        <v>200257</v>
      </c>
      <c r="C48" s="12" t="s">
        <v>57</v>
      </c>
      <c r="D48" s="12" t="s">
        <v>691</v>
      </c>
      <c r="E48" s="5">
        <v>0</v>
      </c>
    </row>
    <row r="49" spans="1:5" s="12" customFormat="1">
      <c r="A49" s="12" t="s">
        <v>56</v>
      </c>
      <c r="B49" s="12">
        <v>200259</v>
      </c>
      <c r="C49" s="12" t="s">
        <v>58</v>
      </c>
      <c r="D49" s="12" t="s">
        <v>691</v>
      </c>
      <c r="E49" s="5">
        <v>0</v>
      </c>
    </row>
    <row r="50" spans="1:5" s="12" customFormat="1">
      <c r="A50" s="12" t="s">
        <v>59</v>
      </c>
      <c r="B50" s="12">
        <v>210331</v>
      </c>
      <c r="C50" s="12" t="s">
        <v>60</v>
      </c>
      <c r="D50" s="12" t="s">
        <v>691</v>
      </c>
      <c r="E50" s="5">
        <v>0</v>
      </c>
    </row>
    <row r="51" spans="1:5" s="12" customFormat="1">
      <c r="A51" s="12" t="s">
        <v>59</v>
      </c>
      <c r="B51" s="12">
        <v>210335</v>
      </c>
      <c r="C51" s="12" t="s">
        <v>61</v>
      </c>
      <c r="D51" s="12" t="s">
        <v>691</v>
      </c>
      <c r="E51" s="5">
        <v>0</v>
      </c>
    </row>
    <row r="52" spans="1:5" s="12" customFormat="1">
      <c r="A52" s="12" t="s">
        <v>62</v>
      </c>
      <c r="B52" s="12">
        <v>220324</v>
      </c>
      <c r="C52" s="12" t="s">
        <v>63</v>
      </c>
      <c r="D52" s="12" t="s">
        <v>691</v>
      </c>
      <c r="E52" s="5">
        <v>0</v>
      </c>
    </row>
    <row r="53" spans="1:5" s="12" customFormat="1">
      <c r="A53" s="12" t="s">
        <v>62</v>
      </c>
      <c r="B53" s="12">
        <v>220347</v>
      </c>
      <c r="C53" s="12" t="s">
        <v>64</v>
      </c>
      <c r="D53" s="12" t="s">
        <v>691</v>
      </c>
      <c r="E53" s="5">
        <v>0</v>
      </c>
    </row>
    <row r="54" spans="1:5" s="12" customFormat="1">
      <c r="A54" s="12" t="s">
        <v>62</v>
      </c>
      <c r="B54" s="12">
        <v>220348</v>
      </c>
      <c r="C54" s="12" t="s">
        <v>65</v>
      </c>
      <c r="D54" s="12" t="s">
        <v>691</v>
      </c>
      <c r="E54" s="5">
        <v>0</v>
      </c>
    </row>
    <row r="55" spans="1:5" s="12" customFormat="1">
      <c r="A55" s="12" t="s">
        <v>62</v>
      </c>
      <c r="B55" s="12">
        <v>220358</v>
      </c>
      <c r="C55" s="12" t="s">
        <v>66</v>
      </c>
      <c r="D55" s="12" t="s">
        <v>691</v>
      </c>
      <c r="E55" s="5">
        <v>0</v>
      </c>
    </row>
    <row r="56" spans="1:5" s="12" customFormat="1">
      <c r="A56" s="12" t="s">
        <v>62</v>
      </c>
      <c r="B56" s="12">
        <v>220360</v>
      </c>
      <c r="C56" s="12" t="s">
        <v>67</v>
      </c>
      <c r="D56" s="12" t="s">
        <v>691</v>
      </c>
      <c r="E56" s="5">
        <v>0</v>
      </c>
    </row>
    <row r="57" spans="1:5" s="12" customFormat="1">
      <c r="A57" s="12" t="s">
        <v>62</v>
      </c>
      <c r="B57" s="12">
        <v>220365</v>
      </c>
      <c r="C57" s="12" t="s">
        <v>68</v>
      </c>
      <c r="D57" s="12" t="s">
        <v>691</v>
      </c>
      <c r="E57" s="5">
        <v>0</v>
      </c>
    </row>
    <row r="58" spans="1:5" s="12" customFormat="1">
      <c r="A58" s="12" t="s">
        <v>62</v>
      </c>
      <c r="B58" s="12">
        <v>220368</v>
      </c>
      <c r="C58" s="12" t="s">
        <v>69</v>
      </c>
      <c r="D58" s="12" t="s">
        <v>691</v>
      </c>
      <c r="E58" s="5">
        <v>0</v>
      </c>
    </row>
    <row r="59" spans="1:5" s="12" customFormat="1">
      <c r="A59" s="12" t="s">
        <v>62</v>
      </c>
      <c r="B59" s="12">
        <v>220371</v>
      </c>
      <c r="C59" s="12" t="s">
        <v>70</v>
      </c>
      <c r="D59" s="12" t="s">
        <v>691</v>
      </c>
      <c r="E59" s="5">
        <v>0</v>
      </c>
    </row>
    <row r="60" spans="1:5" s="12" customFormat="1">
      <c r="A60" s="12" t="s">
        <v>62</v>
      </c>
      <c r="B60" s="12">
        <v>220376</v>
      </c>
      <c r="C60" s="12" t="s">
        <v>71</v>
      </c>
      <c r="D60" s="12" t="s">
        <v>691</v>
      </c>
      <c r="E60" s="5">
        <v>0</v>
      </c>
    </row>
    <row r="61" spans="1:5" s="12" customFormat="1">
      <c r="A61" s="12" t="s">
        <v>62</v>
      </c>
      <c r="B61" s="12">
        <v>220378</v>
      </c>
      <c r="C61" s="12" t="s">
        <v>72</v>
      </c>
      <c r="D61" s="12" t="s">
        <v>691</v>
      </c>
      <c r="E61" s="5">
        <v>0</v>
      </c>
    </row>
    <row r="62" spans="1:5" s="12" customFormat="1">
      <c r="A62" s="12" t="s">
        <v>62</v>
      </c>
      <c r="B62" s="12">
        <v>220380</v>
      </c>
      <c r="C62" s="12" t="s">
        <v>73</v>
      </c>
      <c r="D62" s="12" t="s">
        <v>691</v>
      </c>
      <c r="E62" s="5">
        <v>0</v>
      </c>
    </row>
    <row r="63" spans="1:5" s="12" customFormat="1">
      <c r="A63" s="12" t="s">
        <v>62</v>
      </c>
      <c r="B63" s="12">
        <v>220381</v>
      </c>
      <c r="C63" s="12" t="s">
        <v>74</v>
      </c>
      <c r="D63" s="12" t="s">
        <v>691</v>
      </c>
      <c r="E63" s="5">
        <v>0</v>
      </c>
    </row>
    <row r="64" spans="1:5" s="12" customFormat="1">
      <c r="A64" s="12" t="s">
        <v>62</v>
      </c>
      <c r="B64" s="12">
        <v>220382</v>
      </c>
      <c r="C64" s="12" t="s">
        <v>75</v>
      </c>
      <c r="D64" s="12" t="s">
        <v>691</v>
      </c>
      <c r="E64" s="5">
        <v>0</v>
      </c>
    </row>
    <row r="65" spans="1:5" s="12" customFormat="1">
      <c r="A65" s="12" t="s">
        <v>62</v>
      </c>
      <c r="B65" s="12">
        <v>220389</v>
      </c>
      <c r="C65" s="12" t="s">
        <v>76</v>
      </c>
      <c r="D65" s="12" t="s">
        <v>691</v>
      </c>
      <c r="E65" s="5">
        <v>0</v>
      </c>
    </row>
    <row r="66" spans="1:5" s="12" customFormat="1">
      <c r="A66" s="12" t="s">
        <v>62</v>
      </c>
      <c r="B66" s="12">
        <v>220392</v>
      </c>
      <c r="C66" s="12" t="s">
        <v>77</v>
      </c>
      <c r="D66" s="12" t="s">
        <v>691</v>
      </c>
      <c r="E66" s="5">
        <v>0</v>
      </c>
    </row>
    <row r="67" spans="1:5" s="12" customFormat="1">
      <c r="A67" s="12" t="s">
        <v>62</v>
      </c>
      <c r="B67" s="12">
        <v>220394</v>
      </c>
      <c r="C67" s="12" t="s">
        <v>78</v>
      </c>
      <c r="D67" s="12" t="s">
        <v>691</v>
      </c>
      <c r="E67" s="5">
        <v>0</v>
      </c>
    </row>
    <row r="68" spans="1:5" s="12" customFormat="1">
      <c r="A68" s="12" t="s">
        <v>79</v>
      </c>
      <c r="B68" s="12">
        <v>230468</v>
      </c>
      <c r="C68" s="12" t="s">
        <v>80</v>
      </c>
      <c r="D68" s="12" t="s">
        <v>691</v>
      </c>
      <c r="E68" s="5">
        <v>0</v>
      </c>
    </row>
    <row r="69" spans="1:5" s="12" customFormat="1">
      <c r="A69" s="12" t="s">
        <v>79</v>
      </c>
      <c r="B69" s="12">
        <v>230469</v>
      </c>
      <c r="C69" s="12" t="s">
        <v>81</v>
      </c>
      <c r="D69" s="12" t="s">
        <v>691</v>
      </c>
      <c r="E69" s="5">
        <v>0</v>
      </c>
    </row>
    <row r="70" spans="1:5" s="12" customFormat="1">
      <c r="A70" s="12" t="s">
        <v>79</v>
      </c>
      <c r="B70" s="12">
        <v>230473</v>
      </c>
      <c r="C70" s="12" t="s">
        <v>82</v>
      </c>
      <c r="D70" s="12" t="s">
        <v>691</v>
      </c>
      <c r="E70" s="5">
        <v>0</v>
      </c>
    </row>
    <row r="71" spans="1:5" s="12" customFormat="1">
      <c r="A71" s="12" t="s">
        <v>79</v>
      </c>
      <c r="B71" s="12">
        <v>230478</v>
      </c>
      <c r="C71" s="12" t="s">
        <v>83</v>
      </c>
      <c r="D71" s="12" t="s">
        <v>691</v>
      </c>
      <c r="E71" s="5">
        <v>0</v>
      </c>
    </row>
    <row r="72" spans="1:5" s="12" customFormat="1">
      <c r="A72" s="12" t="s">
        <v>79</v>
      </c>
      <c r="B72" s="12">
        <v>230491</v>
      </c>
      <c r="C72" s="12" t="s">
        <v>84</v>
      </c>
      <c r="D72" s="12" t="s">
        <v>691</v>
      </c>
      <c r="E72" s="5">
        <v>0</v>
      </c>
    </row>
    <row r="73" spans="1:5" s="12" customFormat="1">
      <c r="A73" s="12" t="s">
        <v>79</v>
      </c>
      <c r="B73" s="12">
        <v>230496</v>
      </c>
      <c r="C73" s="12" t="s">
        <v>85</v>
      </c>
      <c r="D73" s="12" t="s">
        <v>691</v>
      </c>
      <c r="E73" s="5">
        <v>0</v>
      </c>
    </row>
    <row r="74" spans="1:5" s="12" customFormat="1">
      <c r="A74" s="12" t="s">
        <v>79</v>
      </c>
      <c r="B74" s="12">
        <v>230497</v>
      </c>
      <c r="C74" s="12" t="s">
        <v>86</v>
      </c>
      <c r="D74" s="12" t="s">
        <v>691</v>
      </c>
      <c r="E74" s="5">
        <v>0</v>
      </c>
    </row>
    <row r="75" spans="1:5" s="12" customFormat="1">
      <c r="A75" s="12" t="s">
        <v>79</v>
      </c>
      <c r="B75" s="12">
        <v>230498</v>
      </c>
      <c r="C75" s="12" t="s">
        <v>87</v>
      </c>
      <c r="D75" s="12" t="s">
        <v>691</v>
      </c>
      <c r="E75" s="5">
        <v>0</v>
      </c>
    </row>
    <row r="76" spans="1:5" s="12" customFormat="1">
      <c r="A76" s="12" t="s">
        <v>79</v>
      </c>
      <c r="B76" s="12">
        <v>230500</v>
      </c>
      <c r="C76" s="12" t="s">
        <v>88</v>
      </c>
      <c r="D76" s="12" t="s">
        <v>691</v>
      </c>
      <c r="E76" s="5">
        <v>0</v>
      </c>
    </row>
    <row r="77" spans="1:5" s="12" customFormat="1">
      <c r="A77" s="12" t="s">
        <v>79</v>
      </c>
      <c r="B77" s="12">
        <v>230501</v>
      </c>
      <c r="C77" s="12" t="s">
        <v>89</v>
      </c>
      <c r="D77" s="12" t="s">
        <v>691</v>
      </c>
      <c r="E77" s="5">
        <v>0</v>
      </c>
    </row>
    <row r="78" spans="1:5" s="12" customFormat="1">
      <c r="A78" s="12" t="s">
        <v>79</v>
      </c>
      <c r="B78" s="12">
        <v>230502</v>
      </c>
      <c r="C78" s="12" t="s">
        <v>90</v>
      </c>
      <c r="D78" s="12" t="s">
        <v>691</v>
      </c>
      <c r="E78" s="5">
        <v>0</v>
      </c>
    </row>
    <row r="79" spans="1:5" s="12" customFormat="1">
      <c r="A79" s="12" t="s">
        <v>79</v>
      </c>
      <c r="B79" s="12">
        <v>230503</v>
      </c>
      <c r="C79" s="12" t="s">
        <v>91</v>
      </c>
      <c r="D79" s="12" t="s">
        <v>691</v>
      </c>
      <c r="E79" s="5">
        <v>0</v>
      </c>
    </row>
    <row r="80" spans="1:5" s="12" customFormat="1">
      <c r="A80" s="12" t="s">
        <v>79</v>
      </c>
      <c r="B80" s="12">
        <v>230505</v>
      </c>
      <c r="C80" s="12" t="s">
        <v>92</v>
      </c>
      <c r="D80" s="12" t="s">
        <v>691</v>
      </c>
      <c r="E80" s="5">
        <v>0</v>
      </c>
    </row>
    <row r="81" spans="1:5" s="12" customFormat="1">
      <c r="A81" s="12" t="s">
        <v>79</v>
      </c>
      <c r="B81" s="12">
        <v>230510</v>
      </c>
      <c r="C81" s="12" t="s">
        <v>93</v>
      </c>
      <c r="D81" s="12" t="s">
        <v>691</v>
      </c>
      <c r="E81" s="5">
        <v>0</v>
      </c>
    </row>
    <row r="82" spans="1:5" s="12" customFormat="1">
      <c r="A82" s="12" t="s">
        <v>79</v>
      </c>
      <c r="B82" s="12">
        <v>230511</v>
      </c>
      <c r="C82" s="12" t="s">
        <v>94</v>
      </c>
      <c r="D82" s="12" t="s">
        <v>691</v>
      </c>
      <c r="E82" s="5">
        <v>0</v>
      </c>
    </row>
    <row r="83" spans="1:5" s="12" customFormat="1">
      <c r="A83" s="12" t="s">
        <v>95</v>
      </c>
      <c r="B83" s="12">
        <v>240512</v>
      </c>
      <c r="C83" s="12" t="s">
        <v>96</v>
      </c>
      <c r="D83" s="12" t="s">
        <v>691</v>
      </c>
      <c r="E83" s="5">
        <v>0</v>
      </c>
    </row>
    <row r="84" spans="1:5" s="12" customFormat="1">
      <c r="A84" s="12" t="s">
        <v>95</v>
      </c>
      <c r="B84" s="12">
        <v>240515</v>
      </c>
      <c r="C84" s="12" t="s">
        <v>97</v>
      </c>
      <c r="D84" s="12" t="s">
        <v>691</v>
      </c>
      <c r="E84" s="5">
        <v>0</v>
      </c>
    </row>
    <row r="85" spans="1:5" s="12" customFormat="1">
      <c r="A85" s="12" t="s">
        <v>95</v>
      </c>
      <c r="B85" s="12">
        <v>240516</v>
      </c>
      <c r="C85" s="12" t="s">
        <v>98</v>
      </c>
      <c r="D85" s="12" t="s">
        <v>691</v>
      </c>
      <c r="E85" s="5">
        <v>0</v>
      </c>
    </row>
    <row r="86" spans="1:5" s="12" customFormat="1">
      <c r="A86" s="12" t="s">
        <v>95</v>
      </c>
      <c r="B86" s="12">
        <v>240520</v>
      </c>
      <c r="C86" s="12" t="s">
        <v>99</v>
      </c>
      <c r="D86" s="12" t="s">
        <v>691</v>
      </c>
      <c r="E86" s="5">
        <v>0</v>
      </c>
    </row>
    <row r="87" spans="1:5" s="12" customFormat="1">
      <c r="A87" s="12" t="s">
        <v>95</v>
      </c>
      <c r="B87" s="12">
        <v>240521</v>
      </c>
      <c r="C87" s="12" t="s">
        <v>100</v>
      </c>
      <c r="D87" s="12" t="s">
        <v>691</v>
      </c>
      <c r="E87" s="5">
        <v>0</v>
      </c>
    </row>
    <row r="88" spans="1:5" s="12" customFormat="1">
      <c r="A88" s="12" t="s">
        <v>95</v>
      </c>
      <c r="B88" s="12">
        <v>240523</v>
      </c>
      <c r="C88" s="12" t="s">
        <v>101</v>
      </c>
      <c r="D88" s="12" t="s">
        <v>691</v>
      </c>
      <c r="E88" s="5">
        <v>0</v>
      </c>
    </row>
    <row r="89" spans="1:5" s="12" customFormat="1">
      <c r="A89" s="12" t="s">
        <v>95</v>
      </c>
      <c r="B89" s="12">
        <v>240528</v>
      </c>
      <c r="C89" s="12" t="s">
        <v>103</v>
      </c>
      <c r="D89" s="12" t="s">
        <v>691</v>
      </c>
      <c r="E89" s="5">
        <v>0</v>
      </c>
    </row>
    <row r="90" spans="1:5" s="12" customFormat="1">
      <c r="A90" s="12" t="s">
        <v>95</v>
      </c>
      <c r="B90" s="12">
        <v>240531</v>
      </c>
      <c r="C90" s="12" t="s">
        <v>104</v>
      </c>
      <c r="D90" s="12" t="s">
        <v>691</v>
      </c>
      <c r="E90" s="5">
        <v>0</v>
      </c>
    </row>
    <row r="91" spans="1:5" s="12" customFormat="1">
      <c r="A91" s="12" t="s">
        <v>95</v>
      </c>
      <c r="B91" s="12">
        <v>240532</v>
      </c>
      <c r="C91" s="12" t="s">
        <v>105</v>
      </c>
      <c r="D91" s="12" t="s">
        <v>691</v>
      </c>
      <c r="E91" s="5">
        <v>0</v>
      </c>
    </row>
    <row r="92" spans="1:5" s="12" customFormat="1">
      <c r="A92" s="12" t="s">
        <v>95</v>
      </c>
      <c r="B92" s="12">
        <v>240536</v>
      </c>
      <c r="C92" s="12" t="s">
        <v>106</v>
      </c>
      <c r="D92" s="12" t="s">
        <v>691</v>
      </c>
      <c r="E92" s="5">
        <v>0</v>
      </c>
    </row>
    <row r="93" spans="1:5" s="12" customFormat="1">
      <c r="A93" s="12" t="s">
        <v>95</v>
      </c>
      <c r="B93" s="12">
        <v>240538</v>
      </c>
      <c r="C93" s="12" t="s">
        <v>107</v>
      </c>
      <c r="D93" s="12" t="s">
        <v>691</v>
      </c>
      <c r="E93" s="5">
        <v>0</v>
      </c>
    </row>
    <row r="94" spans="1:5" s="12" customFormat="1">
      <c r="A94" s="12" t="s">
        <v>95</v>
      </c>
      <c r="B94" s="12">
        <v>240539</v>
      </c>
      <c r="C94" s="12" t="s">
        <v>108</v>
      </c>
      <c r="D94" s="12" t="s">
        <v>691</v>
      </c>
      <c r="E94" s="5">
        <v>0</v>
      </c>
    </row>
    <row r="95" spans="1:5" s="12" customFormat="1">
      <c r="A95" s="12" t="s">
        <v>95</v>
      </c>
      <c r="B95" s="12">
        <v>240541</v>
      </c>
      <c r="C95" s="12" t="s">
        <v>109</v>
      </c>
      <c r="D95" s="12" t="s">
        <v>691</v>
      </c>
      <c r="E95" s="5">
        <v>0</v>
      </c>
    </row>
    <row r="96" spans="1:5" s="12" customFormat="1">
      <c r="A96" s="12" t="s">
        <v>95</v>
      </c>
      <c r="B96" s="12">
        <v>240542</v>
      </c>
      <c r="C96" s="12" t="s">
        <v>110</v>
      </c>
      <c r="D96" s="12" t="s">
        <v>691</v>
      </c>
      <c r="E96" s="5">
        <v>0</v>
      </c>
    </row>
    <row r="97" spans="1:5" s="12" customFormat="1">
      <c r="A97" s="12" t="s">
        <v>95</v>
      </c>
      <c r="B97" s="12">
        <v>240546</v>
      </c>
      <c r="C97" s="12" t="s">
        <v>111</v>
      </c>
      <c r="D97" s="12" t="s">
        <v>691</v>
      </c>
      <c r="E97" s="5">
        <v>0</v>
      </c>
    </row>
    <row r="98" spans="1:5" s="12" customFormat="1">
      <c r="A98" s="12" t="s">
        <v>112</v>
      </c>
      <c r="B98" s="12">
        <v>250285</v>
      </c>
      <c r="C98" s="12" t="s">
        <v>113</v>
      </c>
      <c r="D98" s="12" t="s">
        <v>691</v>
      </c>
      <c r="E98" s="5">
        <v>0</v>
      </c>
    </row>
    <row r="99" spans="1:5" s="12" customFormat="1">
      <c r="A99" s="12" t="s">
        <v>112</v>
      </c>
      <c r="B99" s="12">
        <v>250290</v>
      </c>
      <c r="C99" s="12" t="s">
        <v>114</v>
      </c>
      <c r="D99" s="12" t="s">
        <v>691</v>
      </c>
      <c r="E99" s="5">
        <v>0</v>
      </c>
    </row>
    <row r="100" spans="1:5" s="12" customFormat="1">
      <c r="A100" s="12" t="s">
        <v>112</v>
      </c>
      <c r="B100" s="12">
        <v>250295</v>
      </c>
      <c r="C100" s="12" t="s">
        <v>115</v>
      </c>
      <c r="D100" s="12" t="s">
        <v>691</v>
      </c>
      <c r="E100" s="5">
        <v>0</v>
      </c>
    </row>
    <row r="101" spans="1:5" s="12" customFormat="1">
      <c r="A101" s="12" t="s">
        <v>112</v>
      </c>
      <c r="B101" s="12">
        <v>250299</v>
      </c>
      <c r="C101" s="12" t="s">
        <v>116</v>
      </c>
      <c r="D101" s="12" t="s">
        <v>691</v>
      </c>
      <c r="E101" s="5">
        <v>0</v>
      </c>
    </row>
    <row r="102" spans="1:5" s="12" customFormat="1">
      <c r="A102" s="12" t="s">
        <v>112</v>
      </c>
      <c r="B102" s="12">
        <v>250305</v>
      </c>
      <c r="C102" s="12" t="s">
        <v>117</v>
      </c>
      <c r="D102" s="12" t="s">
        <v>691</v>
      </c>
      <c r="E102" s="5">
        <v>0</v>
      </c>
    </row>
    <row r="103" spans="1:5" s="12" customFormat="1">
      <c r="A103" s="12" t="s">
        <v>112</v>
      </c>
      <c r="B103" s="12">
        <v>250307</v>
      </c>
      <c r="C103" s="12" t="s">
        <v>118</v>
      </c>
      <c r="D103" s="12" t="s">
        <v>691</v>
      </c>
      <c r="E103" s="5">
        <v>0</v>
      </c>
    </row>
    <row r="104" spans="1:5" s="12" customFormat="1">
      <c r="A104" s="12" t="s">
        <v>112</v>
      </c>
      <c r="B104" s="12">
        <v>250308</v>
      </c>
      <c r="C104" s="12" t="s">
        <v>51</v>
      </c>
      <c r="D104" s="12" t="s">
        <v>691</v>
      </c>
      <c r="E104" s="5">
        <v>0</v>
      </c>
    </row>
    <row r="105" spans="1:5" s="12" customFormat="1">
      <c r="A105" s="12" t="s">
        <v>112</v>
      </c>
      <c r="B105" s="12">
        <v>250315</v>
      </c>
      <c r="C105" s="12" t="s">
        <v>119</v>
      </c>
      <c r="D105" s="12" t="s">
        <v>691</v>
      </c>
      <c r="E105" s="5">
        <v>0</v>
      </c>
    </row>
    <row r="106" spans="1:5" s="12" customFormat="1">
      <c r="A106" s="12" t="s">
        <v>112</v>
      </c>
      <c r="B106" s="12">
        <v>250316</v>
      </c>
      <c r="C106" s="12" t="s">
        <v>120</v>
      </c>
      <c r="D106" s="12" t="s">
        <v>691</v>
      </c>
      <c r="E106" s="5">
        <v>0</v>
      </c>
    </row>
    <row r="107" spans="1:5" s="12" customFormat="1">
      <c r="A107" s="12" t="s">
        <v>112</v>
      </c>
      <c r="B107" s="12">
        <v>250322</v>
      </c>
      <c r="C107" s="12" t="s">
        <v>121</v>
      </c>
      <c r="D107" s="12" t="s">
        <v>691</v>
      </c>
      <c r="E107" s="5">
        <v>0</v>
      </c>
    </row>
    <row r="108" spans="1:5" s="12" customFormat="1">
      <c r="A108" s="12" t="s">
        <v>122</v>
      </c>
      <c r="B108" s="12">
        <v>260396</v>
      </c>
      <c r="C108" s="12" t="s">
        <v>123</v>
      </c>
      <c r="D108" s="12" t="s">
        <v>691</v>
      </c>
      <c r="E108" s="5">
        <v>0</v>
      </c>
    </row>
    <row r="109" spans="1:5" s="12" customFormat="1">
      <c r="A109" s="12" t="s">
        <v>122</v>
      </c>
      <c r="B109" s="12">
        <v>260398</v>
      </c>
      <c r="C109" s="12" t="s">
        <v>124</v>
      </c>
      <c r="D109" s="12" t="s">
        <v>691</v>
      </c>
      <c r="E109" s="5">
        <v>0</v>
      </c>
    </row>
    <row r="110" spans="1:5" s="12" customFormat="1">
      <c r="A110" s="12" t="s">
        <v>122</v>
      </c>
      <c r="B110" s="12">
        <v>260401</v>
      </c>
      <c r="C110" s="12" t="s">
        <v>125</v>
      </c>
      <c r="D110" s="12" t="s">
        <v>691</v>
      </c>
      <c r="E110" s="5">
        <v>0</v>
      </c>
    </row>
    <row r="111" spans="1:5" s="12" customFormat="1">
      <c r="A111" s="12" t="s">
        <v>122</v>
      </c>
      <c r="B111" s="12">
        <v>260406</v>
      </c>
      <c r="C111" s="12" t="s">
        <v>126</v>
      </c>
      <c r="D111" s="12" t="s">
        <v>691</v>
      </c>
      <c r="E111" s="5">
        <v>0</v>
      </c>
    </row>
    <row r="112" spans="1:5" s="12" customFormat="1">
      <c r="A112" s="12" t="s">
        <v>122</v>
      </c>
      <c r="B112" s="12">
        <v>260408</v>
      </c>
      <c r="C112" s="12" t="s">
        <v>127</v>
      </c>
      <c r="D112" s="12" t="s">
        <v>691</v>
      </c>
      <c r="E112" s="5">
        <v>0</v>
      </c>
    </row>
    <row r="113" spans="1:5" s="12" customFormat="1">
      <c r="A113" s="12" t="s">
        <v>122</v>
      </c>
      <c r="B113" s="12">
        <v>260413</v>
      </c>
      <c r="C113" s="12" t="s">
        <v>128</v>
      </c>
      <c r="D113" s="12" t="s">
        <v>691</v>
      </c>
      <c r="E113" s="5">
        <v>0</v>
      </c>
    </row>
    <row r="114" spans="1:5" s="12" customFormat="1">
      <c r="A114" s="12" t="s">
        <v>122</v>
      </c>
      <c r="B114" s="12">
        <v>260414</v>
      </c>
      <c r="C114" s="12" t="s">
        <v>129</v>
      </c>
      <c r="D114" s="12" t="s">
        <v>691</v>
      </c>
      <c r="E114" s="5">
        <v>0</v>
      </c>
    </row>
    <row r="115" spans="1:5" s="12" customFormat="1">
      <c r="A115" s="12" t="s">
        <v>122</v>
      </c>
      <c r="B115" s="12">
        <v>260415</v>
      </c>
      <c r="C115" s="12" t="s">
        <v>130</v>
      </c>
      <c r="D115" s="12" t="s">
        <v>691</v>
      </c>
      <c r="E115" s="5">
        <v>0</v>
      </c>
    </row>
    <row r="116" spans="1:5" s="12" customFormat="1">
      <c r="A116" s="12" t="s">
        <v>122</v>
      </c>
      <c r="B116" s="12">
        <v>260418</v>
      </c>
      <c r="C116" s="12" t="s">
        <v>131</v>
      </c>
      <c r="D116" s="12" t="s">
        <v>691</v>
      </c>
      <c r="E116" s="5">
        <v>0</v>
      </c>
    </row>
    <row r="117" spans="1:5" s="12" customFormat="1">
      <c r="A117" s="12" t="s">
        <v>122</v>
      </c>
      <c r="B117" s="12">
        <v>260419</v>
      </c>
      <c r="C117" s="12" t="s">
        <v>132</v>
      </c>
      <c r="D117" s="12" t="s">
        <v>691</v>
      </c>
      <c r="E117" s="5">
        <v>0</v>
      </c>
    </row>
    <row r="118" spans="1:5" s="12" customFormat="1">
      <c r="A118" s="12" t="s">
        <v>122</v>
      </c>
      <c r="B118" s="12">
        <v>260421</v>
      </c>
      <c r="C118" s="12" t="s">
        <v>133</v>
      </c>
      <c r="D118" s="12" t="s">
        <v>691</v>
      </c>
      <c r="E118" s="5">
        <v>0</v>
      </c>
    </row>
    <row r="119" spans="1:5" s="12" customFormat="1">
      <c r="A119" s="12" t="s">
        <v>134</v>
      </c>
      <c r="B119" s="12">
        <v>270425</v>
      </c>
      <c r="C119" s="12" t="s">
        <v>135</v>
      </c>
      <c r="D119" s="12" t="s">
        <v>691</v>
      </c>
      <c r="E119" s="5">
        <v>0</v>
      </c>
    </row>
    <row r="120" spans="1:5" s="12" customFormat="1">
      <c r="A120" s="12" t="s">
        <v>134</v>
      </c>
      <c r="B120" s="12">
        <v>270428</v>
      </c>
      <c r="C120" s="12" t="s">
        <v>136</v>
      </c>
      <c r="D120" s="12" t="s">
        <v>691</v>
      </c>
      <c r="E120" s="5">
        <v>0</v>
      </c>
    </row>
    <row r="121" spans="1:5" s="12" customFormat="1">
      <c r="A121" s="12" t="s">
        <v>134</v>
      </c>
      <c r="B121" s="12">
        <v>270429</v>
      </c>
      <c r="C121" s="12" t="s">
        <v>137</v>
      </c>
      <c r="D121" s="12" t="s">
        <v>691</v>
      </c>
      <c r="E121" s="5">
        <v>0</v>
      </c>
    </row>
    <row r="122" spans="1:5" s="12" customFormat="1">
      <c r="A122" s="12" t="s">
        <v>134</v>
      </c>
      <c r="B122" s="12">
        <v>270430</v>
      </c>
      <c r="C122" s="12" t="s">
        <v>138</v>
      </c>
      <c r="D122" s="12" t="s">
        <v>691</v>
      </c>
      <c r="E122" s="5">
        <v>0</v>
      </c>
    </row>
    <row r="123" spans="1:5" s="12" customFormat="1">
      <c r="A123" s="12" t="s">
        <v>134</v>
      </c>
      <c r="B123" s="12">
        <v>270432</v>
      </c>
      <c r="C123" s="12" t="s">
        <v>139</v>
      </c>
      <c r="D123" s="12" t="s">
        <v>691</v>
      </c>
      <c r="E123" s="5">
        <v>0</v>
      </c>
    </row>
    <row r="124" spans="1:5" s="12" customFormat="1">
      <c r="A124" s="12" t="s">
        <v>134</v>
      </c>
      <c r="B124" s="12">
        <v>270433</v>
      </c>
      <c r="C124" s="12" t="s">
        <v>140</v>
      </c>
      <c r="D124" s="12" t="s">
        <v>691</v>
      </c>
      <c r="E124" s="5">
        <v>0</v>
      </c>
    </row>
    <row r="125" spans="1:5" s="12" customFormat="1">
      <c r="A125" s="12" t="s">
        <v>134</v>
      </c>
      <c r="B125" s="12">
        <v>270435</v>
      </c>
      <c r="C125" s="12" t="s">
        <v>141</v>
      </c>
      <c r="D125" s="12" t="s">
        <v>691</v>
      </c>
      <c r="E125" s="5">
        <v>0</v>
      </c>
    </row>
    <row r="126" spans="1:5" s="12" customFormat="1">
      <c r="A126" s="12" t="s">
        <v>134</v>
      </c>
      <c r="B126" s="12">
        <v>270438</v>
      </c>
      <c r="C126" s="12" t="s">
        <v>142</v>
      </c>
      <c r="D126" s="12" t="s">
        <v>691</v>
      </c>
      <c r="E126" s="5">
        <v>0</v>
      </c>
    </row>
    <row r="127" spans="1:5" s="12" customFormat="1">
      <c r="A127" s="12" t="s">
        <v>134</v>
      </c>
      <c r="B127" s="12">
        <v>270441</v>
      </c>
      <c r="C127" s="12" t="s">
        <v>143</v>
      </c>
      <c r="D127" s="12" t="s">
        <v>691</v>
      </c>
      <c r="E127" s="5">
        <v>0</v>
      </c>
    </row>
    <row r="128" spans="1:5" s="12" customFormat="1">
      <c r="A128" s="12" t="s">
        <v>144</v>
      </c>
      <c r="B128" s="12">
        <v>280451</v>
      </c>
      <c r="C128" s="12" t="s">
        <v>145</v>
      </c>
      <c r="D128" s="12" t="s">
        <v>691</v>
      </c>
      <c r="E128" s="5">
        <v>0</v>
      </c>
    </row>
    <row r="129" spans="1:5" s="12" customFormat="1">
      <c r="A129" s="12" t="s">
        <v>144</v>
      </c>
      <c r="B129" s="12">
        <v>280457</v>
      </c>
      <c r="C129" s="12" t="s">
        <v>146</v>
      </c>
      <c r="D129" s="12" t="s">
        <v>691</v>
      </c>
      <c r="E129" s="5">
        <v>0</v>
      </c>
    </row>
    <row r="130" spans="1:5" s="12" customFormat="1">
      <c r="A130" s="12" t="s">
        <v>144</v>
      </c>
      <c r="B130" s="12">
        <v>280461</v>
      </c>
      <c r="C130" s="12" t="s">
        <v>147</v>
      </c>
      <c r="D130" s="12" t="s">
        <v>691</v>
      </c>
      <c r="E130" s="5">
        <v>0</v>
      </c>
    </row>
    <row r="131" spans="1:5" s="12" customFormat="1">
      <c r="A131" s="12" t="s">
        <v>144</v>
      </c>
      <c r="B131" s="12">
        <v>280466</v>
      </c>
      <c r="C131" s="12" t="s">
        <v>148</v>
      </c>
      <c r="D131" s="12" t="s">
        <v>691</v>
      </c>
      <c r="E131" s="5">
        <v>0</v>
      </c>
    </row>
    <row r="132" spans="1:5" s="12" customFormat="1">
      <c r="A132" s="12" t="s">
        <v>150</v>
      </c>
      <c r="B132" s="12">
        <v>290280</v>
      </c>
      <c r="C132" s="12" t="s">
        <v>151</v>
      </c>
      <c r="D132" s="12" t="s">
        <v>691</v>
      </c>
      <c r="E132" s="5">
        <v>0</v>
      </c>
    </row>
    <row r="133" spans="1:5" s="12" customFormat="1">
      <c r="A133" s="12" t="s">
        <v>150</v>
      </c>
      <c r="B133" s="12">
        <v>290553</v>
      </c>
      <c r="C133" s="12" t="s">
        <v>152</v>
      </c>
      <c r="D133" s="12" t="s">
        <v>691</v>
      </c>
      <c r="E133" s="5">
        <v>0</v>
      </c>
    </row>
    <row r="134" spans="1:5" s="12" customFormat="1">
      <c r="A134" s="12" t="s">
        <v>150</v>
      </c>
      <c r="B134" s="12">
        <v>290554</v>
      </c>
      <c r="C134" s="12" t="s">
        <v>153</v>
      </c>
      <c r="D134" s="12" t="s">
        <v>691</v>
      </c>
      <c r="E134" s="5">
        <v>0</v>
      </c>
    </row>
    <row r="135" spans="1:5" s="12" customFormat="1">
      <c r="A135" s="12" t="s">
        <v>150</v>
      </c>
      <c r="B135" s="12">
        <v>290565</v>
      </c>
      <c r="C135" s="12" t="s">
        <v>154</v>
      </c>
      <c r="D135" s="12" t="s">
        <v>691</v>
      </c>
      <c r="E135" s="5">
        <v>0</v>
      </c>
    </row>
    <row r="136" spans="1:5" s="12" customFormat="1">
      <c r="A136" s="12" t="s">
        <v>150</v>
      </c>
      <c r="B136" s="12">
        <v>290570</v>
      </c>
      <c r="C136" s="12" t="s">
        <v>155</v>
      </c>
      <c r="D136" s="12" t="s">
        <v>691</v>
      </c>
      <c r="E136" s="5">
        <v>0</v>
      </c>
    </row>
    <row r="137" spans="1:5" s="12" customFormat="1">
      <c r="A137" s="12" t="s">
        <v>150</v>
      </c>
      <c r="B137" s="12">
        <v>290571</v>
      </c>
      <c r="C137" s="12" t="s">
        <v>156</v>
      </c>
      <c r="D137" s="12" t="s">
        <v>691</v>
      </c>
      <c r="E137" s="5">
        <v>0</v>
      </c>
    </row>
    <row r="138" spans="1:5" s="12" customFormat="1">
      <c r="A138" s="12" t="s">
        <v>150</v>
      </c>
      <c r="B138" s="12">
        <v>290573</v>
      </c>
      <c r="C138" s="12" t="s">
        <v>157</v>
      </c>
      <c r="D138" s="12" t="s">
        <v>691</v>
      </c>
      <c r="E138" s="5">
        <v>0</v>
      </c>
    </row>
    <row r="139" spans="1:5" s="12" customFormat="1">
      <c r="A139" s="12" t="s">
        <v>150</v>
      </c>
      <c r="B139" s="12">
        <v>290579</v>
      </c>
      <c r="C139" s="12" t="s">
        <v>158</v>
      </c>
      <c r="D139" s="12" t="s">
        <v>691</v>
      </c>
      <c r="E139" s="5">
        <v>0</v>
      </c>
    </row>
    <row r="140" spans="1:5" s="12" customFormat="1">
      <c r="A140" s="12" t="s">
        <v>150</v>
      </c>
      <c r="B140" s="12">
        <v>290581</v>
      </c>
      <c r="C140" s="12" t="s">
        <v>159</v>
      </c>
      <c r="D140" s="12" t="s">
        <v>691</v>
      </c>
      <c r="E140" s="5">
        <v>0</v>
      </c>
    </row>
    <row r="141" spans="1:5" s="12" customFormat="1">
      <c r="A141" s="12" t="s">
        <v>150</v>
      </c>
      <c r="B141" s="12">
        <v>290598</v>
      </c>
      <c r="C141" s="12" t="s">
        <v>160</v>
      </c>
      <c r="D141" s="12" t="s">
        <v>691</v>
      </c>
      <c r="E141" s="5">
        <v>0</v>
      </c>
    </row>
    <row r="142" spans="1:5" s="12" customFormat="1">
      <c r="A142" s="12" t="s">
        <v>161</v>
      </c>
      <c r="B142" s="12">
        <v>300586</v>
      </c>
      <c r="C142" s="12" t="s">
        <v>163</v>
      </c>
      <c r="D142" s="12" t="s">
        <v>691</v>
      </c>
      <c r="E142" s="5">
        <v>0</v>
      </c>
    </row>
    <row r="143" spans="1:5" s="12" customFormat="1">
      <c r="A143" s="12" t="s">
        <v>161</v>
      </c>
      <c r="B143" s="12">
        <v>300588</v>
      </c>
      <c r="C143" s="12" t="s">
        <v>164</v>
      </c>
      <c r="D143" s="12" t="s">
        <v>691</v>
      </c>
      <c r="E143" s="5">
        <v>0</v>
      </c>
    </row>
    <row r="144" spans="1:5" s="12" customFormat="1">
      <c r="A144" s="12" t="s">
        <v>161</v>
      </c>
      <c r="B144" s="12">
        <v>300589</v>
      </c>
      <c r="C144" s="12" t="s">
        <v>165</v>
      </c>
      <c r="D144" s="12" t="s">
        <v>691</v>
      </c>
      <c r="E144" s="5">
        <v>0</v>
      </c>
    </row>
    <row r="145" spans="1:5" s="12" customFormat="1">
      <c r="A145" s="12" t="s">
        <v>161</v>
      </c>
      <c r="B145" s="12">
        <v>300590</v>
      </c>
      <c r="C145" s="12" t="s">
        <v>166</v>
      </c>
      <c r="D145" s="12" t="s">
        <v>691</v>
      </c>
      <c r="E145" s="5">
        <v>0</v>
      </c>
    </row>
    <row r="146" spans="1:5" s="12" customFormat="1">
      <c r="A146" s="12" t="s">
        <v>161</v>
      </c>
      <c r="B146" s="12">
        <v>300591</v>
      </c>
      <c r="C146" s="12" t="s">
        <v>167</v>
      </c>
      <c r="D146" s="12" t="s">
        <v>691</v>
      </c>
      <c r="E146" s="5">
        <v>0</v>
      </c>
    </row>
    <row r="147" spans="1:5" s="12" customFormat="1">
      <c r="A147" s="12" t="s">
        <v>161</v>
      </c>
      <c r="B147" s="12">
        <v>300594</v>
      </c>
      <c r="C147" s="12" t="s">
        <v>168</v>
      </c>
      <c r="D147" s="12" t="s">
        <v>691</v>
      </c>
      <c r="E147" s="5">
        <v>0</v>
      </c>
    </row>
    <row r="148" spans="1:5" s="12" customFormat="1">
      <c r="A148" s="12" t="s">
        <v>161</v>
      </c>
      <c r="B148" s="12">
        <v>300598</v>
      </c>
      <c r="C148" s="12" t="s">
        <v>169</v>
      </c>
      <c r="D148" s="12" t="s">
        <v>691</v>
      </c>
      <c r="E148" s="5">
        <v>0</v>
      </c>
    </row>
    <row r="149" spans="1:5" s="12" customFormat="1">
      <c r="A149" s="12" t="s">
        <v>161</v>
      </c>
      <c r="B149" s="12">
        <v>300606</v>
      </c>
      <c r="C149" s="12" t="s">
        <v>170</v>
      </c>
      <c r="D149" s="12" t="s">
        <v>691</v>
      </c>
      <c r="E149" s="5">
        <v>0</v>
      </c>
    </row>
    <row r="150" spans="1:5" s="12" customFormat="1">
      <c r="A150" s="12" t="s">
        <v>161</v>
      </c>
      <c r="B150" s="12">
        <v>300609</v>
      </c>
      <c r="C150" s="12" t="s">
        <v>171</v>
      </c>
      <c r="D150" s="12" t="s">
        <v>691</v>
      </c>
      <c r="E150" s="5">
        <v>0</v>
      </c>
    </row>
    <row r="151" spans="1:5" s="12" customFormat="1">
      <c r="A151" s="12" t="s">
        <v>161</v>
      </c>
      <c r="B151" s="12">
        <v>300612</v>
      </c>
      <c r="C151" s="12" t="s">
        <v>172</v>
      </c>
      <c r="D151" s="12" t="s">
        <v>691</v>
      </c>
      <c r="E151" s="5">
        <v>0</v>
      </c>
    </row>
    <row r="152" spans="1:5" s="12" customFormat="1">
      <c r="A152" s="12" t="s">
        <v>161</v>
      </c>
      <c r="B152" s="12">
        <v>300614</v>
      </c>
      <c r="C152" s="12" t="s">
        <v>173</v>
      </c>
      <c r="D152" s="12" t="s">
        <v>691</v>
      </c>
      <c r="E152" s="5">
        <v>0</v>
      </c>
    </row>
    <row r="153" spans="1:5" s="12" customFormat="1">
      <c r="A153" s="12" t="s">
        <v>161</v>
      </c>
      <c r="B153" s="12">
        <v>300619</v>
      </c>
      <c r="C153" s="12" t="s">
        <v>174</v>
      </c>
      <c r="D153" s="12" t="s">
        <v>691</v>
      </c>
      <c r="E153" s="5">
        <v>0</v>
      </c>
    </row>
    <row r="154" spans="1:5" s="12" customFormat="1">
      <c r="A154" s="12" t="s">
        <v>161</v>
      </c>
      <c r="B154" s="12">
        <v>300625</v>
      </c>
      <c r="C154" s="12" t="s">
        <v>175</v>
      </c>
      <c r="D154" s="12" t="s">
        <v>691</v>
      </c>
      <c r="E154" s="5">
        <v>0</v>
      </c>
    </row>
    <row r="155" spans="1:5" s="12" customFormat="1">
      <c r="A155" s="12" t="s">
        <v>161</v>
      </c>
      <c r="B155" s="12">
        <v>300634</v>
      </c>
      <c r="C155" s="12" t="s">
        <v>176</v>
      </c>
      <c r="D155" s="12" t="s">
        <v>691</v>
      </c>
      <c r="E155" s="5">
        <v>0</v>
      </c>
    </row>
    <row r="156" spans="1:5" s="12" customFormat="1">
      <c r="A156" s="12" t="s">
        <v>161</v>
      </c>
      <c r="B156" s="12">
        <v>300639</v>
      </c>
      <c r="C156" s="12" t="s">
        <v>177</v>
      </c>
      <c r="D156" s="12" t="s">
        <v>691</v>
      </c>
      <c r="E156" s="5">
        <v>0</v>
      </c>
    </row>
    <row r="157" spans="1:5" s="12" customFormat="1">
      <c r="A157" s="12" t="s">
        <v>161</v>
      </c>
      <c r="B157" s="12">
        <v>300650</v>
      </c>
      <c r="C157" s="12" t="s">
        <v>178</v>
      </c>
      <c r="D157" s="12" t="s">
        <v>691</v>
      </c>
      <c r="E157" s="5">
        <v>0</v>
      </c>
    </row>
    <row r="158" spans="1:5" s="12" customFormat="1">
      <c r="A158" s="12" t="s">
        <v>161</v>
      </c>
      <c r="B158" s="12">
        <v>300656</v>
      </c>
      <c r="C158" s="12" t="s">
        <v>179</v>
      </c>
      <c r="D158" s="12" t="s">
        <v>691</v>
      </c>
      <c r="E158" s="5">
        <v>0</v>
      </c>
    </row>
    <row r="159" spans="1:5" s="12" customFormat="1">
      <c r="A159" s="12" t="s">
        <v>161</v>
      </c>
      <c r="B159" s="12">
        <v>300663</v>
      </c>
      <c r="C159" s="12" t="s">
        <v>180</v>
      </c>
      <c r="D159" s="12" t="s">
        <v>691</v>
      </c>
      <c r="E159" s="5">
        <v>0</v>
      </c>
    </row>
    <row r="160" spans="1:5" s="12" customFormat="1">
      <c r="A160" s="12" t="s">
        <v>161</v>
      </c>
      <c r="B160" s="12">
        <v>300664</v>
      </c>
      <c r="C160" s="12" t="s">
        <v>181</v>
      </c>
      <c r="D160" s="12" t="s">
        <v>691</v>
      </c>
      <c r="E160" s="5">
        <v>0</v>
      </c>
    </row>
    <row r="161" spans="1:5" s="12" customFormat="1">
      <c r="A161" s="12" t="s">
        <v>182</v>
      </c>
      <c r="B161" s="12">
        <v>310542</v>
      </c>
      <c r="C161" s="12" t="s">
        <v>183</v>
      </c>
      <c r="D161" s="12" t="s">
        <v>691</v>
      </c>
      <c r="E161" s="5">
        <v>0</v>
      </c>
    </row>
    <row r="162" spans="1:5" s="12" customFormat="1">
      <c r="A162" s="12" t="s">
        <v>182</v>
      </c>
      <c r="B162" s="12">
        <v>310669</v>
      </c>
      <c r="C162" s="12" t="s">
        <v>184</v>
      </c>
      <c r="D162" s="12" t="s">
        <v>691</v>
      </c>
      <c r="E162" s="5">
        <v>0</v>
      </c>
    </row>
    <row r="163" spans="1:5" s="12" customFormat="1">
      <c r="A163" s="12" t="s">
        <v>182</v>
      </c>
      <c r="B163" s="12">
        <v>310675</v>
      </c>
      <c r="C163" s="12" t="s">
        <v>185</v>
      </c>
      <c r="D163" s="12" t="s">
        <v>691</v>
      </c>
      <c r="E163" s="5">
        <v>0</v>
      </c>
    </row>
    <row r="164" spans="1:5" s="12" customFormat="1">
      <c r="A164" s="12" t="s">
        <v>182</v>
      </c>
      <c r="B164" s="12">
        <v>310676</v>
      </c>
      <c r="C164" s="12" t="s">
        <v>186</v>
      </c>
      <c r="D164" s="12" t="s">
        <v>691</v>
      </c>
      <c r="E164" s="5">
        <v>0</v>
      </c>
    </row>
    <row r="165" spans="1:5" s="12" customFormat="1">
      <c r="A165" s="12" t="s">
        <v>182</v>
      </c>
      <c r="B165" s="12">
        <v>310678</v>
      </c>
      <c r="C165" s="12" t="s">
        <v>187</v>
      </c>
      <c r="D165" s="12" t="s">
        <v>691</v>
      </c>
      <c r="E165" s="5">
        <v>0</v>
      </c>
    </row>
    <row r="166" spans="1:5" s="12" customFormat="1">
      <c r="A166" s="12" t="s">
        <v>182</v>
      </c>
      <c r="B166" s="12">
        <v>310679</v>
      </c>
      <c r="C166" s="12" t="s">
        <v>188</v>
      </c>
      <c r="D166" s="12" t="s">
        <v>691</v>
      </c>
      <c r="E166" s="5">
        <v>0</v>
      </c>
    </row>
    <row r="167" spans="1:5" s="12" customFormat="1">
      <c r="A167" s="12" t="s">
        <v>182</v>
      </c>
      <c r="B167" s="12">
        <v>310688</v>
      </c>
      <c r="C167" s="12" t="s">
        <v>189</v>
      </c>
      <c r="D167" s="12" t="s">
        <v>691</v>
      </c>
      <c r="E167" s="5">
        <v>0</v>
      </c>
    </row>
    <row r="168" spans="1:5" s="12" customFormat="1">
      <c r="A168" s="12" t="s">
        <v>182</v>
      </c>
      <c r="B168" s="12">
        <v>310691</v>
      </c>
      <c r="C168" s="12" t="s">
        <v>190</v>
      </c>
      <c r="D168" s="12" t="s">
        <v>691</v>
      </c>
      <c r="E168" s="5">
        <v>0</v>
      </c>
    </row>
    <row r="169" spans="1:5" s="12" customFormat="1">
      <c r="A169" s="12" t="s">
        <v>182</v>
      </c>
      <c r="B169" s="12">
        <v>310692</v>
      </c>
      <c r="C169" s="12" t="s">
        <v>191</v>
      </c>
      <c r="D169" s="12" t="s">
        <v>691</v>
      </c>
      <c r="E169" s="5">
        <v>0</v>
      </c>
    </row>
    <row r="170" spans="1:5" s="12" customFormat="1">
      <c r="A170" s="12" t="s">
        <v>182</v>
      </c>
      <c r="B170" s="12">
        <v>310694</v>
      </c>
      <c r="C170" s="12" t="s">
        <v>192</v>
      </c>
      <c r="D170" s="12" t="s">
        <v>691</v>
      </c>
      <c r="E170" s="5">
        <v>0</v>
      </c>
    </row>
    <row r="171" spans="1:5" s="12" customFormat="1">
      <c r="A171" s="12" t="s">
        <v>182</v>
      </c>
      <c r="B171" s="12">
        <v>310703</v>
      </c>
      <c r="C171" s="12" t="s">
        <v>193</v>
      </c>
      <c r="D171" s="12" t="s">
        <v>691</v>
      </c>
      <c r="E171" s="5">
        <v>0</v>
      </c>
    </row>
    <row r="172" spans="1:5" s="12" customFormat="1">
      <c r="A172" s="12" t="s">
        <v>182</v>
      </c>
      <c r="B172" s="12">
        <v>310704</v>
      </c>
      <c r="C172" s="12" t="s">
        <v>194</v>
      </c>
      <c r="D172" s="12" t="s">
        <v>691</v>
      </c>
      <c r="E172" s="5">
        <v>0</v>
      </c>
    </row>
    <row r="173" spans="1:5" s="12" customFormat="1">
      <c r="A173" s="12" t="s">
        <v>182</v>
      </c>
      <c r="B173" s="12">
        <v>310708</v>
      </c>
      <c r="C173" s="12" t="s">
        <v>195</v>
      </c>
      <c r="D173" s="12" t="s">
        <v>691</v>
      </c>
      <c r="E173" s="5">
        <v>0</v>
      </c>
    </row>
    <row r="174" spans="1:5" s="12" customFormat="1">
      <c r="A174" s="12" t="s">
        <v>182</v>
      </c>
      <c r="B174" s="12">
        <v>310714</v>
      </c>
      <c r="C174" s="12" t="s">
        <v>196</v>
      </c>
      <c r="D174" s="12" t="s">
        <v>691</v>
      </c>
      <c r="E174" s="5">
        <v>0</v>
      </c>
    </row>
    <row r="175" spans="1:5" s="12" customFormat="1">
      <c r="A175" s="12" t="s">
        <v>182</v>
      </c>
      <c r="B175" s="12">
        <v>310721</v>
      </c>
      <c r="C175" s="12" t="s">
        <v>197</v>
      </c>
      <c r="D175" s="12" t="s">
        <v>691</v>
      </c>
      <c r="E175" s="5">
        <v>0</v>
      </c>
    </row>
    <row r="176" spans="1:5" s="12" customFormat="1">
      <c r="A176" s="12" t="s">
        <v>182</v>
      </c>
      <c r="B176" s="12">
        <v>310728</v>
      </c>
      <c r="C176" s="12" t="s">
        <v>198</v>
      </c>
      <c r="D176" s="12" t="s">
        <v>691</v>
      </c>
      <c r="E176" s="5">
        <v>0</v>
      </c>
    </row>
    <row r="177" spans="1:5" s="12" customFormat="1">
      <c r="A177" s="12" t="s">
        <v>182</v>
      </c>
      <c r="B177" s="12">
        <v>310734</v>
      </c>
      <c r="C177" s="12" t="s">
        <v>199</v>
      </c>
      <c r="D177" s="12" t="s">
        <v>691</v>
      </c>
      <c r="E177" s="5">
        <v>0</v>
      </c>
    </row>
    <row r="178" spans="1:5" s="12" customFormat="1">
      <c r="A178" s="12" t="s">
        <v>182</v>
      </c>
      <c r="B178" s="12">
        <v>310737</v>
      </c>
      <c r="C178" s="12" t="s">
        <v>200</v>
      </c>
      <c r="D178" s="12" t="s">
        <v>691</v>
      </c>
      <c r="E178" s="5">
        <v>0</v>
      </c>
    </row>
    <row r="179" spans="1:5" s="12" customFormat="1">
      <c r="A179" s="12" t="s">
        <v>182</v>
      </c>
      <c r="B179" s="12">
        <v>310777</v>
      </c>
      <c r="C179" s="12" t="s">
        <v>201</v>
      </c>
      <c r="D179" s="12" t="s">
        <v>691</v>
      </c>
      <c r="E179" s="5">
        <v>0</v>
      </c>
    </row>
    <row r="180" spans="1:5" s="12" customFormat="1">
      <c r="A180" s="12" t="s">
        <v>202</v>
      </c>
      <c r="B180" s="12">
        <v>320751</v>
      </c>
      <c r="C180" s="12" t="s">
        <v>203</v>
      </c>
      <c r="D180" s="12" t="s">
        <v>691</v>
      </c>
      <c r="E180" s="5">
        <v>0</v>
      </c>
    </row>
    <row r="181" spans="1:5" s="12" customFormat="1">
      <c r="A181" s="12" t="s">
        <v>202</v>
      </c>
      <c r="B181" s="12">
        <v>320753</v>
      </c>
      <c r="C181" s="12" t="s">
        <v>204</v>
      </c>
      <c r="D181" s="12" t="s">
        <v>691</v>
      </c>
      <c r="E181" s="5">
        <v>0</v>
      </c>
    </row>
    <row r="182" spans="1:5" s="12" customFormat="1">
      <c r="A182" s="12" t="s">
        <v>202</v>
      </c>
      <c r="B182" s="12">
        <v>320756</v>
      </c>
      <c r="C182" s="12" t="s">
        <v>205</v>
      </c>
      <c r="D182" s="12" t="s">
        <v>691</v>
      </c>
      <c r="E182" s="5">
        <v>0</v>
      </c>
    </row>
    <row r="183" spans="1:5" s="12" customFormat="1">
      <c r="A183" s="12" t="s">
        <v>202</v>
      </c>
      <c r="B183" s="12">
        <v>320759</v>
      </c>
      <c r="C183" s="12" t="s">
        <v>206</v>
      </c>
      <c r="D183" s="12" t="s">
        <v>691</v>
      </c>
      <c r="E183" s="5">
        <v>0</v>
      </c>
    </row>
    <row r="184" spans="1:5" s="12" customFormat="1">
      <c r="A184" s="12" t="s">
        <v>202</v>
      </c>
      <c r="B184" s="12">
        <v>320771</v>
      </c>
      <c r="C184" s="12" t="s">
        <v>207</v>
      </c>
      <c r="D184" s="12" t="s">
        <v>691</v>
      </c>
      <c r="E184" s="5">
        <v>0</v>
      </c>
    </row>
    <row r="185" spans="1:5" s="12" customFormat="1">
      <c r="A185" s="12" t="s">
        <v>202</v>
      </c>
      <c r="B185" s="12">
        <v>320775</v>
      </c>
      <c r="C185" s="12" t="s">
        <v>208</v>
      </c>
      <c r="D185" s="12" t="s">
        <v>691</v>
      </c>
      <c r="E185" s="5">
        <v>0</v>
      </c>
    </row>
    <row r="186" spans="1:5" s="12" customFormat="1">
      <c r="A186" s="12" t="s">
        <v>202</v>
      </c>
      <c r="B186" s="12">
        <v>320783</v>
      </c>
      <c r="C186" s="12" t="s">
        <v>209</v>
      </c>
      <c r="D186" s="12" t="s">
        <v>691</v>
      </c>
      <c r="E186" s="5">
        <v>0</v>
      </c>
    </row>
    <row r="187" spans="1:5" s="12" customFormat="1">
      <c r="A187" s="12" t="s">
        <v>202</v>
      </c>
      <c r="B187" s="12">
        <v>320790</v>
      </c>
      <c r="C187" s="12" t="s">
        <v>210</v>
      </c>
      <c r="D187" s="12" t="s">
        <v>691</v>
      </c>
      <c r="E187" s="5">
        <v>0</v>
      </c>
    </row>
    <row r="188" spans="1:5" s="12" customFormat="1">
      <c r="A188" s="12" t="s">
        <v>202</v>
      </c>
      <c r="B188" s="12">
        <v>320792</v>
      </c>
      <c r="C188" s="12" t="s">
        <v>211</v>
      </c>
      <c r="D188" s="12" t="s">
        <v>691</v>
      </c>
      <c r="E188" s="5">
        <v>0</v>
      </c>
    </row>
    <row r="189" spans="1:5" s="12" customFormat="1">
      <c r="A189" s="12" t="s">
        <v>202</v>
      </c>
      <c r="B189" s="12">
        <v>320796</v>
      </c>
      <c r="C189" s="12" t="s">
        <v>212</v>
      </c>
      <c r="D189" s="12" t="s">
        <v>691</v>
      </c>
      <c r="E189" s="5">
        <v>0</v>
      </c>
    </row>
    <row r="190" spans="1:5" s="12" customFormat="1">
      <c r="A190" s="12" t="s">
        <v>202</v>
      </c>
      <c r="B190" s="12">
        <v>320797</v>
      </c>
      <c r="C190" s="12" t="s">
        <v>213</v>
      </c>
      <c r="D190" s="12" t="s">
        <v>691</v>
      </c>
      <c r="E190" s="5">
        <v>0</v>
      </c>
    </row>
    <row r="191" spans="1:5" s="12" customFormat="1">
      <c r="A191" s="12" t="s">
        <v>202</v>
      </c>
      <c r="B191" s="12">
        <v>320800</v>
      </c>
      <c r="C191" s="12" t="s">
        <v>214</v>
      </c>
      <c r="D191" s="12" t="s">
        <v>691</v>
      </c>
      <c r="E191" s="5">
        <v>0</v>
      </c>
    </row>
    <row r="192" spans="1:5" s="12" customFormat="1">
      <c r="A192" s="12" t="s">
        <v>202</v>
      </c>
      <c r="B192" s="12">
        <v>320807</v>
      </c>
      <c r="C192" s="12" t="s">
        <v>215</v>
      </c>
      <c r="D192" s="12" t="s">
        <v>691</v>
      </c>
      <c r="E192" s="5">
        <v>0</v>
      </c>
    </row>
    <row r="193" spans="1:5" s="12" customFormat="1">
      <c r="A193" s="12" t="s">
        <v>202</v>
      </c>
      <c r="B193" s="12">
        <v>320813</v>
      </c>
      <c r="C193" s="12" t="s">
        <v>216</v>
      </c>
      <c r="D193" s="12" t="s">
        <v>691</v>
      </c>
      <c r="E193" s="5">
        <v>0</v>
      </c>
    </row>
    <row r="194" spans="1:5" s="12" customFormat="1">
      <c r="A194" s="12" t="s">
        <v>202</v>
      </c>
      <c r="B194" s="12">
        <v>320815</v>
      </c>
      <c r="C194" s="12" t="s">
        <v>217</v>
      </c>
      <c r="D194" s="12" t="s">
        <v>691</v>
      </c>
      <c r="E194" s="5">
        <v>0</v>
      </c>
    </row>
    <row r="195" spans="1:5" s="12" customFormat="1">
      <c r="A195" s="12" t="s">
        <v>202</v>
      </c>
      <c r="B195" s="12">
        <v>320818</v>
      </c>
      <c r="C195" s="12" t="s">
        <v>149</v>
      </c>
      <c r="D195" s="12" t="s">
        <v>691</v>
      </c>
      <c r="E195" s="5">
        <v>0</v>
      </c>
    </row>
    <row r="196" spans="1:5" s="12" customFormat="1">
      <c r="A196" s="12" t="s">
        <v>202</v>
      </c>
      <c r="B196" s="12">
        <v>320819</v>
      </c>
      <c r="C196" s="12" t="s">
        <v>218</v>
      </c>
      <c r="D196" s="12" t="s">
        <v>691</v>
      </c>
      <c r="E196" s="5">
        <v>0</v>
      </c>
    </row>
    <row r="197" spans="1:5" s="12" customFormat="1">
      <c r="A197" s="12" t="s">
        <v>202</v>
      </c>
      <c r="B197" s="12">
        <v>320825</v>
      </c>
      <c r="C197" s="12" t="s">
        <v>219</v>
      </c>
      <c r="D197" s="12" t="s">
        <v>691</v>
      </c>
      <c r="E197" s="5">
        <v>0</v>
      </c>
    </row>
    <row r="198" spans="1:5" s="12" customFormat="1">
      <c r="A198" s="12" t="s">
        <v>202</v>
      </c>
      <c r="B198" s="12">
        <v>320826</v>
      </c>
      <c r="C198" s="12" t="s">
        <v>220</v>
      </c>
      <c r="D198" s="12" t="s">
        <v>691</v>
      </c>
      <c r="E198" s="5">
        <v>0</v>
      </c>
    </row>
    <row r="199" spans="1:5" s="12" customFormat="1">
      <c r="A199" s="12" t="s">
        <v>202</v>
      </c>
      <c r="B199" s="12">
        <v>320827</v>
      </c>
      <c r="C199" s="12" t="s">
        <v>221</v>
      </c>
      <c r="D199" s="12" t="s">
        <v>691</v>
      </c>
      <c r="E199" s="5">
        <v>0</v>
      </c>
    </row>
    <row r="200" spans="1:5" s="12" customFormat="1">
      <c r="A200" s="12" t="s">
        <v>202</v>
      </c>
      <c r="B200" s="12">
        <v>320834</v>
      </c>
      <c r="C200" s="12" t="s">
        <v>222</v>
      </c>
      <c r="D200" s="12" t="s">
        <v>691</v>
      </c>
      <c r="E200" s="5">
        <v>0</v>
      </c>
    </row>
    <row r="201" spans="1:5" s="12" customFormat="1">
      <c r="A201" s="12" t="s">
        <v>202</v>
      </c>
      <c r="B201" s="12">
        <v>320839</v>
      </c>
      <c r="C201" s="12" t="s">
        <v>223</v>
      </c>
      <c r="D201" s="12" t="s">
        <v>691</v>
      </c>
      <c r="E201" s="5">
        <v>0</v>
      </c>
    </row>
    <row r="202" spans="1:5" s="12" customFormat="1">
      <c r="A202" s="12" t="s">
        <v>224</v>
      </c>
      <c r="B202" s="12">
        <v>330843</v>
      </c>
      <c r="C202" s="12" t="s">
        <v>225</v>
      </c>
      <c r="D202" s="12" t="s">
        <v>691</v>
      </c>
      <c r="E202" s="5">
        <v>0</v>
      </c>
    </row>
    <row r="203" spans="1:5" s="12" customFormat="1">
      <c r="A203" s="12" t="s">
        <v>224</v>
      </c>
      <c r="B203" s="12">
        <v>330846</v>
      </c>
      <c r="C203" s="12" t="s">
        <v>226</v>
      </c>
      <c r="D203" s="12" t="s">
        <v>691</v>
      </c>
      <c r="E203" s="5">
        <v>0</v>
      </c>
    </row>
    <row r="204" spans="1:5" s="12" customFormat="1">
      <c r="A204" s="12" t="s">
        <v>224</v>
      </c>
      <c r="B204" s="12">
        <v>330847</v>
      </c>
      <c r="C204" s="12" t="s">
        <v>227</v>
      </c>
      <c r="D204" s="12" t="s">
        <v>691</v>
      </c>
      <c r="E204" s="5">
        <v>0</v>
      </c>
    </row>
    <row r="205" spans="1:5" s="12" customFormat="1">
      <c r="A205" s="12" t="s">
        <v>224</v>
      </c>
      <c r="B205" s="12">
        <v>330848</v>
      </c>
      <c r="C205" s="12" t="s">
        <v>228</v>
      </c>
      <c r="D205" s="12" t="s">
        <v>691</v>
      </c>
      <c r="E205" s="5">
        <v>0</v>
      </c>
    </row>
    <row r="206" spans="1:5" s="12" customFormat="1">
      <c r="A206" s="12" t="s">
        <v>224</v>
      </c>
      <c r="B206" s="12">
        <v>330850</v>
      </c>
      <c r="C206" s="12" t="s">
        <v>229</v>
      </c>
      <c r="D206" s="12" t="s">
        <v>691</v>
      </c>
      <c r="E206" s="5">
        <v>0</v>
      </c>
    </row>
    <row r="207" spans="1:5" s="12" customFormat="1">
      <c r="A207" s="12" t="s">
        <v>224</v>
      </c>
      <c r="B207" s="12">
        <v>330860</v>
      </c>
      <c r="C207" s="12" t="s">
        <v>230</v>
      </c>
      <c r="D207" s="12" t="s">
        <v>691</v>
      </c>
      <c r="E207" s="5">
        <v>0</v>
      </c>
    </row>
    <row r="208" spans="1:5" s="12" customFormat="1">
      <c r="A208" s="12" t="s">
        <v>224</v>
      </c>
      <c r="B208" s="12">
        <v>330861</v>
      </c>
      <c r="C208" s="12" t="s">
        <v>231</v>
      </c>
      <c r="D208" s="12" t="s">
        <v>691</v>
      </c>
      <c r="E208" s="5">
        <v>0</v>
      </c>
    </row>
    <row r="209" spans="1:5" s="12" customFormat="1">
      <c r="A209" s="12" t="s">
        <v>224</v>
      </c>
      <c r="B209" s="12">
        <v>330863</v>
      </c>
      <c r="C209" s="12" t="s">
        <v>232</v>
      </c>
      <c r="D209" s="12" t="s">
        <v>691</v>
      </c>
      <c r="E209" s="5">
        <v>0</v>
      </c>
    </row>
    <row r="210" spans="1:5" s="12" customFormat="1">
      <c r="A210" s="12" t="s">
        <v>224</v>
      </c>
      <c r="B210" s="12">
        <v>330866</v>
      </c>
      <c r="C210" s="12" t="s">
        <v>233</v>
      </c>
      <c r="D210" s="12" t="s">
        <v>691</v>
      </c>
      <c r="E210" s="5">
        <v>0</v>
      </c>
    </row>
    <row r="211" spans="1:5" s="12" customFormat="1">
      <c r="A211" s="12" t="s">
        <v>224</v>
      </c>
      <c r="B211" s="12">
        <v>330872</v>
      </c>
      <c r="C211" s="12" t="s">
        <v>234</v>
      </c>
      <c r="D211" s="12" t="s">
        <v>691</v>
      </c>
      <c r="E211" s="5">
        <v>0</v>
      </c>
    </row>
    <row r="212" spans="1:5" s="12" customFormat="1">
      <c r="A212" s="12" t="s">
        <v>224</v>
      </c>
      <c r="B212" s="12">
        <v>330889</v>
      </c>
      <c r="C212" s="12" t="s">
        <v>235</v>
      </c>
      <c r="D212" s="12" t="s">
        <v>691</v>
      </c>
      <c r="E212" s="5">
        <v>0</v>
      </c>
    </row>
    <row r="213" spans="1:5" s="12" customFormat="1">
      <c r="A213" s="12" t="s">
        <v>224</v>
      </c>
      <c r="B213" s="12">
        <v>330896</v>
      </c>
      <c r="C213" s="12" t="s">
        <v>236</v>
      </c>
      <c r="D213" s="12" t="s">
        <v>691</v>
      </c>
      <c r="E213" s="5">
        <v>0</v>
      </c>
    </row>
    <row r="214" spans="1:5" s="12" customFormat="1">
      <c r="A214" s="12" t="s">
        <v>224</v>
      </c>
      <c r="B214" s="12">
        <v>330899</v>
      </c>
      <c r="C214" s="12" t="s">
        <v>237</v>
      </c>
      <c r="D214" s="12" t="s">
        <v>691</v>
      </c>
      <c r="E214" s="5">
        <v>0</v>
      </c>
    </row>
    <row r="215" spans="1:5" s="12" customFormat="1">
      <c r="A215" s="12" t="s">
        <v>224</v>
      </c>
      <c r="B215" s="12">
        <v>330900</v>
      </c>
      <c r="C215" s="12" t="s">
        <v>238</v>
      </c>
      <c r="D215" s="12" t="s">
        <v>691</v>
      </c>
      <c r="E215" s="5">
        <v>0</v>
      </c>
    </row>
    <row r="216" spans="1:5" s="12" customFormat="1">
      <c r="A216" s="12" t="s">
        <v>224</v>
      </c>
      <c r="B216" s="12">
        <v>330902</v>
      </c>
      <c r="C216" s="12" t="s">
        <v>239</v>
      </c>
      <c r="D216" s="12" t="s">
        <v>691</v>
      </c>
      <c r="E216" s="5">
        <v>0</v>
      </c>
    </row>
    <row r="217" spans="1:5" s="12" customFormat="1">
      <c r="A217" s="12" t="s">
        <v>224</v>
      </c>
      <c r="B217" s="12">
        <v>330908</v>
      </c>
      <c r="C217" s="12" t="s">
        <v>240</v>
      </c>
      <c r="D217" s="12" t="s">
        <v>691</v>
      </c>
      <c r="E217" s="5">
        <v>0</v>
      </c>
    </row>
    <row r="218" spans="1:5" s="12" customFormat="1">
      <c r="A218" s="12" t="s">
        <v>224</v>
      </c>
      <c r="B218" s="12">
        <v>330910</v>
      </c>
      <c r="C218" s="12" t="s">
        <v>241</v>
      </c>
      <c r="D218" s="12" t="s">
        <v>691</v>
      </c>
      <c r="E218" s="5">
        <v>0</v>
      </c>
    </row>
    <row r="219" spans="1:5" s="12" customFormat="1">
      <c r="A219" s="12" t="s">
        <v>224</v>
      </c>
      <c r="B219" s="12">
        <v>330918</v>
      </c>
      <c r="C219" s="12" t="s">
        <v>242</v>
      </c>
      <c r="D219" s="12" t="s">
        <v>691</v>
      </c>
      <c r="E219" s="5">
        <v>0</v>
      </c>
    </row>
    <row r="220" spans="1:5" s="12" customFormat="1">
      <c r="A220" s="12" t="s">
        <v>224</v>
      </c>
      <c r="B220" s="12">
        <v>330920</v>
      </c>
      <c r="C220" s="12" t="s">
        <v>243</v>
      </c>
      <c r="D220" s="12" t="s">
        <v>691</v>
      </c>
      <c r="E220" s="5">
        <v>0</v>
      </c>
    </row>
    <row r="221" spans="1:5" s="12" customFormat="1">
      <c r="A221" s="12" t="s">
        <v>224</v>
      </c>
      <c r="B221" s="12">
        <v>330925</v>
      </c>
      <c r="C221" s="12" t="s">
        <v>244</v>
      </c>
      <c r="D221" s="12" t="s">
        <v>691</v>
      </c>
      <c r="E221" s="5">
        <v>0</v>
      </c>
    </row>
    <row r="222" spans="1:5" s="12" customFormat="1">
      <c r="A222" s="12" t="s">
        <v>224</v>
      </c>
      <c r="B222" s="12">
        <v>330936</v>
      </c>
      <c r="C222" s="12" t="s">
        <v>245</v>
      </c>
      <c r="D222" s="12" t="s">
        <v>691</v>
      </c>
      <c r="E222" s="5">
        <v>0</v>
      </c>
    </row>
    <row r="223" spans="1:5" s="12" customFormat="1">
      <c r="A223" s="12" t="s">
        <v>224</v>
      </c>
      <c r="B223" s="12">
        <v>330937</v>
      </c>
      <c r="C223" s="12" t="s">
        <v>246</v>
      </c>
      <c r="D223" s="12" t="s">
        <v>691</v>
      </c>
      <c r="E223" s="5">
        <v>0</v>
      </c>
    </row>
    <row r="224" spans="1:5" s="12" customFormat="1">
      <c r="A224" s="12" t="s">
        <v>224</v>
      </c>
      <c r="B224" s="12">
        <v>330938</v>
      </c>
      <c r="C224" s="12" t="s">
        <v>247</v>
      </c>
      <c r="D224" s="12" t="s">
        <v>691</v>
      </c>
      <c r="E224" s="5">
        <v>0</v>
      </c>
    </row>
    <row r="225" spans="1:5" s="12" customFormat="1">
      <c r="A225" s="12" t="s">
        <v>224</v>
      </c>
      <c r="B225" s="12">
        <v>330942</v>
      </c>
      <c r="C225" s="12" t="s">
        <v>248</v>
      </c>
      <c r="D225" s="12" t="s">
        <v>691</v>
      </c>
      <c r="E225" s="5">
        <v>0</v>
      </c>
    </row>
    <row r="226" spans="1:5" s="12" customFormat="1">
      <c r="A226" s="12" t="s">
        <v>224</v>
      </c>
      <c r="B226" s="12">
        <v>330946</v>
      </c>
      <c r="C226" s="12" t="s">
        <v>249</v>
      </c>
      <c r="D226" s="12" t="s">
        <v>691</v>
      </c>
      <c r="E226" s="5">
        <v>0</v>
      </c>
    </row>
    <row r="227" spans="1:5" s="12" customFormat="1">
      <c r="A227" s="12" t="s">
        <v>224</v>
      </c>
      <c r="B227" s="12">
        <v>330949</v>
      </c>
      <c r="C227" s="12" t="s">
        <v>250</v>
      </c>
      <c r="D227" s="12" t="s">
        <v>691</v>
      </c>
      <c r="E227" s="5">
        <v>0</v>
      </c>
    </row>
    <row r="228" spans="1:5" s="12" customFormat="1">
      <c r="A228" s="12" t="s">
        <v>224</v>
      </c>
      <c r="B228" s="12">
        <v>330953</v>
      </c>
      <c r="C228" s="12" t="s">
        <v>251</v>
      </c>
      <c r="D228" s="12" t="s">
        <v>691</v>
      </c>
      <c r="E228" s="5">
        <v>0</v>
      </c>
    </row>
    <row r="229" spans="1:5" s="12" customFormat="1">
      <c r="A229" s="12" t="s">
        <v>224</v>
      </c>
      <c r="B229" s="12">
        <v>330960</v>
      </c>
      <c r="C229" s="12" t="s">
        <v>252</v>
      </c>
      <c r="D229" s="12" t="s">
        <v>691</v>
      </c>
      <c r="E229" s="5">
        <v>0</v>
      </c>
    </row>
    <row r="230" spans="1:5" s="12" customFormat="1">
      <c r="A230" s="12" t="s">
        <v>224</v>
      </c>
      <c r="B230" s="12">
        <v>330966</v>
      </c>
      <c r="C230" s="12" t="s">
        <v>253</v>
      </c>
      <c r="D230" s="12" t="s">
        <v>691</v>
      </c>
      <c r="E230" s="5">
        <v>0</v>
      </c>
    </row>
    <row r="231" spans="1:5" s="12" customFormat="1">
      <c r="A231" s="12" t="s">
        <v>224</v>
      </c>
      <c r="B231" s="12">
        <v>330971</v>
      </c>
      <c r="C231" s="12" t="s">
        <v>254</v>
      </c>
      <c r="D231" s="12" t="s">
        <v>691</v>
      </c>
      <c r="E231" s="5">
        <v>0</v>
      </c>
    </row>
    <row r="232" spans="1:5" s="12" customFormat="1">
      <c r="A232" s="12" t="s">
        <v>224</v>
      </c>
      <c r="B232" s="12">
        <v>330974</v>
      </c>
      <c r="C232" s="12" t="s">
        <v>255</v>
      </c>
      <c r="D232" s="12" t="s">
        <v>691</v>
      </c>
      <c r="E232" s="5">
        <v>0</v>
      </c>
    </row>
    <row r="233" spans="1:5" s="12" customFormat="1">
      <c r="A233" s="12" t="s">
        <v>256</v>
      </c>
      <c r="B233" s="12">
        <v>340978</v>
      </c>
      <c r="C233" s="12" t="s">
        <v>257</v>
      </c>
      <c r="D233" s="12" t="s">
        <v>691</v>
      </c>
      <c r="E233" s="5">
        <v>0</v>
      </c>
    </row>
    <row r="234" spans="1:5" s="12" customFormat="1">
      <c r="A234" s="12" t="s">
        <v>256</v>
      </c>
      <c r="B234" s="12">
        <v>340983</v>
      </c>
      <c r="C234" s="12" t="s">
        <v>258</v>
      </c>
      <c r="D234" s="12" t="s">
        <v>691</v>
      </c>
      <c r="E234" s="5">
        <v>0</v>
      </c>
    </row>
    <row r="235" spans="1:5" s="12" customFormat="1">
      <c r="A235" s="12" t="s">
        <v>256</v>
      </c>
      <c r="B235" s="12">
        <v>340990</v>
      </c>
      <c r="C235" s="12" t="s">
        <v>259</v>
      </c>
      <c r="D235" s="12" t="s">
        <v>691</v>
      </c>
      <c r="E235" s="5">
        <v>0</v>
      </c>
    </row>
    <row r="236" spans="1:5" s="12" customFormat="1">
      <c r="A236" s="12" t="s">
        <v>256</v>
      </c>
      <c r="B236" s="12">
        <v>341003</v>
      </c>
      <c r="C236" s="12" t="s">
        <v>260</v>
      </c>
      <c r="D236" s="12" t="s">
        <v>691</v>
      </c>
      <c r="E236" s="5">
        <v>0</v>
      </c>
    </row>
    <row r="237" spans="1:5" s="12" customFormat="1">
      <c r="A237" s="12" t="s">
        <v>256</v>
      </c>
      <c r="B237" s="12">
        <v>341020</v>
      </c>
      <c r="C237" s="12" t="s">
        <v>261</v>
      </c>
      <c r="D237" s="12" t="s">
        <v>691</v>
      </c>
      <c r="E237" s="5">
        <v>0</v>
      </c>
    </row>
    <row r="238" spans="1:5" s="12" customFormat="1">
      <c r="A238" s="12" t="s">
        <v>256</v>
      </c>
      <c r="B238" s="12">
        <v>341021</v>
      </c>
      <c r="C238" s="12" t="s">
        <v>262</v>
      </c>
      <c r="D238" s="12" t="s">
        <v>691</v>
      </c>
      <c r="E238" s="5">
        <v>0</v>
      </c>
    </row>
    <row r="239" spans="1:5" s="12" customFormat="1">
      <c r="A239" s="12" t="s">
        <v>256</v>
      </c>
      <c r="B239" s="12">
        <v>341023</v>
      </c>
      <c r="C239" s="12" t="s">
        <v>263</v>
      </c>
      <c r="D239" s="12" t="s">
        <v>691</v>
      </c>
      <c r="E239" s="5">
        <v>0</v>
      </c>
    </row>
    <row r="240" spans="1:5" s="12" customFormat="1">
      <c r="A240" s="12" t="s">
        <v>256</v>
      </c>
      <c r="B240" s="12">
        <v>341025</v>
      </c>
      <c r="C240" s="12" t="s">
        <v>264</v>
      </c>
      <c r="D240" s="12" t="s">
        <v>691</v>
      </c>
      <c r="E240" s="5">
        <v>0</v>
      </c>
    </row>
    <row r="241" spans="1:5" s="12" customFormat="1">
      <c r="A241" s="12" t="s">
        <v>256</v>
      </c>
      <c r="B241" s="12">
        <v>341026</v>
      </c>
      <c r="C241" s="12" t="s">
        <v>265</v>
      </c>
      <c r="D241" s="12" t="s">
        <v>691</v>
      </c>
      <c r="E241" s="5">
        <v>0</v>
      </c>
    </row>
    <row r="242" spans="1:5" s="12" customFormat="1">
      <c r="A242" s="12" t="s">
        <v>256</v>
      </c>
      <c r="B242" s="12">
        <v>341032</v>
      </c>
      <c r="C242" s="12" t="s">
        <v>266</v>
      </c>
      <c r="D242" s="12" t="s">
        <v>691</v>
      </c>
      <c r="E242" s="5">
        <v>0</v>
      </c>
    </row>
    <row r="243" spans="1:5" s="12" customFormat="1">
      <c r="A243" s="12" t="s">
        <v>256</v>
      </c>
      <c r="B243" s="12">
        <v>341041</v>
      </c>
      <c r="C243" s="12" t="s">
        <v>267</v>
      </c>
      <c r="D243" s="12" t="s">
        <v>691</v>
      </c>
      <c r="E243" s="5">
        <v>0</v>
      </c>
    </row>
    <row r="244" spans="1:5" s="12" customFormat="1">
      <c r="A244" s="12" t="s">
        <v>256</v>
      </c>
      <c r="B244" s="12">
        <v>341043</v>
      </c>
      <c r="C244" s="12" t="s">
        <v>268</v>
      </c>
      <c r="D244" s="12" t="s">
        <v>691</v>
      </c>
      <c r="E244" s="5">
        <v>0</v>
      </c>
    </row>
    <row r="245" spans="1:5" s="12" customFormat="1">
      <c r="A245" s="12" t="s">
        <v>256</v>
      </c>
      <c r="B245" s="12">
        <v>341045</v>
      </c>
      <c r="C245" s="12" t="s">
        <v>269</v>
      </c>
      <c r="D245" s="12" t="s">
        <v>691</v>
      </c>
      <c r="E245" s="5">
        <v>0</v>
      </c>
    </row>
    <row r="246" spans="1:5" s="12" customFormat="1">
      <c r="A246" s="12" t="s">
        <v>256</v>
      </c>
      <c r="B246" s="12">
        <v>341046</v>
      </c>
      <c r="C246" s="12" t="s">
        <v>270</v>
      </c>
      <c r="D246" s="12" t="s">
        <v>691</v>
      </c>
      <c r="E246" s="5">
        <v>0</v>
      </c>
    </row>
    <row r="247" spans="1:5" s="12" customFormat="1">
      <c r="A247" s="12" t="s">
        <v>256</v>
      </c>
      <c r="B247" s="12">
        <v>341047</v>
      </c>
      <c r="C247" s="12" t="s">
        <v>271</v>
      </c>
      <c r="D247" s="12" t="s">
        <v>691</v>
      </c>
      <c r="E247" s="5">
        <v>0</v>
      </c>
    </row>
    <row r="248" spans="1:5" s="12" customFormat="1">
      <c r="A248" s="12" t="s">
        <v>256</v>
      </c>
      <c r="B248" s="12">
        <v>341049</v>
      </c>
      <c r="C248" s="12" t="s">
        <v>272</v>
      </c>
      <c r="D248" s="25" t="s">
        <v>691</v>
      </c>
      <c r="E248" s="3">
        <v>0</v>
      </c>
    </row>
    <row r="249" spans="1:5" s="12" customFormat="1">
      <c r="A249" s="12" t="s">
        <v>256</v>
      </c>
      <c r="B249" s="12">
        <v>341049</v>
      </c>
      <c r="C249" s="12" t="s">
        <v>272</v>
      </c>
      <c r="D249" s="12" t="s">
        <v>691</v>
      </c>
      <c r="E249" s="5">
        <v>0</v>
      </c>
    </row>
    <row r="250" spans="1:5" s="12" customFormat="1">
      <c r="A250" s="12" t="s">
        <v>256</v>
      </c>
      <c r="B250" s="12">
        <v>341050</v>
      </c>
      <c r="C250" s="12" t="s">
        <v>273</v>
      </c>
      <c r="D250" s="12" t="s">
        <v>691</v>
      </c>
      <c r="E250" s="5">
        <v>0</v>
      </c>
    </row>
    <row r="251" spans="1:5" s="12" customFormat="1">
      <c r="A251" s="12" t="s">
        <v>256</v>
      </c>
      <c r="B251" s="12">
        <v>341053</v>
      </c>
      <c r="C251" s="12" t="s">
        <v>274</v>
      </c>
      <c r="D251" s="12" t="s">
        <v>691</v>
      </c>
      <c r="E251" s="5">
        <v>0</v>
      </c>
    </row>
    <row r="252" spans="1:5" s="12" customFormat="1">
      <c r="A252" s="12" t="s">
        <v>256</v>
      </c>
      <c r="B252" s="12">
        <v>341058</v>
      </c>
      <c r="C252" s="12" t="s">
        <v>275</v>
      </c>
      <c r="D252" s="12" t="s">
        <v>691</v>
      </c>
      <c r="E252" s="5">
        <v>0</v>
      </c>
    </row>
    <row r="253" spans="1:5" s="12" customFormat="1">
      <c r="A253" s="12" t="s">
        <v>256</v>
      </c>
      <c r="B253" s="12">
        <v>341060</v>
      </c>
      <c r="C253" s="12" t="s">
        <v>276</v>
      </c>
      <c r="D253" s="12" t="s">
        <v>691</v>
      </c>
      <c r="E253" s="5">
        <v>0</v>
      </c>
    </row>
    <row r="254" spans="1:5" s="12" customFormat="1">
      <c r="A254" s="12" t="s">
        <v>256</v>
      </c>
      <c r="B254" s="12">
        <v>341062</v>
      </c>
      <c r="C254" s="12" t="s">
        <v>277</v>
      </c>
      <c r="D254" s="12" t="s">
        <v>691</v>
      </c>
      <c r="E254" s="5">
        <v>0</v>
      </c>
    </row>
    <row r="255" spans="1:5" s="12" customFormat="1">
      <c r="A255" s="12" t="s">
        <v>256</v>
      </c>
      <c r="B255" s="12">
        <v>341066</v>
      </c>
      <c r="C255" s="12" t="s">
        <v>278</v>
      </c>
      <c r="D255" s="12" t="s">
        <v>691</v>
      </c>
      <c r="E255" s="5">
        <v>0</v>
      </c>
    </row>
    <row r="256" spans="1:5" s="12" customFormat="1">
      <c r="A256" s="12" t="s">
        <v>256</v>
      </c>
      <c r="B256" s="12">
        <v>341087</v>
      </c>
      <c r="C256" s="12" t="s">
        <v>279</v>
      </c>
      <c r="D256" s="12" t="s">
        <v>691</v>
      </c>
      <c r="E256" s="5">
        <v>0</v>
      </c>
    </row>
    <row r="257" spans="1:5" s="12" customFormat="1">
      <c r="A257" s="12" t="s">
        <v>256</v>
      </c>
      <c r="B257" s="12">
        <v>341088</v>
      </c>
      <c r="C257" s="12" t="s">
        <v>280</v>
      </c>
      <c r="D257" s="12" t="s">
        <v>691</v>
      </c>
      <c r="E257" s="5">
        <v>0</v>
      </c>
    </row>
    <row r="258" spans="1:5" s="12" customFormat="1">
      <c r="A258" s="12" t="s">
        <v>256</v>
      </c>
      <c r="B258" s="12">
        <v>341091</v>
      </c>
      <c r="C258" s="12" t="s">
        <v>281</v>
      </c>
      <c r="D258" s="12" t="s">
        <v>691</v>
      </c>
      <c r="E258" s="5">
        <v>0</v>
      </c>
    </row>
    <row r="259" spans="1:5" s="12" customFormat="1">
      <c r="A259" s="12" t="s">
        <v>282</v>
      </c>
      <c r="B259" s="12">
        <v>350739</v>
      </c>
      <c r="C259" s="12" t="s">
        <v>283</v>
      </c>
      <c r="D259" s="12" t="s">
        <v>691</v>
      </c>
      <c r="E259" s="5">
        <v>0</v>
      </c>
    </row>
    <row r="260" spans="1:5" s="12" customFormat="1">
      <c r="A260" s="12" t="s">
        <v>282</v>
      </c>
      <c r="B260" s="12">
        <v>351098</v>
      </c>
      <c r="C260" s="12" t="s">
        <v>162</v>
      </c>
      <c r="D260" s="12" t="s">
        <v>691</v>
      </c>
      <c r="E260" s="5">
        <v>0</v>
      </c>
    </row>
    <row r="261" spans="1:5" s="12" customFormat="1">
      <c r="A261" s="12" t="s">
        <v>282</v>
      </c>
      <c r="B261" s="12">
        <v>351101</v>
      </c>
      <c r="C261" s="12" t="s">
        <v>284</v>
      </c>
      <c r="D261" s="12" t="s">
        <v>691</v>
      </c>
      <c r="E261" s="5">
        <v>0</v>
      </c>
    </row>
    <row r="262" spans="1:5" s="12" customFormat="1">
      <c r="A262" s="12" t="s">
        <v>282</v>
      </c>
      <c r="B262" s="12">
        <v>351106</v>
      </c>
      <c r="C262" s="12" t="s">
        <v>285</v>
      </c>
      <c r="D262" s="12" t="s">
        <v>691</v>
      </c>
      <c r="E262" s="5">
        <v>0</v>
      </c>
    </row>
    <row r="263" spans="1:5" s="12" customFormat="1">
      <c r="A263" s="12" t="s">
        <v>282</v>
      </c>
      <c r="B263" s="12">
        <v>351107</v>
      </c>
      <c r="C263" s="12" t="s">
        <v>286</v>
      </c>
      <c r="D263" s="12" t="s">
        <v>691</v>
      </c>
      <c r="E263" s="5">
        <v>0</v>
      </c>
    </row>
    <row r="264" spans="1:5" s="12" customFormat="1">
      <c r="A264" s="12" t="s">
        <v>282</v>
      </c>
      <c r="B264" s="12">
        <v>351110</v>
      </c>
      <c r="C264" s="12" t="s">
        <v>287</v>
      </c>
      <c r="D264" s="12" t="s">
        <v>691</v>
      </c>
      <c r="E264" s="5">
        <v>0</v>
      </c>
    </row>
    <row r="265" spans="1:5" s="12" customFormat="1">
      <c r="A265" s="12" t="s">
        <v>282</v>
      </c>
      <c r="B265" s="12">
        <v>351113</v>
      </c>
      <c r="C265" s="12" t="s">
        <v>288</v>
      </c>
      <c r="D265" s="12" t="s">
        <v>691</v>
      </c>
      <c r="E265" s="5">
        <v>0</v>
      </c>
    </row>
    <row r="266" spans="1:5" s="12" customFormat="1">
      <c r="A266" s="12" t="s">
        <v>282</v>
      </c>
      <c r="B266" s="12">
        <v>351118</v>
      </c>
      <c r="C266" s="12" t="s">
        <v>289</v>
      </c>
      <c r="D266" s="12" t="s">
        <v>691</v>
      </c>
      <c r="E266" s="5">
        <v>0</v>
      </c>
    </row>
    <row r="267" spans="1:5" s="12" customFormat="1">
      <c r="A267" s="12" t="s">
        <v>282</v>
      </c>
      <c r="B267" s="12">
        <v>351129</v>
      </c>
      <c r="C267" s="12" t="s">
        <v>290</v>
      </c>
      <c r="D267" s="12" t="s">
        <v>691</v>
      </c>
      <c r="E267" s="5">
        <v>0</v>
      </c>
    </row>
    <row r="268" spans="1:5" s="12" customFormat="1">
      <c r="A268" s="12" t="s">
        <v>282</v>
      </c>
      <c r="B268" s="12">
        <v>351130</v>
      </c>
      <c r="C268" s="12" t="s">
        <v>291</v>
      </c>
      <c r="D268" s="12" t="s">
        <v>691</v>
      </c>
      <c r="E268" s="5">
        <v>0</v>
      </c>
    </row>
    <row r="269" spans="1:5" s="12" customFormat="1">
      <c r="A269" s="12" t="s">
        <v>282</v>
      </c>
      <c r="B269" s="12">
        <v>351132</v>
      </c>
      <c r="C269" s="12" t="s">
        <v>292</v>
      </c>
      <c r="D269" s="12" t="s">
        <v>691</v>
      </c>
      <c r="E269" s="5">
        <v>0</v>
      </c>
    </row>
    <row r="270" spans="1:5" s="12" customFormat="1">
      <c r="A270" s="12" t="s">
        <v>282</v>
      </c>
      <c r="B270" s="12">
        <v>351133</v>
      </c>
      <c r="C270" s="12" t="s">
        <v>293</v>
      </c>
      <c r="D270" s="12" t="s">
        <v>691</v>
      </c>
      <c r="E270" s="5">
        <v>0</v>
      </c>
    </row>
    <row r="271" spans="1:5" s="12" customFormat="1">
      <c r="A271" s="12" t="s">
        <v>282</v>
      </c>
      <c r="B271" s="12">
        <v>351134</v>
      </c>
      <c r="C271" s="12" t="s">
        <v>294</v>
      </c>
      <c r="D271" s="12" t="s">
        <v>691</v>
      </c>
      <c r="E271" s="5">
        <v>0</v>
      </c>
    </row>
    <row r="272" spans="1:5" s="12" customFormat="1">
      <c r="A272" s="12" t="s">
        <v>282</v>
      </c>
      <c r="B272" s="12">
        <v>351141</v>
      </c>
      <c r="C272" s="12" t="s">
        <v>295</v>
      </c>
      <c r="D272" s="12" t="s">
        <v>691</v>
      </c>
      <c r="E272" s="5">
        <v>0</v>
      </c>
    </row>
    <row r="273" spans="1:5" s="12" customFormat="1">
      <c r="A273" s="12" t="s">
        <v>282</v>
      </c>
      <c r="B273" s="12">
        <v>351152</v>
      </c>
      <c r="C273" s="12" t="s">
        <v>296</v>
      </c>
      <c r="D273" s="12" t="s">
        <v>691</v>
      </c>
      <c r="E273" s="5">
        <v>0</v>
      </c>
    </row>
    <row r="274" spans="1:5" s="12" customFormat="1">
      <c r="A274" s="12" t="s">
        <v>282</v>
      </c>
      <c r="B274" s="12">
        <v>351153</v>
      </c>
      <c r="C274" s="12" t="s">
        <v>297</v>
      </c>
      <c r="D274" s="12" t="s">
        <v>691</v>
      </c>
      <c r="E274" s="5">
        <v>0</v>
      </c>
    </row>
    <row r="275" spans="1:5" s="12" customFormat="1">
      <c r="A275" s="12" t="s">
        <v>282</v>
      </c>
      <c r="B275" s="12">
        <v>351157</v>
      </c>
      <c r="C275" s="12" t="s">
        <v>298</v>
      </c>
      <c r="D275" s="12" t="s">
        <v>691</v>
      </c>
      <c r="E275" s="5">
        <v>0</v>
      </c>
    </row>
    <row r="276" spans="1:5" s="12" customFormat="1">
      <c r="A276" s="12" t="s">
        <v>282</v>
      </c>
      <c r="B276" s="12">
        <v>351158</v>
      </c>
      <c r="C276" s="12" t="s">
        <v>299</v>
      </c>
      <c r="D276" s="12" t="s">
        <v>691</v>
      </c>
      <c r="E276" s="5">
        <v>0</v>
      </c>
    </row>
    <row r="277" spans="1:5" s="12" customFormat="1">
      <c r="A277" s="12" t="s">
        <v>282</v>
      </c>
      <c r="B277" s="12">
        <v>351160</v>
      </c>
      <c r="C277" s="12" t="s">
        <v>300</v>
      </c>
      <c r="D277" s="12" t="s">
        <v>691</v>
      </c>
      <c r="E277" s="5">
        <v>0</v>
      </c>
    </row>
    <row r="278" spans="1:5" s="12" customFormat="1">
      <c r="A278" s="12" t="s">
        <v>282</v>
      </c>
      <c r="B278" s="12">
        <v>351162</v>
      </c>
      <c r="C278" s="12" t="s">
        <v>301</v>
      </c>
      <c r="D278" s="12" t="s">
        <v>691</v>
      </c>
      <c r="E278" s="5">
        <v>0</v>
      </c>
    </row>
    <row r="279" spans="1:5" s="12" customFormat="1">
      <c r="A279" s="12" t="s">
        <v>282</v>
      </c>
      <c r="B279" s="12">
        <v>351166</v>
      </c>
      <c r="C279" s="12" t="s">
        <v>302</v>
      </c>
      <c r="D279" s="12" t="s">
        <v>691</v>
      </c>
      <c r="E279" s="5">
        <v>0</v>
      </c>
    </row>
    <row r="280" spans="1:5" s="12" customFormat="1">
      <c r="A280" s="12" t="s">
        <v>282</v>
      </c>
      <c r="B280" s="12">
        <v>351169</v>
      </c>
      <c r="C280" s="12" t="s">
        <v>303</v>
      </c>
      <c r="D280" s="12" t="s">
        <v>691</v>
      </c>
      <c r="E280" s="5">
        <v>0</v>
      </c>
    </row>
    <row r="281" spans="1:5" s="12" customFormat="1">
      <c r="A281" s="12" t="s">
        <v>282</v>
      </c>
      <c r="B281" s="12">
        <v>351172</v>
      </c>
      <c r="C281" s="12" t="s">
        <v>172</v>
      </c>
      <c r="D281" s="12" t="s">
        <v>691</v>
      </c>
      <c r="E281" s="5">
        <v>0</v>
      </c>
    </row>
    <row r="282" spans="1:5" s="12" customFormat="1">
      <c r="A282" s="12" t="s">
        <v>282</v>
      </c>
      <c r="B282" s="12">
        <v>351173</v>
      </c>
      <c r="C282" s="12" t="s">
        <v>303</v>
      </c>
      <c r="D282" s="12" t="s">
        <v>691</v>
      </c>
      <c r="E282" s="5">
        <v>0</v>
      </c>
    </row>
    <row r="283" spans="1:5" s="12" customFormat="1">
      <c r="A283" s="12" t="s">
        <v>282</v>
      </c>
      <c r="B283" s="12">
        <v>351174</v>
      </c>
      <c r="C283" s="12" t="s">
        <v>172</v>
      </c>
      <c r="D283" s="12" t="s">
        <v>691</v>
      </c>
      <c r="E283" s="5">
        <v>0</v>
      </c>
    </row>
    <row r="284" spans="1:5" s="12" customFormat="1">
      <c r="A284" s="12" t="s">
        <v>282</v>
      </c>
      <c r="B284" s="12">
        <v>351175</v>
      </c>
      <c r="C284" s="12" t="s">
        <v>304</v>
      </c>
      <c r="D284" s="12" t="s">
        <v>691</v>
      </c>
      <c r="E284" s="5">
        <v>0</v>
      </c>
    </row>
    <row r="285" spans="1:5" s="12" customFormat="1">
      <c r="A285" s="12" t="s">
        <v>282</v>
      </c>
      <c r="B285" s="12">
        <v>351177</v>
      </c>
      <c r="C285" s="12" t="s">
        <v>305</v>
      </c>
      <c r="D285" s="12" t="s">
        <v>691</v>
      </c>
      <c r="E285" s="5">
        <v>0</v>
      </c>
    </row>
    <row r="286" spans="1:5" s="12" customFormat="1">
      <c r="A286" s="12" t="s">
        <v>282</v>
      </c>
      <c r="B286" s="12">
        <v>351188</v>
      </c>
      <c r="C286" s="12" t="s">
        <v>306</v>
      </c>
      <c r="D286" s="12" t="s">
        <v>691</v>
      </c>
      <c r="E286" s="5">
        <v>0</v>
      </c>
    </row>
    <row r="287" spans="1:5" s="12" customFormat="1">
      <c r="A287" s="12" t="s">
        <v>282</v>
      </c>
      <c r="B287" s="12">
        <v>351189</v>
      </c>
      <c r="C287" s="12" t="s">
        <v>307</v>
      </c>
      <c r="D287" s="12" t="s">
        <v>691</v>
      </c>
      <c r="E287" s="5">
        <v>0</v>
      </c>
    </row>
    <row r="288" spans="1:5" s="12" customFormat="1">
      <c r="A288" s="12" t="s">
        <v>282</v>
      </c>
      <c r="B288" s="12">
        <v>351191</v>
      </c>
      <c r="C288" s="12" t="s">
        <v>308</v>
      </c>
      <c r="D288" s="12" t="s">
        <v>691</v>
      </c>
      <c r="E288" s="5">
        <v>0</v>
      </c>
    </row>
    <row r="289" spans="1:5" s="12" customFormat="1">
      <c r="A289" s="12" t="s">
        <v>282</v>
      </c>
      <c r="B289" s="12">
        <v>351195</v>
      </c>
      <c r="C289" s="12" t="s">
        <v>309</v>
      </c>
      <c r="D289" s="12" t="s">
        <v>691</v>
      </c>
      <c r="E289" s="5">
        <v>0</v>
      </c>
    </row>
    <row r="290" spans="1:5" s="12" customFormat="1">
      <c r="A290" s="12" t="s">
        <v>282</v>
      </c>
      <c r="B290" s="12">
        <v>351199</v>
      </c>
      <c r="C290" s="12" t="s">
        <v>310</v>
      </c>
      <c r="D290" s="12" t="s">
        <v>691</v>
      </c>
      <c r="E290" s="5">
        <v>0</v>
      </c>
    </row>
    <row r="291" spans="1:5" s="12" customFormat="1">
      <c r="A291" s="12" t="s">
        <v>282</v>
      </c>
      <c r="B291" s="12">
        <v>351202</v>
      </c>
      <c r="C291" s="12" t="s">
        <v>311</v>
      </c>
      <c r="D291" s="12" t="s">
        <v>691</v>
      </c>
      <c r="E291" s="5">
        <v>0</v>
      </c>
    </row>
    <row r="292" spans="1:5" s="12" customFormat="1">
      <c r="A292" s="12" t="s">
        <v>282</v>
      </c>
      <c r="B292" s="12">
        <v>351203</v>
      </c>
      <c r="C292" s="12" t="s">
        <v>312</v>
      </c>
      <c r="D292" s="12" t="s">
        <v>691</v>
      </c>
      <c r="E292" s="5">
        <v>0</v>
      </c>
    </row>
    <row r="293" spans="1:5" s="12" customFormat="1">
      <c r="A293" s="12" t="s">
        <v>282</v>
      </c>
      <c r="B293" s="12">
        <v>351205</v>
      </c>
      <c r="C293" s="12" t="s">
        <v>313</v>
      </c>
      <c r="D293" s="12" t="s">
        <v>691</v>
      </c>
      <c r="E293" s="5">
        <v>0</v>
      </c>
    </row>
    <row r="294" spans="1:5" s="12" customFormat="1">
      <c r="A294" s="12" t="s">
        <v>282</v>
      </c>
      <c r="B294" s="12">
        <v>351206</v>
      </c>
      <c r="C294" s="12" t="s">
        <v>314</v>
      </c>
      <c r="D294" s="12" t="s">
        <v>691</v>
      </c>
      <c r="E294" s="5">
        <v>0</v>
      </c>
    </row>
    <row r="295" spans="1:5" s="12" customFormat="1">
      <c r="A295" s="12" t="s">
        <v>282</v>
      </c>
      <c r="B295" s="12">
        <v>351209</v>
      </c>
      <c r="C295" s="12" t="s">
        <v>714</v>
      </c>
      <c r="D295" s="12" t="s">
        <v>691</v>
      </c>
      <c r="E295" s="5">
        <v>0</v>
      </c>
    </row>
    <row r="296" spans="1:5" s="12" customFormat="1">
      <c r="A296" s="12" t="s">
        <v>282</v>
      </c>
      <c r="B296" s="12">
        <v>351214</v>
      </c>
      <c r="C296" s="12" t="s">
        <v>315</v>
      </c>
      <c r="D296" s="12" t="s">
        <v>691</v>
      </c>
      <c r="E296" s="5">
        <v>0</v>
      </c>
    </row>
    <row r="297" spans="1:5" s="12" customFormat="1">
      <c r="A297" s="12" t="s">
        <v>282</v>
      </c>
      <c r="B297" s="12">
        <v>351217</v>
      </c>
      <c r="C297" s="12" t="s">
        <v>316</v>
      </c>
      <c r="D297" s="12" t="s">
        <v>691</v>
      </c>
      <c r="E297" s="5">
        <v>0</v>
      </c>
    </row>
    <row r="298" spans="1:5" s="12" customFormat="1">
      <c r="A298" s="12" t="s">
        <v>282</v>
      </c>
      <c r="B298" s="12">
        <v>351220</v>
      </c>
      <c r="C298" s="12" t="s">
        <v>317</v>
      </c>
      <c r="D298" s="12" t="s">
        <v>691</v>
      </c>
      <c r="E298" s="5">
        <v>0</v>
      </c>
    </row>
    <row r="299" spans="1:5" s="12" customFormat="1">
      <c r="A299" s="12" t="s">
        <v>282</v>
      </c>
      <c r="B299" s="12">
        <v>351225</v>
      </c>
      <c r="C299" s="12" t="s">
        <v>318</v>
      </c>
      <c r="D299" s="12" t="s">
        <v>691</v>
      </c>
      <c r="E299" s="5">
        <v>0</v>
      </c>
    </row>
    <row r="300" spans="1:5" s="12" customFormat="1">
      <c r="A300" s="12" t="s">
        <v>282</v>
      </c>
      <c r="B300" s="12">
        <v>351229</v>
      </c>
      <c r="C300" s="12" t="s">
        <v>319</v>
      </c>
      <c r="D300" s="12" t="s">
        <v>691</v>
      </c>
      <c r="E300" s="5">
        <v>0</v>
      </c>
    </row>
    <row r="301" spans="1:5" s="12" customFormat="1">
      <c r="A301" s="12" t="s">
        <v>282</v>
      </c>
      <c r="B301" s="12">
        <v>351232</v>
      </c>
      <c r="C301" s="12" t="s">
        <v>320</v>
      </c>
      <c r="D301" s="12" t="s">
        <v>691</v>
      </c>
      <c r="E301" s="5">
        <v>0</v>
      </c>
    </row>
    <row r="302" spans="1:5" s="12" customFormat="1">
      <c r="A302" s="12" t="s">
        <v>282</v>
      </c>
      <c r="B302" s="12">
        <v>351237</v>
      </c>
      <c r="C302" s="12" t="s">
        <v>321</v>
      </c>
      <c r="D302" s="12" t="s">
        <v>691</v>
      </c>
      <c r="E302" s="5">
        <v>0</v>
      </c>
    </row>
    <row r="303" spans="1:5" s="12" customFormat="1">
      <c r="A303" s="12" t="s">
        <v>282</v>
      </c>
      <c r="B303" s="12">
        <v>351242</v>
      </c>
      <c r="C303" s="12" t="s">
        <v>322</v>
      </c>
      <c r="D303" s="12" t="s">
        <v>691</v>
      </c>
      <c r="E303" s="5">
        <v>0</v>
      </c>
    </row>
    <row r="304" spans="1:5" s="12" customFormat="1">
      <c r="A304" s="12" t="s">
        <v>282</v>
      </c>
      <c r="B304" s="12">
        <v>351245</v>
      </c>
      <c r="C304" s="12" t="s">
        <v>323</v>
      </c>
      <c r="D304" s="12" t="s">
        <v>691</v>
      </c>
      <c r="E304" s="5">
        <v>0</v>
      </c>
    </row>
    <row r="305" spans="1:5" s="12" customFormat="1">
      <c r="A305" s="12" t="s">
        <v>282</v>
      </c>
      <c r="B305" s="12">
        <v>351246</v>
      </c>
      <c r="C305" s="12" t="s">
        <v>324</v>
      </c>
      <c r="D305" s="12" t="s">
        <v>691</v>
      </c>
      <c r="E305" s="5">
        <v>0</v>
      </c>
    </row>
    <row r="306" spans="1:5" s="12" customFormat="1">
      <c r="A306" s="12" t="s">
        <v>282</v>
      </c>
      <c r="B306" s="12">
        <v>351251</v>
      </c>
      <c r="C306" s="12" t="s">
        <v>326</v>
      </c>
      <c r="D306" s="12" t="s">
        <v>691</v>
      </c>
      <c r="E306" s="5">
        <v>0</v>
      </c>
    </row>
    <row r="307" spans="1:5" s="12" customFormat="1">
      <c r="A307" s="12" t="s">
        <v>282</v>
      </c>
      <c r="B307" s="12">
        <v>351252</v>
      </c>
      <c r="C307" s="12" t="s">
        <v>325</v>
      </c>
      <c r="D307" s="12" t="s">
        <v>691</v>
      </c>
      <c r="E307" s="5">
        <v>0</v>
      </c>
    </row>
    <row r="308" spans="1:5" s="12" customFormat="1">
      <c r="A308" s="12" t="s">
        <v>282</v>
      </c>
      <c r="B308" s="12">
        <v>351259</v>
      </c>
      <c r="C308" s="12" t="s">
        <v>327</v>
      </c>
      <c r="D308" s="12" t="s">
        <v>691</v>
      </c>
      <c r="E308" s="5">
        <v>0</v>
      </c>
    </row>
    <row r="309" spans="1:5" s="12" customFormat="1">
      <c r="A309" s="12" t="s">
        <v>282</v>
      </c>
      <c r="B309" s="12">
        <v>351262</v>
      </c>
      <c r="C309" s="12" t="s">
        <v>328</v>
      </c>
      <c r="D309" s="12" t="s">
        <v>691</v>
      </c>
      <c r="E309" s="5">
        <v>0</v>
      </c>
    </row>
    <row r="310" spans="1:5" s="12" customFormat="1">
      <c r="A310" s="12" t="s">
        <v>282</v>
      </c>
      <c r="B310" s="12">
        <v>351263</v>
      </c>
      <c r="C310" s="12" t="s">
        <v>329</v>
      </c>
      <c r="D310" s="12" t="s">
        <v>691</v>
      </c>
      <c r="E310" s="5">
        <v>0</v>
      </c>
    </row>
    <row r="311" spans="1:5" s="12" customFormat="1">
      <c r="A311" s="12" t="s">
        <v>282</v>
      </c>
      <c r="B311" s="12">
        <v>351269</v>
      </c>
      <c r="C311" s="12" t="s">
        <v>330</v>
      </c>
      <c r="D311" s="12" t="s">
        <v>691</v>
      </c>
      <c r="E311" s="5">
        <v>0</v>
      </c>
    </row>
    <row r="312" spans="1:5" s="12" customFormat="1">
      <c r="A312" s="12" t="s">
        <v>282</v>
      </c>
      <c r="B312" s="12">
        <v>351270</v>
      </c>
      <c r="C312" s="12" t="s">
        <v>331</v>
      </c>
      <c r="D312" s="12" t="s">
        <v>691</v>
      </c>
      <c r="E312" s="5">
        <v>0</v>
      </c>
    </row>
    <row r="313" spans="1:5" s="12" customFormat="1">
      <c r="A313" s="12" t="s">
        <v>282</v>
      </c>
      <c r="B313" s="12">
        <v>351271</v>
      </c>
      <c r="C313" s="12" t="s">
        <v>332</v>
      </c>
      <c r="D313" s="23" t="s">
        <v>691</v>
      </c>
      <c r="E313" s="3">
        <v>45420</v>
      </c>
    </row>
    <row r="314" spans="1:5" s="12" customFormat="1">
      <c r="A314" s="12" t="s">
        <v>282</v>
      </c>
      <c r="B314" s="12">
        <v>351271</v>
      </c>
      <c r="C314" s="12" t="s">
        <v>332</v>
      </c>
      <c r="D314" s="12" t="s">
        <v>691</v>
      </c>
      <c r="E314" s="5">
        <v>0</v>
      </c>
    </row>
    <row r="315" spans="1:5" s="12" customFormat="1">
      <c r="A315" s="12" t="s">
        <v>282</v>
      </c>
      <c r="B315" s="12">
        <v>351275</v>
      </c>
      <c r="C315" s="12" t="s">
        <v>333</v>
      </c>
      <c r="D315" s="12" t="s">
        <v>691</v>
      </c>
      <c r="E315" s="5">
        <v>0</v>
      </c>
    </row>
    <row r="316" spans="1:5" s="12" customFormat="1">
      <c r="A316" s="12" t="s">
        <v>282</v>
      </c>
      <c r="B316" s="12">
        <v>351276</v>
      </c>
      <c r="C316" s="12" t="s">
        <v>334</v>
      </c>
      <c r="D316" s="12" t="s">
        <v>691</v>
      </c>
      <c r="E316" s="5">
        <v>0</v>
      </c>
    </row>
    <row r="317" spans="1:5" s="12" customFormat="1">
      <c r="A317" s="12" t="s">
        <v>282</v>
      </c>
      <c r="B317" s="12">
        <v>351277</v>
      </c>
      <c r="C317" s="12" t="s">
        <v>335</v>
      </c>
      <c r="D317" s="12" t="s">
        <v>691</v>
      </c>
      <c r="E317" s="5">
        <v>0</v>
      </c>
    </row>
    <row r="318" spans="1:5" s="12" customFormat="1">
      <c r="A318" s="12" t="s">
        <v>282</v>
      </c>
      <c r="B318" s="12">
        <v>351278</v>
      </c>
      <c r="C318" s="12" t="s">
        <v>336</v>
      </c>
      <c r="D318" s="12" t="s">
        <v>691</v>
      </c>
      <c r="E318" s="5">
        <v>0</v>
      </c>
    </row>
    <row r="319" spans="1:5" s="12" customFormat="1">
      <c r="A319" s="12" t="s">
        <v>282</v>
      </c>
      <c r="B319" s="12">
        <v>351280</v>
      </c>
      <c r="C319" s="12" t="s">
        <v>337</v>
      </c>
      <c r="D319" s="12" t="s">
        <v>691</v>
      </c>
      <c r="E319" s="5">
        <v>0</v>
      </c>
    </row>
    <row r="320" spans="1:5" s="12" customFormat="1">
      <c r="A320" s="12" t="s">
        <v>282</v>
      </c>
      <c r="B320" s="12">
        <v>351283</v>
      </c>
      <c r="C320" s="12" t="s">
        <v>338</v>
      </c>
      <c r="D320" s="12" t="s">
        <v>691</v>
      </c>
      <c r="E320" s="5">
        <v>0</v>
      </c>
    </row>
    <row r="321" spans="1:5" s="12" customFormat="1">
      <c r="A321" s="12" t="s">
        <v>282</v>
      </c>
      <c r="B321" s="12">
        <v>351284</v>
      </c>
      <c r="C321" s="12" t="s">
        <v>339</v>
      </c>
      <c r="D321" s="12" t="s">
        <v>691</v>
      </c>
      <c r="E321" s="5">
        <v>0</v>
      </c>
    </row>
    <row r="322" spans="1:5" s="12" customFormat="1">
      <c r="A322" s="12" t="s">
        <v>282</v>
      </c>
      <c r="B322" s="12">
        <v>351292</v>
      </c>
      <c r="C322" s="12" t="s">
        <v>340</v>
      </c>
      <c r="D322" s="12" t="s">
        <v>691</v>
      </c>
      <c r="E322" s="5">
        <v>0</v>
      </c>
    </row>
    <row r="323" spans="1:5" s="12" customFormat="1">
      <c r="A323" s="12" t="s">
        <v>282</v>
      </c>
      <c r="B323" s="12">
        <v>351293</v>
      </c>
      <c r="C323" s="12" t="s">
        <v>249</v>
      </c>
      <c r="D323" s="12" t="s">
        <v>691</v>
      </c>
      <c r="E323" s="5">
        <v>0</v>
      </c>
    </row>
    <row r="324" spans="1:5" s="12" customFormat="1">
      <c r="A324" s="12" t="s">
        <v>282</v>
      </c>
      <c r="B324" s="12">
        <v>351297</v>
      </c>
      <c r="C324" s="12" t="s">
        <v>341</v>
      </c>
      <c r="D324" s="23" t="s">
        <v>691</v>
      </c>
      <c r="E324" s="3">
        <v>311268</v>
      </c>
    </row>
    <row r="325" spans="1:5" s="12" customFormat="1">
      <c r="A325" s="12" t="s">
        <v>282</v>
      </c>
      <c r="B325" s="12">
        <v>351297</v>
      </c>
      <c r="C325" s="12" t="s">
        <v>341</v>
      </c>
      <c r="D325" s="12" t="s">
        <v>691</v>
      </c>
      <c r="E325" s="5">
        <v>0</v>
      </c>
    </row>
    <row r="326" spans="1:5" s="12" customFormat="1">
      <c r="A326" s="12" t="s">
        <v>282</v>
      </c>
      <c r="B326" s="12">
        <v>351298</v>
      </c>
      <c r="C326" s="12" t="s">
        <v>342</v>
      </c>
      <c r="D326" s="23" t="s">
        <v>691</v>
      </c>
      <c r="E326" s="3">
        <v>46836</v>
      </c>
    </row>
    <row r="327" spans="1:5" s="12" customFormat="1">
      <c r="A327" s="12" t="s">
        <v>282</v>
      </c>
      <c r="B327" s="12">
        <v>351298</v>
      </c>
      <c r="C327" s="12" t="s">
        <v>342</v>
      </c>
      <c r="D327" s="12" t="s">
        <v>691</v>
      </c>
      <c r="E327" s="5">
        <v>0</v>
      </c>
    </row>
    <row r="328" spans="1:5" s="12" customFormat="1">
      <c r="A328" s="12" t="s">
        <v>282</v>
      </c>
      <c r="B328" s="12">
        <v>351301</v>
      </c>
      <c r="C328" s="12" t="s">
        <v>714</v>
      </c>
      <c r="D328" s="12" t="s">
        <v>691</v>
      </c>
      <c r="E328" s="5">
        <v>0</v>
      </c>
    </row>
    <row r="329" spans="1:5" s="12" customFormat="1">
      <c r="A329" s="12" t="s">
        <v>282</v>
      </c>
      <c r="B329" s="12">
        <v>351302</v>
      </c>
      <c r="C329" s="12" t="s">
        <v>343</v>
      </c>
      <c r="D329" s="12" t="s">
        <v>691</v>
      </c>
      <c r="E329" s="5">
        <v>0</v>
      </c>
    </row>
    <row r="330" spans="1:5" s="12" customFormat="1">
      <c r="A330" s="12" t="s">
        <v>282</v>
      </c>
      <c r="B330" s="12">
        <v>351303</v>
      </c>
      <c r="C330" s="12" t="s">
        <v>344</v>
      </c>
      <c r="D330" s="12" t="s">
        <v>691</v>
      </c>
      <c r="E330" s="5">
        <v>0</v>
      </c>
    </row>
    <row r="331" spans="1:5" s="12" customFormat="1">
      <c r="A331" s="12" t="s">
        <v>282</v>
      </c>
      <c r="B331" s="12">
        <v>351304</v>
      </c>
      <c r="C331" s="12" t="s">
        <v>345</v>
      </c>
      <c r="D331" s="12" t="s">
        <v>691</v>
      </c>
      <c r="E331" s="5">
        <v>0</v>
      </c>
    </row>
    <row r="332" spans="1:5" s="12" customFormat="1">
      <c r="A332" s="12" t="s">
        <v>282</v>
      </c>
      <c r="B332" s="12">
        <v>351305</v>
      </c>
      <c r="C332" s="12" t="s">
        <v>346</v>
      </c>
      <c r="D332" s="12" t="s">
        <v>691</v>
      </c>
      <c r="E332" s="5">
        <v>0</v>
      </c>
    </row>
    <row r="333" spans="1:5" s="12" customFormat="1">
      <c r="A333" s="12" t="s">
        <v>282</v>
      </c>
      <c r="B333" s="12">
        <v>351306</v>
      </c>
      <c r="C333" s="12" t="s">
        <v>347</v>
      </c>
      <c r="D333" s="12" t="s">
        <v>691</v>
      </c>
      <c r="E333" s="5">
        <v>0</v>
      </c>
    </row>
    <row r="334" spans="1:5" s="12" customFormat="1">
      <c r="A334" s="12" t="s">
        <v>282</v>
      </c>
      <c r="B334" s="12">
        <v>351316</v>
      </c>
      <c r="C334" s="12" t="s">
        <v>348</v>
      </c>
      <c r="D334" s="12" t="s">
        <v>691</v>
      </c>
      <c r="E334" s="5">
        <v>0</v>
      </c>
    </row>
    <row r="335" spans="1:5" s="12" customFormat="1">
      <c r="A335" s="12" t="s">
        <v>282</v>
      </c>
      <c r="B335" s="12">
        <v>351320</v>
      </c>
      <c r="C335" s="12" t="s">
        <v>349</v>
      </c>
      <c r="D335" s="12" t="s">
        <v>691</v>
      </c>
      <c r="E335" s="5">
        <v>0</v>
      </c>
    </row>
    <row r="336" spans="1:5" s="12" customFormat="1">
      <c r="A336" s="12" t="s">
        <v>282</v>
      </c>
      <c r="B336" s="12">
        <v>351322</v>
      </c>
      <c r="C336" s="12" t="s">
        <v>350</v>
      </c>
      <c r="D336" s="12" t="s">
        <v>691</v>
      </c>
      <c r="E336" s="5">
        <v>0</v>
      </c>
    </row>
    <row r="337" spans="1:5" s="12" customFormat="1">
      <c r="A337" s="12" t="s">
        <v>282</v>
      </c>
      <c r="B337" s="12">
        <v>351324</v>
      </c>
      <c r="C337" s="12" t="s">
        <v>351</v>
      </c>
      <c r="D337" s="12" t="s">
        <v>691</v>
      </c>
      <c r="E337" s="5">
        <v>0</v>
      </c>
    </row>
    <row r="338" spans="1:5" s="12" customFormat="1">
      <c r="A338" s="12" t="s">
        <v>282</v>
      </c>
      <c r="B338" s="12">
        <v>351326</v>
      </c>
      <c r="C338" s="12" t="s">
        <v>352</v>
      </c>
      <c r="D338" s="12" t="s">
        <v>691</v>
      </c>
      <c r="E338" s="5">
        <v>0</v>
      </c>
    </row>
    <row r="339" spans="1:5" s="12" customFormat="1">
      <c r="A339" s="12" t="s">
        <v>282</v>
      </c>
      <c r="B339" s="12">
        <v>351327</v>
      </c>
      <c r="C339" s="12" t="s">
        <v>353</v>
      </c>
      <c r="D339" s="12" t="s">
        <v>691</v>
      </c>
      <c r="E339" s="5">
        <v>0</v>
      </c>
    </row>
    <row r="340" spans="1:5" s="12" customFormat="1">
      <c r="A340" s="12" t="s">
        <v>282</v>
      </c>
      <c r="B340" s="12">
        <v>351328</v>
      </c>
      <c r="C340" s="12" t="s">
        <v>354</v>
      </c>
      <c r="D340" s="12" t="s">
        <v>691</v>
      </c>
      <c r="E340" s="5">
        <v>0</v>
      </c>
    </row>
    <row r="341" spans="1:5" s="12" customFormat="1">
      <c r="A341" s="12" t="s">
        <v>282</v>
      </c>
      <c r="B341" s="12">
        <v>351329</v>
      </c>
      <c r="C341" s="12" t="s">
        <v>355</v>
      </c>
      <c r="D341" s="12" t="s">
        <v>691</v>
      </c>
      <c r="E341" s="5">
        <v>0</v>
      </c>
    </row>
    <row r="342" spans="1:5" s="12" customFormat="1">
      <c r="A342" s="12" t="s">
        <v>282</v>
      </c>
      <c r="B342" s="12">
        <v>351331</v>
      </c>
      <c r="C342" s="12" t="s">
        <v>356</v>
      </c>
      <c r="D342" s="12" t="s">
        <v>691</v>
      </c>
      <c r="E342" s="5">
        <v>0</v>
      </c>
    </row>
    <row r="343" spans="1:5" s="12" customFormat="1">
      <c r="A343" s="12" t="s">
        <v>282</v>
      </c>
      <c r="B343" s="12">
        <v>351332</v>
      </c>
      <c r="C343" s="12" t="s">
        <v>357</v>
      </c>
      <c r="D343" s="12" t="s">
        <v>691</v>
      </c>
      <c r="E343" s="5">
        <v>0</v>
      </c>
    </row>
    <row r="344" spans="1:5" s="12" customFormat="1">
      <c r="A344" s="12" t="s">
        <v>282</v>
      </c>
      <c r="B344" s="12">
        <v>351336</v>
      </c>
      <c r="C344" s="12" t="s">
        <v>358</v>
      </c>
      <c r="D344" s="12" t="s">
        <v>691</v>
      </c>
      <c r="E344" s="5">
        <v>0</v>
      </c>
    </row>
    <row r="345" spans="1:5" s="12" customFormat="1">
      <c r="A345" s="12" t="s">
        <v>282</v>
      </c>
      <c r="B345" s="12">
        <v>351337</v>
      </c>
      <c r="C345" s="12" t="s">
        <v>359</v>
      </c>
      <c r="D345" s="12" t="s">
        <v>691</v>
      </c>
      <c r="E345" s="5">
        <v>0</v>
      </c>
    </row>
    <row r="346" spans="1:5" s="12" customFormat="1">
      <c r="A346" s="12" t="s">
        <v>282</v>
      </c>
      <c r="B346" s="12">
        <v>351346</v>
      </c>
      <c r="C346" s="12" t="s">
        <v>360</v>
      </c>
      <c r="D346" s="12" t="s">
        <v>691</v>
      </c>
      <c r="E346" s="5">
        <v>0</v>
      </c>
    </row>
    <row r="347" spans="1:5" s="12" customFormat="1">
      <c r="A347" s="12" t="s">
        <v>282</v>
      </c>
      <c r="B347" s="12">
        <v>351405</v>
      </c>
      <c r="C347" s="12" t="s">
        <v>361</v>
      </c>
      <c r="D347" s="12" t="s">
        <v>691</v>
      </c>
      <c r="E347" s="5">
        <v>0</v>
      </c>
    </row>
    <row r="348" spans="1:5" s="12" customFormat="1">
      <c r="A348" s="12" t="s">
        <v>282</v>
      </c>
      <c r="B348" s="12">
        <v>351407</v>
      </c>
      <c r="C348" s="12" t="s">
        <v>362</v>
      </c>
      <c r="D348" s="12" t="s">
        <v>691</v>
      </c>
      <c r="E348" s="5">
        <v>0</v>
      </c>
    </row>
    <row r="349" spans="1:5" s="12" customFormat="1">
      <c r="A349" s="12" t="s">
        <v>282</v>
      </c>
      <c r="B349" s="12">
        <v>351888</v>
      </c>
      <c r="C349" s="12" t="s">
        <v>363</v>
      </c>
      <c r="D349" s="12" t="s">
        <v>691</v>
      </c>
      <c r="E349" s="5">
        <v>0</v>
      </c>
    </row>
    <row r="350" spans="1:5" s="12" customFormat="1">
      <c r="A350" s="12" t="s">
        <v>364</v>
      </c>
      <c r="B350" s="12">
        <v>361337</v>
      </c>
      <c r="C350" s="12" t="s">
        <v>359</v>
      </c>
      <c r="D350" s="12" t="s">
        <v>691</v>
      </c>
      <c r="E350" s="5">
        <v>0</v>
      </c>
    </row>
    <row r="351" spans="1:5" s="12" customFormat="1">
      <c r="A351" s="12" t="s">
        <v>364</v>
      </c>
      <c r="B351" s="12">
        <v>361346</v>
      </c>
      <c r="C351" s="12" t="s">
        <v>365</v>
      </c>
      <c r="D351" s="12" t="s">
        <v>691</v>
      </c>
      <c r="E351" s="5">
        <v>0</v>
      </c>
    </row>
    <row r="352" spans="1:5" s="12" customFormat="1">
      <c r="A352" s="12" t="s">
        <v>364</v>
      </c>
      <c r="B352" s="12">
        <v>361347</v>
      </c>
      <c r="C352" s="12" t="s">
        <v>366</v>
      </c>
      <c r="D352" s="12" t="s">
        <v>691</v>
      </c>
      <c r="E352" s="5">
        <v>0</v>
      </c>
    </row>
    <row r="353" spans="1:5" s="12" customFormat="1">
      <c r="A353" s="12" t="s">
        <v>364</v>
      </c>
      <c r="B353" s="12">
        <v>361353</v>
      </c>
      <c r="C353" s="12" t="s">
        <v>367</v>
      </c>
      <c r="D353" s="12" t="s">
        <v>691</v>
      </c>
      <c r="E353" s="5">
        <v>0</v>
      </c>
    </row>
    <row r="354" spans="1:5" s="12" customFormat="1">
      <c r="A354" s="12" t="s">
        <v>364</v>
      </c>
      <c r="B354" s="12">
        <v>361356</v>
      </c>
      <c r="C354" s="12" t="s">
        <v>368</v>
      </c>
      <c r="D354" s="12" t="s">
        <v>691</v>
      </c>
      <c r="E354" s="5">
        <v>0</v>
      </c>
    </row>
    <row r="355" spans="1:5" s="12" customFormat="1">
      <c r="A355" s="12" t="s">
        <v>364</v>
      </c>
      <c r="B355" s="12">
        <v>361357</v>
      </c>
      <c r="C355" s="12" t="s">
        <v>803</v>
      </c>
      <c r="D355" s="23" t="s">
        <v>691</v>
      </c>
      <c r="E355" s="3">
        <v>0</v>
      </c>
    </row>
    <row r="356" spans="1:5" s="12" customFormat="1">
      <c r="A356" s="12" t="s">
        <v>364</v>
      </c>
      <c r="B356" s="12">
        <v>361373</v>
      </c>
      <c r="C356" s="12" t="s">
        <v>369</v>
      </c>
      <c r="D356" s="12" t="s">
        <v>691</v>
      </c>
      <c r="E356" s="5">
        <v>0</v>
      </c>
    </row>
    <row r="357" spans="1:5" s="12" customFormat="1">
      <c r="A357" s="12" t="s">
        <v>364</v>
      </c>
      <c r="B357" s="12">
        <v>361387</v>
      </c>
      <c r="C357" s="12" t="s">
        <v>370</v>
      </c>
      <c r="D357" s="12" t="s">
        <v>691</v>
      </c>
      <c r="E357" s="5">
        <v>0</v>
      </c>
    </row>
    <row r="358" spans="1:5" s="12" customFormat="1">
      <c r="A358" s="12" t="s">
        <v>364</v>
      </c>
      <c r="B358" s="12">
        <v>361389</v>
      </c>
      <c r="C358" s="12" t="s">
        <v>172</v>
      </c>
      <c r="D358" s="12" t="s">
        <v>691</v>
      </c>
      <c r="E358" s="5">
        <v>0</v>
      </c>
    </row>
    <row r="359" spans="1:5" s="12" customFormat="1">
      <c r="A359" s="12" t="s">
        <v>364</v>
      </c>
      <c r="B359" s="12">
        <v>361390</v>
      </c>
      <c r="C359" s="12" t="s">
        <v>371</v>
      </c>
      <c r="D359" s="12" t="s">
        <v>691</v>
      </c>
      <c r="E359" s="5">
        <v>0</v>
      </c>
    </row>
    <row r="360" spans="1:5" s="12" customFormat="1">
      <c r="A360" s="12" t="s">
        <v>364</v>
      </c>
      <c r="B360" s="12">
        <v>361395</v>
      </c>
      <c r="C360" s="12" t="s">
        <v>372</v>
      </c>
      <c r="D360" s="12" t="s">
        <v>691</v>
      </c>
      <c r="E360" s="5">
        <v>0</v>
      </c>
    </row>
    <row r="361" spans="1:5" s="12" customFormat="1">
      <c r="A361" s="12" t="s">
        <v>364</v>
      </c>
      <c r="B361" s="12">
        <v>361396</v>
      </c>
      <c r="C361" s="12" t="s">
        <v>373</v>
      </c>
      <c r="D361" s="12" t="s">
        <v>691</v>
      </c>
      <c r="E361" s="5">
        <v>0</v>
      </c>
    </row>
    <row r="362" spans="1:5" s="12" customFormat="1">
      <c r="A362" s="12" t="s">
        <v>364</v>
      </c>
      <c r="B362" s="12">
        <v>361401</v>
      </c>
      <c r="C362" s="12" t="s">
        <v>374</v>
      </c>
      <c r="D362" s="12" t="s">
        <v>691</v>
      </c>
      <c r="E362" s="5">
        <v>0</v>
      </c>
    </row>
    <row r="363" spans="1:5" s="12" customFormat="1">
      <c r="A363" s="12" t="s">
        <v>364</v>
      </c>
      <c r="B363" s="12">
        <v>361403</v>
      </c>
      <c r="C363" s="12" t="s">
        <v>375</v>
      </c>
      <c r="D363" s="12" t="s">
        <v>691</v>
      </c>
      <c r="E363" s="5">
        <v>0</v>
      </c>
    </row>
    <row r="364" spans="1:5" s="12" customFormat="1">
      <c r="A364" s="12" t="s">
        <v>364</v>
      </c>
      <c r="B364" s="12">
        <v>361404</v>
      </c>
      <c r="C364" s="12" t="s">
        <v>376</v>
      </c>
      <c r="D364" s="12" t="s">
        <v>691</v>
      </c>
      <c r="E364" s="5">
        <v>0</v>
      </c>
    </row>
    <row r="365" spans="1:5" s="12" customFormat="1">
      <c r="A365" s="12" t="s">
        <v>364</v>
      </c>
      <c r="B365" s="12">
        <v>361405</v>
      </c>
      <c r="C365" s="12" t="s">
        <v>377</v>
      </c>
      <c r="D365" s="12" t="s">
        <v>691</v>
      </c>
      <c r="E365" s="5">
        <v>0</v>
      </c>
    </row>
    <row r="366" spans="1:5" s="12" customFormat="1">
      <c r="A366" s="12" t="s">
        <v>364</v>
      </c>
      <c r="B366" s="12">
        <v>361410</v>
      </c>
      <c r="C366" s="12" t="s">
        <v>378</v>
      </c>
      <c r="D366" s="12" t="s">
        <v>691</v>
      </c>
      <c r="E366" s="5">
        <v>0</v>
      </c>
    </row>
    <row r="367" spans="1:5" s="12" customFormat="1">
      <c r="A367" s="12" t="s">
        <v>364</v>
      </c>
      <c r="B367" s="12">
        <v>361412</v>
      </c>
      <c r="C367" s="12" t="s">
        <v>379</v>
      </c>
      <c r="D367" s="12" t="s">
        <v>691</v>
      </c>
      <c r="E367" s="5">
        <v>0</v>
      </c>
    </row>
    <row r="368" spans="1:5" s="12" customFormat="1">
      <c r="A368" s="12" t="s">
        <v>364</v>
      </c>
      <c r="B368" s="12">
        <v>361419</v>
      </c>
      <c r="C368" s="12" t="s">
        <v>380</v>
      </c>
      <c r="D368" s="12" t="s">
        <v>691</v>
      </c>
      <c r="E368" s="5">
        <v>0</v>
      </c>
    </row>
    <row r="369" spans="1:5" s="12" customFormat="1">
      <c r="A369" s="12" t="s">
        <v>364</v>
      </c>
      <c r="B369" s="12">
        <v>361422</v>
      </c>
      <c r="C369" s="12" t="s">
        <v>381</v>
      </c>
      <c r="D369" s="12" t="s">
        <v>691</v>
      </c>
      <c r="E369" s="5">
        <v>0</v>
      </c>
    </row>
    <row r="370" spans="1:5" s="12" customFormat="1">
      <c r="A370" s="12" t="s">
        <v>364</v>
      </c>
      <c r="B370" s="12">
        <v>361423</v>
      </c>
      <c r="C370" s="12" t="s">
        <v>382</v>
      </c>
      <c r="D370" s="12" t="s">
        <v>691</v>
      </c>
      <c r="E370" s="5">
        <v>0</v>
      </c>
    </row>
    <row r="371" spans="1:5" s="12" customFormat="1">
      <c r="A371" s="12" t="s">
        <v>364</v>
      </c>
      <c r="B371" s="12">
        <v>361426</v>
      </c>
      <c r="C371" s="12" t="s">
        <v>383</v>
      </c>
      <c r="D371" s="12" t="s">
        <v>691</v>
      </c>
      <c r="E371" s="5">
        <v>0</v>
      </c>
    </row>
    <row r="372" spans="1:5" s="12" customFormat="1">
      <c r="A372" s="12" t="s">
        <v>364</v>
      </c>
      <c r="B372" s="12">
        <v>361451</v>
      </c>
      <c r="C372" s="12" t="s">
        <v>384</v>
      </c>
      <c r="D372" s="12" t="s">
        <v>691</v>
      </c>
      <c r="E372" s="5">
        <v>0</v>
      </c>
    </row>
    <row r="373" spans="1:5" s="12" customFormat="1">
      <c r="A373" s="12" t="s">
        <v>364</v>
      </c>
      <c r="B373" s="12">
        <v>361475</v>
      </c>
      <c r="C373" s="12" t="s">
        <v>385</v>
      </c>
      <c r="D373" s="12" t="s">
        <v>691</v>
      </c>
      <c r="E373" s="5">
        <v>0</v>
      </c>
    </row>
    <row r="374" spans="1:5" s="12" customFormat="1">
      <c r="A374" s="12" t="s">
        <v>364</v>
      </c>
      <c r="B374" s="12">
        <v>361479</v>
      </c>
      <c r="C374" s="12" t="s">
        <v>386</v>
      </c>
      <c r="D374" s="12" t="s">
        <v>691</v>
      </c>
      <c r="E374" s="5">
        <v>0</v>
      </c>
    </row>
    <row r="375" spans="1:5" s="12" customFormat="1">
      <c r="A375" s="12" t="s">
        <v>364</v>
      </c>
      <c r="B375" s="12">
        <v>361485</v>
      </c>
      <c r="C375" s="12" t="s">
        <v>387</v>
      </c>
      <c r="D375" s="12" t="s">
        <v>691</v>
      </c>
      <c r="E375" s="5">
        <v>0</v>
      </c>
    </row>
    <row r="376" spans="1:5" s="12" customFormat="1">
      <c r="A376" s="12" t="s">
        <v>364</v>
      </c>
      <c r="B376" s="12">
        <v>361494</v>
      </c>
      <c r="C376" s="12" t="s">
        <v>388</v>
      </c>
      <c r="D376" s="12" t="s">
        <v>691</v>
      </c>
      <c r="E376" s="5">
        <v>0</v>
      </c>
    </row>
    <row r="377" spans="1:5" s="12" customFormat="1">
      <c r="A377" s="12" t="s">
        <v>364</v>
      </c>
      <c r="B377" s="12">
        <v>361499</v>
      </c>
      <c r="C377" s="12" t="s">
        <v>389</v>
      </c>
      <c r="D377" s="12" t="s">
        <v>691</v>
      </c>
      <c r="E377" s="5">
        <v>0</v>
      </c>
    </row>
    <row r="378" spans="1:5" s="12" customFormat="1">
      <c r="A378" s="12" t="s">
        <v>364</v>
      </c>
      <c r="B378" s="12">
        <v>361501</v>
      </c>
      <c r="C378" s="12" t="s">
        <v>390</v>
      </c>
      <c r="D378" s="12" t="s">
        <v>691</v>
      </c>
      <c r="E378" s="5">
        <v>0</v>
      </c>
    </row>
    <row r="379" spans="1:5" s="12" customFormat="1">
      <c r="A379" s="12" t="s">
        <v>364</v>
      </c>
      <c r="B379" s="12">
        <v>361510</v>
      </c>
      <c r="C379" s="12" t="s">
        <v>391</v>
      </c>
      <c r="D379" s="12" t="s">
        <v>691</v>
      </c>
      <c r="E379" s="5">
        <v>0</v>
      </c>
    </row>
    <row r="380" spans="1:5" s="12" customFormat="1">
      <c r="A380" s="12" t="s">
        <v>364</v>
      </c>
      <c r="B380" s="12">
        <v>361512</v>
      </c>
      <c r="C380" s="12" t="s">
        <v>392</v>
      </c>
      <c r="D380" s="12" t="s">
        <v>691</v>
      </c>
      <c r="E380" s="5">
        <v>0</v>
      </c>
    </row>
    <row r="381" spans="1:5" s="12" customFormat="1">
      <c r="A381" s="12" t="s">
        <v>394</v>
      </c>
      <c r="B381" s="12">
        <v>371516</v>
      </c>
      <c r="C381" s="12" t="s">
        <v>395</v>
      </c>
      <c r="D381" s="12" t="s">
        <v>691</v>
      </c>
      <c r="E381" s="5">
        <v>0</v>
      </c>
    </row>
    <row r="382" spans="1:5" s="12" customFormat="1">
      <c r="A382" s="12" t="s">
        <v>394</v>
      </c>
      <c r="B382" s="12">
        <v>371525</v>
      </c>
      <c r="C382" s="12" t="s">
        <v>396</v>
      </c>
      <c r="D382" s="12" t="s">
        <v>691</v>
      </c>
      <c r="E382" s="5">
        <v>0</v>
      </c>
    </row>
    <row r="383" spans="1:5" s="12" customFormat="1">
      <c r="A383" s="12" t="s">
        <v>394</v>
      </c>
      <c r="B383" s="12">
        <v>371526</v>
      </c>
      <c r="C383" s="12" t="s">
        <v>397</v>
      </c>
      <c r="D383" s="12" t="s">
        <v>691</v>
      </c>
      <c r="E383" s="5">
        <v>0</v>
      </c>
    </row>
    <row r="384" spans="1:5" s="12" customFormat="1">
      <c r="A384" s="12" t="s">
        <v>394</v>
      </c>
      <c r="B384" s="12">
        <v>371531</v>
      </c>
      <c r="C384" s="12" t="s">
        <v>398</v>
      </c>
      <c r="D384" s="12" t="s">
        <v>691</v>
      </c>
      <c r="E384" s="5">
        <v>0</v>
      </c>
    </row>
    <row r="385" spans="1:5" s="12" customFormat="1">
      <c r="A385" s="12" t="s">
        <v>394</v>
      </c>
      <c r="B385" s="12">
        <v>371534</v>
      </c>
      <c r="C385" s="12" t="s">
        <v>399</v>
      </c>
      <c r="D385" s="12" t="s">
        <v>691</v>
      </c>
      <c r="E385" s="5">
        <v>0</v>
      </c>
    </row>
    <row r="386" spans="1:5" s="12" customFormat="1">
      <c r="A386" s="12" t="s">
        <v>394</v>
      </c>
      <c r="B386" s="12">
        <v>371540</v>
      </c>
      <c r="C386" s="12" t="s">
        <v>400</v>
      </c>
      <c r="D386" s="12" t="s">
        <v>691</v>
      </c>
      <c r="E386" s="5">
        <v>0</v>
      </c>
    </row>
    <row r="387" spans="1:5" s="12" customFormat="1">
      <c r="A387" s="12" t="s">
        <v>394</v>
      </c>
      <c r="B387" s="12">
        <v>371553</v>
      </c>
      <c r="C387" s="12" t="s">
        <v>401</v>
      </c>
      <c r="D387" s="12" t="s">
        <v>691</v>
      </c>
      <c r="E387" s="5">
        <v>0</v>
      </c>
    </row>
    <row r="388" spans="1:5" s="12" customFormat="1">
      <c r="A388" s="12" t="s">
        <v>394</v>
      </c>
      <c r="B388" s="12">
        <v>371555</v>
      </c>
      <c r="C388" s="12" t="s">
        <v>402</v>
      </c>
      <c r="D388" s="12" t="s">
        <v>691</v>
      </c>
      <c r="E388" s="5">
        <v>0</v>
      </c>
    </row>
    <row r="389" spans="1:5" s="12" customFormat="1">
      <c r="A389" s="12" t="s">
        <v>394</v>
      </c>
      <c r="B389" s="12">
        <v>371556</v>
      </c>
      <c r="C389" s="12" t="s">
        <v>403</v>
      </c>
      <c r="D389" s="12" t="s">
        <v>691</v>
      </c>
      <c r="E389" s="5">
        <v>0</v>
      </c>
    </row>
    <row r="390" spans="1:5" s="12" customFormat="1">
      <c r="A390" s="12" t="s">
        <v>394</v>
      </c>
      <c r="B390" s="12">
        <v>371557</v>
      </c>
      <c r="C390" s="12" t="s">
        <v>404</v>
      </c>
      <c r="D390" s="12" t="s">
        <v>691</v>
      </c>
      <c r="E390" s="5">
        <v>0</v>
      </c>
    </row>
    <row r="391" spans="1:5" s="12" customFormat="1">
      <c r="A391" s="12" t="s">
        <v>394</v>
      </c>
      <c r="B391" s="12">
        <v>371558</v>
      </c>
      <c r="C391" s="12" t="s">
        <v>405</v>
      </c>
      <c r="D391" s="12" t="s">
        <v>691</v>
      </c>
      <c r="E391" s="5">
        <v>0</v>
      </c>
    </row>
    <row r="392" spans="1:5" s="12" customFormat="1">
      <c r="A392" s="12" t="s">
        <v>394</v>
      </c>
      <c r="B392" s="12">
        <v>371559</v>
      </c>
      <c r="C392" s="12" t="s">
        <v>406</v>
      </c>
      <c r="D392" s="12" t="s">
        <v>691</v>
      </c>
      <c r="E392" s="5">
        <v>0</v>
      </c>
    </row>
    <row r="393" spans="1:5" s="12" customFormat="1">
      <c r="A393" s="12" t="s">
        <v>394</v>
      </c>
      <c r="B393" s="12">
        <v>371561</v>
      </c>
      <c r="C393" s="12" t="s">
        <v>407</v>
      </c>
      <c r="D393" s="12" t="s">
        <v>691</v>
      </c>
      <c r="E393" s="5">
        <v>0</v>
      </c>
    </row>
    <row r="394" spans="1:5" s="12" customFormat="1">
      <c r="A394" s="12" t="s">
        <v>394</v>
      </c>
      <c r="B394" s="12">
        <v>371567</v>
      </c>
      <c r="C394" s="12" t="s">
        <v>408</v>
      </c>
      <c r="D394" s="12" t="s">
        <v>691</v>
      </c>
      <c r="E394" s="5">
        <v>0</v>
      </c>
    </row>
    <row r="395" spans="1:5" s="12" customFormat="1">
      <c r="A395" s="12" t="s">
        <v>394</v>
      </c>
      <c r="B395" s="12">
        <v>371576</v>
      </c>
      <c r="C395" s="12" t="s">
        <v>409</v>
      </c>
      <c r="D395" s="12" t="s">
        <v>691</v>
      </c>
      <c r="E395" s="5">
        <v>0</v>
      </c>
    </row>
    <row r="396" spans="1:5" s="12" customFormat="1">
      <c r="A396" s="12" t="s">
        <v>394</v>
      </c>
      <c r="B396" s="12">
        <v>371582</v>
      </c>
      <c r="C396" s="12" t="s">
        <v>410</v>
      </c>
      <c r="D396" s="12" t="s">
        <v>691</v>
      </c>
      <c r="E396" s="5">
        <v>0</v>
      </c>
    </row>
    <row r="397" spans="1:5" s="12" customFormat="1">
      <c r="A397" s="12" t="s">
        <v>394</v>
      </c>
      <c r="B397" s="12">
        <v>371590</v>
      </c>
      <c r="C397" s="12" t="s">
        <v>411</v>
      </c>
      <c r="D397" s="12" t="s">
        <v>691</v>
      </c>
      <c r="E397" s="5">
        <v>0</v>
      </c>
    </row>
    <row r="398" spans="1:5" s="12" customFormat="1">
      <c r="A398" s="12" t="s">
        <v>394</v>
      </c>
      <c r="B398" s="12">
        <v>371591</v>
      </c>
      <c r="C398" s="12" t="s">
        <v>412</v>
      </c>
      <c r="D398" s="12" t="s">
        <v>691</v>
      </c>
      <c r="E398" s="5">
        <v>0</v>
      </c>
    </row>
    <row r="399" spans="1:5" s="12" customFormat="1">
      <c r="A399" s="12" t="s">
        <v>394</v>
      </c>
      <c r="B399" s="12">
        <v>371592</v>
      </c>
      <c r="C399" s="12" t="s">
        <v>413</v>
      </c>
      <c r="D399" s="12" t="s">
        <v>691</v>
      </c>
      <c r="E399" s="5">
        <v>0</v>
      </c>
    </row>
    <row r="400" spans="1:5" s="12" customFormat="1">
      <c r="A400" s="12" t="s">
        <v>394</v>
      </c>
      <c r="B400" s="12">
        <v>371597</v>
      </c>
      <c r="C400" s="12" t="s">
        <v>414</v>
      </c>
      <c r="D400" s="12" t="s">
        <v>691</v>
      </c>
      <c r="E400" s="5">
        <v>0</v>
      </c>
    </row>
    <row r="401" spans="1:5" s="12" customFormat="1">
      <c r="A401" s="12" t="s">
        <v>394</v>
      </c>
      <c r="B401" s="12">
        <v>372455</v>
      </c>
      <c r="C401" s="12" t="s">
        <v>415</v>
      </c>
      <c r="D401" s="12" t="s">
        <v>691</v>
      </c>
      <c r="E401" s="5">
        <v>0</v>
      </c>
    </row>
    <row r="402" spans="1:5" s="12" customFormat="1">
      <c r="A402" s="12" t="s">
        <v>416</v>
      </c>
      <c r="B402" s="12">
        <v>381447</v>
      </c>
      <c r="C402" s="12" t="s">
        <v>417</v>
      </c>
      <c r="D402" s="12" t="s">
        <v>691</v>
      </c>
      <c r="E402" s="5">
        <v>0</v>
      </c>
    </row>
    <row r="403" spans="1:5" s="12" customFormat="1">
      <c r="A403" s="12" t="s">
        <v>416</v>
      </c>
      <c r="B403" s="12">
        <v>381509</v>
      </c>
      <c r="C403" s="12" t="s">
        <v>392</v>
      </c>
      <c r="D403" s="12" t="s">
        <v>691</v>
      </c>
      <c r="E403" s="5">
        <v>0</v>
      </c>
    </row>
    <row r="404" spans="1:5" s="12" customFormat="1">
      <c r="A404" s="12" t="s">
        <v>416</v>
      </c>
      <c r="B404" s="12">
        <v>381604</v>
      </c>
      <c r="C404" s="12" t="s">
        <v>418</v>
      </c>
      <c r="D404" s="12" t="s">
        <v>691</v>
      </c>
      <c r="E404" s="5">
        <v>0</v>
      </c>
    </row>
    <row r="405" spans="1:5" s="12" customFormat="1">
      <c r="A405" s="12" t="s">
        <v>416</v>
      </c>
      <c r="B405" s="12">
        <v>381607</v>
      </c>
      <c r="C405" s="12" t="s">
        <v>419</v>
      </c>
      <c r="D405" s="12" t="s">
        <v>691</v>
      </c>
      <c r="E405" s="5">
        <v>0</v>
      </c>
    </row>
    <row r="406" spans="1:5" s="12" customFormat="1">
      <c r="A406" s="12" t="s">
        <v>416</v>
      </c>
      <c r="B406" s="12">
        <v>381610</v>
      </c>
      <c r="C406" s="12" t="s">
        <v>420</v>
      </c>
      <c r="D406" s="12" t="s">
        <v>691</v>
      </c>
      <c r="E406" s="5">
        <v>0</v>
      </c>
    </row>
    <row r="407" spans="1:5" s="12" customFormat="1">
      <c r="A407" s="12" t="s">
        <v>416</v>
      </c>
      <c r="B407" s="12">
        <v>381611</v>
      </c>
      <c r="C407" s="12" t="s">
        <v>421</v>
      </c>
      <c r="D407" s="23" t="s">
        <v>691</v>
      </c>
      <c r="E407" s="3">
        <v>0</v>
      </c>
    </row>
    <row r="408" spans="1:5" s="12" customFormat="1">
      <c r="A408" s="12" t="s">
        <v>416</v>
      </c>
      <c r="B408" s="12">
        <v>381611</v>
      </c>
      <c r="C408" s="12" t="s">
        <v>421</v>
      </c>
      <c r="D408" s="12" t="s">
        <v>691</v>
      </c>
      <c r="E408" s="5">
        <v>0</v>
      </c>
    </row>
    <row r="409" spans="1:5" s="12" customFormat="1">
      <c r="A409" s="12" t="s">
        <v>416</v>
      </c>
      <c r="B409" s="12">
        <v>381614</v>
      </c>
      <c r="C409" s="12" t="s">
        <v>422</v>
      </c>
      <c r="D409" s="12" t="s">
        <v>691</v>
      </c>
      <c r="E409" s="5">
        <v>0</v>
      </c>
    </row>
    <row r="410" spans="1:5" s="12" customFormat="1">
      <c r="A410" s="12" t="s">
        <v>416</v>
      </c>
      <c r="B410" s="12">
        <v>381615</v>
      </c>
      <c r="C410" s="12" t="s">
        <v>423</v>
      </c>
      <c r="D410" s="12" t="s">
        <v>691</v>
      </c>
      <c r="E410" s="5">
        <v>0</v>
      </c>
    </row>
    <row r="411" spans="1:5" s="12" customFormat="1">
      <c r="A411" s="12" t="s">
        <v>416</v>
      </c>
      <c r="B411" s="12">
        <v>381617</v>
      </c>
      <c r="C411" s="12" t="s">
        <v>424</v>
      </c>
      <c r="D411" s="12" t="s">
        <v>691</v>
      </c>
      <c r="E411" s="5">
        <v>0</v>
      </c>
    </row>
    <row r="412" spans="1:5" s="12" customFormat="1">
      <c r="A412" s="12" t="s">
        <v>416</v>
      </c>
      <c r="B412" s="12">
        <v>381622</v>
      </c>
      <c r="C412" s="12" t="s">
        <v>425</v>
      </c>
      <c r="D412" s="12" t="s">
        <v>691</v>
      </c>
      <c r="E412" s="5">
        <v>0</v>
      </c>
    </row>
    <row r="413" spans="1:5" s="12" customFormat="1">
      <c r="A413" s="12" t="s">
        <v>416</v>
      </c>
      <c r="B413" s="12">
        <v>381625</v>
      </c>
      <c r="C413" s="12" t="s">
        <v>426</v>
      </c>
      <c r="D413" s="23" t="s">
        <v>691</v>
      </c>
      <c r="E413" s="3">
        <v>0</v>
      </c>
    </row>
    <row r="414" spans="1:5" s="12" customFormat="1">
      <c r="A414" s="12" t="s">
        <v>416</v>
      </c>
      <c r="B414" s="12">
        <v>381625</v>
      </c>
      <c r="C414" s="12" t="s">
        <v>426</v>
      </c>
      <c r="D414" s="12" t="s">
        <v>691</v>
      </c>
      <c r="E414" s="5">
        <v>0</v>
      </c>
    </row>
    <row r="415" spans="1:5" s="12" customFormat="1">
      <c r="A415" s="12" t="s">
        <v>416</v>
      </c>
      <c r="B415" s="12">
        <v>381630</v>
      </c>
      <c r="C415" s="12" t="s">
        <v>427</v>
      </c>
      <c r="D415" s="12" t="s">
        <v>691</v>
      </c>
      <c r="E415" s="5">
        <v>0</v>
      </c>
    </row>
    <row r="416" spans="1:5" s="12" customFormat="1">
      <c r="A416" s="12" t="s">
        <v>416</v>
      </c>
      <c r="B416" s="12">
        <v>381631</v>
      </c>
      <c r="C416" s="12" t="s">
        <v>428</v>
      </c>
      <c r="D416" s="12" t="s">
        <v>691</v>
      </c>
      <c r="E416" s="5">
        <v>0</v>
      </c>
    </row>
    <row r="417" spans="1:5" s="12" customFormat="1">
      <c r="A417" s="12" t="s">
        <v>416</v>
      </c>
      <c r="B417" s="12">
        <v>381632</v>
      </c>
      <c r="C417" s="12" t="s">
        <v>429</v>
      </c>
      <c r="D417" s="23" t="s">
        <v>691</v>
      </c>
      <c r="E417" s="3">
        <v>1116756</v>
      </c>
    </row>
    <row r="418" spans="1:5" s="12" customFormat="1">
      <c r="A418" s="12" t="s">
        <v>416</v>
      </c>
      <c r="B418" s="12">
        <v>381632</v>
      </c>
      <c r="C418" s="12" t="s">
        <v>429</v>
      </c>
      <c r="D418" s="12" t="s">
        <v>691</v>
      </c>
      <c r="E418" s="5">
        <v>0</v>
      </c>
    </row>
    <row r="419" spans="1:5" s="12" customFormat="1">
      <c r="A419" s="12" t="s">
        <v>416</v>
      </c>
      <c r="B419" s="12">
        <v>381636</v>
      </c>
      <c r="C419" s="12" t="s">
        <v>430</v>
      </c>
      <c r="D419" s="12" t="s">
        <v>691</v>
      </c>
      <c r="E419" s="5">
        <v>0</v>
      </c>
    </row>
    <row r="420" spans="1:5" s="12" customFormat="1">
      <c r="A420" s="12" t="s">
        <v>416</v>
      </c>
      <c r="B420" s="12">
        <v>381637</v>
      </c>
      <c r="C420" s="12" t="s">
        <v>431</v>
      </c>
      <c r="D420" s="12" t="s">
        <v>691</v>
      </c>
      <c r="E420" s="5">
        <v>0</v>
      </c>
    </row>
    <row r="421" spans="1:5" s="12" customFormat="1">
      <c r="A421" s="12" t="s">
        <v>416</v>
      </c>
      <c r="B421" s="12">
        <v>381638</v>
      </c>
      <c r="C421" s="12" t="s">
        <v>432</v>
      </c>
      <c r="D421" s="12" t="s">
        <v>691</v>
      </c>
      <c r="E421" s="5">
        <v>0</v>
      </c>
    </row>
    <row r="422" spans="1:5" s="12" customFormat="1">
      <c r="A422" s="12" t="s">
        <v>416</v>
      </c>
      <c r="B422" s="12">
        <v>382247</v>
      </c>
      <c r="C422" s="12" t="s">
        <v>433</v>
      </c>
      <c r="D422" s="12" t="s">
        <v>691</v>
      </c>
      <c r="E422" s="5">
        <v>0</v>
      </c>
    </row>
    <row r="423" spans="1:5" s="12" customFormat="1">
      <c r="A423" s="12" t="s">
        <v>416</v>
      </c>
      <c r="B423" s="12">
        <v>383303</v>
      </c>
      <c r="C423" s="12" t="s">
        <v>434</v>
      </c>
      <c r="D423" s="23" t="s">
        <v>691</v>
      </c>
      <c r="E423" s="3">
        <v>29760</v>
      </c>
    </row>
    <row r="424" spans="1:5" s="12" customFormat="1">
      <c r="A424" s="12" t="s">
        <v>416</v>
      </c>
      <c r="B424" s="12">
        <v>383303</v>
      </c>
      <c r="C424" s="12" t="s">
        <v>434</v>
      </c>
      <c r="D424" s="12" t="s">
        <v>691</v>
      </c>
      <c r="E424" s="5">
        <v>0</v>
      </c>
    </row>
    <row r="425" spans="1:5" s="12" customFormat="1">
      <c r="A425" s="12" t="s">
        <v>435</v>
      </c>
      <c r="B425" s="12">
        <v>391405</v>
      </c>
      <c r="C425" s="12" t="s">
        <v>436</v>
      </c>
      <c r="D425" s="23" t="s">
        <v>691</v>
      </c>
      <c r="E425" s="3">
        <v>0</v>
      </c>
    </row>
    <row r="426" spans="1:5" s="12" customFormat="1">
      <c r="A426" s="12" t="s">
        <v>435</v>
      </c>
      <c r="B426" s="12">
        <v>391405</v>
      </c>
      <c r="C426" s="12" t="s">
        <v>436</v>
      </c>
      <c r="D426" s="12" t="s">
        <v>691</v>
      </c>
      <c r="E426" s="5">
        <v>0</v>
      </c>
    </row>
    <row r="427" spans="1:5" s="12" customFormat="1">
      <c r="A427" s="12" t="s">
        <v>435</v>
      </c>
      <c r="B427" s="12">
        <v>391640</v>
      </c>
      <c r="C427" s="12" t="s">
        <v>437</v>
      </c>
      <c r="D427" s="12" t="s">
        <v>691</v>
      </c>
      <c r="E427" s="5">
        <v>0</v>
      </c>
    </row>
    <row r="428" spans="1:5" s="12" customFormat="1">
      <c r="A428" s="12" t="s">
        <v>435</v>
      </c>
      <c r="B428" s="12">
        <v>391642</v>
      </c>
      <c r="C428" s="12" t="s">
        <v>438</v>
      </c>
      <c r="D428" s="12" t="s">
        <v>691</v>
      </c>
      <c r="E428" s="5">
        <v>0</v>
      </c>
    </row>
    <row r="429" spans="1:5" s="12" customFormat="1">
      <c r="A429" s="12" t="s">
        <v>435</v>
      </c>
      <c r="B429" s="12">
        <v>391647</v>
      </c>
      <c r="C429" s="12" t="s">
        <v>439</v>
      </c>
      <c r="D429" s="12" t="s">
        <v>691</v>
      </c>
      <c r="E429" s="5">
        <v>0</v>
      </c>
    </row>
    <row r="430" spans="1:5" s="12" customFormat="1">
      <c r="A430" s="12" t="s">
        <v>435</v>
      </c>
      <c r="B430" s="12">
        <v>391649</v>
      </c>
      <c r="C430" s="12" t="s">
        <v>440</v>
      </c>
      <c r="D430" s="12" t="s">
        <v>691</v>
      </c>
      <c r="E430" s="5">
        <v>0</v>
      </c>
    </row>
    <row r="431" spans="1:5" s="12" customFormat="1">
      <c r="A431" s="12" t="s">
        <v>435</v>
      </c>
      <c r="B431" s="12">
        <v>391650</v>
      </c>
      <c r="C431" s="12" t="s">
        <v>441</v>
      </c>
      <c r="D431" s="12" t="s">
        <v>691</v>
      </c>
      <c r="E431" s="5">
        <v>0</v>
      </c>
    </row>
    <row r="432" spans="1:5" s="12" customFormat="1">
      <c r="A432" s="12" t="s">
        <v>435</v>
      </c>
      <c r="B432" s="12">
        <v>391653</v>
      </c>
      <c r="C432" s="12" t="s">
        <v>442</v>
      </c>
      <c r="D432" s="12" t="s">
        <v>691</v>
      </c>
      <c r="E432" s="5">
        <v>0</v>
      </c>
    </row>
    <row r="433" spans="1:5" s="12" customFormat="1">
      <c r="A433" s="12" t="s">
        <v>435</v>
      </c>
      <c r="B433" s="12">
        <v>391654</v>
      </c>
      <c r="C433" s="12" t="s">
        <v>393</v>
      </c>
      <c r="D433" s="12" t="s">
        <v>691</v>
      </c>
      <c r="E433" s="5">
        <v>0</v>
      </c>
    </row>
    <row r="434" spans="1:5" s="12" customFormat="1">
      <c r="A434" s="12" t="s">
        <v>435</v>
      </c>
      <c r="B434" s="12">
        <v>391657</v>
      </c>
      <c r="C434" s="12" t="s">
        <v>443</v>
      </c>
      <c r="D434" s="12" t="s">
        <v>691</v>
      </c>
      <c r="E434" s="5">
        <v>0</v>
      </c>
    </row>
    <row r="435" spans="1:5" s="12" customFormat="1">
      <c r="A435" s="12" t="s">
        <v>435</v>
      </c>
      <c r="B435" s="12">
        <v>391659</v>
      </c>
      <c r="C435" s="12" t="s">
        <v>444</v>
      </c>
      <c r="D435" s="12" t="s">
        <v>691</v>
      </c>
      <c r="E435" s="5">
        <v>0</v>
      </c>
    </row>
    <row r="436" spans="1:5" s="12" customFormat="1">
      <c r="A436" s="12" t="s">
        <v>435</v>
      </c>
      <c r="B436" s="12">
        <v>391666</v>
      </c>
      <c r="C436" s="12" t="s">
        <v>445</v>
      </c>
      <c r="D436" s="12" t="s">
        <v>691</v>
      </c>
      <c r="E436" s="5">
        <v>0</v>
      </c>
    </row>
    <row r="437" spans="1:5" s="12" customFormat="1">
      <c r="A437" s="12" t="s">
        <v>435</v>
      </c>
      <c r="B437" s="12">
        <v>391667</v>
      </c>
      <c r="C437" s="12" t="s">
        <v>446</v>
      </c>
      <c r="D437" s="12" t="s">
        <v>691</v>
      </c>
      <c r="E437" s="5">
        <v>0</v>
      </c>
    </row>
    <row r="438" spans="1:5" s="12" customFormat="1">
      <c r="A438" s="12" t="s">
        <v>435</v>
      </c>
      <c r="B438" s="12">
        <v>391668</v>
      </c>
      <c r="C438" s="12" t="s">
        <v>447</v>
      </c>
      <c r="D438" s="12" t="s">
        <v>691</v>
      </c>
      <c r="E438" s="5">
        <v>0</v>
      </c>
    </row>
    <row r="439" spans="1:5" s="12" customFormat="1">
      <c r="A439" s="12" t="s">
        <v>435</v>
      </c>
      <c r="B439" s="12">
        <v>391669</v>
      </c>
      <c r="C439" s="12" t="s">
        <v>448</v>
      </c>
      <c r="D439" s="12" t="s">
        <v>691</v>
      </c>
      <c r="E439" s="5">
        <v>0</v>
      </c>
    </row>
    <row r="440" spans="1:5" s="12" customFormat="1">
      <c r="A440" s="12" t="s">
        <v>435</v>
      </c>
      <c r="B440" s="12">
        <v>391670</v>
      </c>
      <c r="C440" s="12" t="s">
        <v>449</v>
      </c>
      <c r="D440" s="12" t="s">
        <v>691</v>
      </c>
      <c r="E440" s="5">
        <v>0</v>
      </c>
    </row>
    <row r="441" spans="1:5" s="12" customFormat="1">
      <c r="A441" s="12" t="s">
        <v>435</v>
      </c>
      <c r="B441" s="12">
        <v>391671</v>
      </c>
      <c r="C441" s="12" t="s">
        <v>450</v>
      </c>
      <c r="D441" s="12" t="s">
        <v>691</v>
      </c>
      <c r="E441" s="5">
        <v>0</v>
      </c>
    </row>
    <row r="442" spans="1:5" s="12" customFormat="1">
      <c r="A442" s="12" t="s">
        <v>435</v>
      </c>
      <c r="B442" s="12">
        <v>391674</v>
      </c>
      <c r="C442" s="12" t="s">
        <v>451</v>
      </c>
      <c r="D442" s="12" t="s">
        <v>691</v>
      </c>
      <c r="E442" s="5">
        <v>0</v>
      </c>
    </row>
    <row r="443" spans="1:5" s="12" customFormat="1">
      <c r="A443" s="12" t="s">
        <v>435</v>
      </c>
      <c r="B443" s="12">
        <v>391676</v>
      </c>
      <c r="C443" s="12" t="s">
        <v>452</v>
      </c>
      <c r="D443" s="12" t="s">
        <v>691</v>
      </c>
      <c r="E443" s="5">
        <v>0</v>
      </c>
    </row>
    <row r="444" spans="1:5" s="12" customFormat="1">
      <c r="A444" s="12" t="s">
        <v>435</v>
      </c>
      <c r="B444" s="12">
        <v>391677</v>
      </c>
      <c r="C444" s="12" t="s">
        <v>453</v>
      </c>
      <c r="D444" s="12" t="s">
        <v>691</v>
      </c>
      <c r="E444" s="5">
        <v>0</v>
      </c>
    </row>
    <row r="445" spans="1:5" s="12" customFormat="1">
      <c r="A445" s="12" t="s">
        <v>435</v>
      </c>
      <c r="B445" s="12">
        <v>391679</v>
      </c>
      <c r="C445" s="12" t="s">
        <v>454</v>
      </c>
      <c r="D445" s="12" t="s">
        <v>691</v>
      </c>
      <c r="E445" s="5">
        <v>0</v>
      </c>
    </row>
    <row r="446" spans="1:5" s="12" customFormat="1">
      <c r="A446" s="12" t="s">
        <v>435</v>
      </c>
      <c r="B446" s="12">
        <v>391680</v>
      </c>
      <c r="C446" s="12" t="s">
        <v>455</v>
      </c>
      <c r="D446" s="23" t="s">
        <v>691</v>
      </c>
      <c r="E446" s="3">
        <v>190968</v>
      </c>
    </row>
    <row r="447" spans="1:5" s="12" customFormat="1">
      <c r="A447" s="12" t="s">
        <v>435</v>
      </c>
      <c r="B447" s="12">
        <v>391680</v>
      </c>
      <c r="C447" s="12" t="s">
        <v>455</v>
      </c>
      <c r="D447" s="12" t="s">
        <v>691</v>
      </c>
      <c r="E447" s="5">
        <v>0</v>
      </c>
    </row>
    <row r="448" spans="1:5" s="12" customFormat="1">
      <c r="A448" s="12" t="s">
        <v>435</v>
      </c>
      <c r="B448" s="12">
        <v>391682</v>
      </c>
      <c r="C448" s="12" t="s">
        <v>456</v>
      </c>
      <c r="D448" s="12" t="s">
        <v>691</v>
      </c>
      <c r="E448" s="5">
        <v>0</v>
      </c>
    </row>
    <row r="449" spans="1:5" s="12" customFormat="1">
      <c r="A449" s="12" t="s">
        <v>435</v>
      </c>
      <c r="B449" s="12">
        <v>391684</v>
      </c>
      <c r="C449" s="12" t="s">
        <v>457</v>
      </c>
      <c r="D449" s="12" t="s">
        <v>691</v>
      </c>
      <c r="E449" s="5">
        <v>0</v>
      </c>
    </row>
    <row r="450" spans="1:5" s="12" customFormat="1">
      <c r="A450" s="12" t="s">
        <v>435</v>
      </c>
      <c r="B450" s="12">
        <v>391685</v>
      </c>
      <c r="C450" s="12" t="s">
        <v>458</v>
      </c>
      <c r="D450" s="12" t="s">
        <v>691</v>
      </c>
      <c r="E450" s="5">
        <v>0</v>
      </c>
    </row>
    <row r="451" spans="1:5" s="12" customFormat="1">
      <c r="A451" s="12" t="s">
        <v>435</v>
      </c>
      <c r="B451" s="12">
        <v>391686</v>
      </c>
      <c r="C451" s="12" t="s">
        <v>459</v>
      </c>
      <c r="D451" s="12" t="s">
        <v>691</v>
      </c>
      <c r="E451" s="5">
        <v>0</v>
      </c>
    </row>
    <row r="452" spans="1:5" s="12" customFormat="1">
      <c r="A452" s="12" t="s">
        <v>435</v>
      </c>
      <c r="B452" s="12">
        <v>391688</v>
      </c>
      <c r="C452" s="12" t="s">
        <v>460</v>
      </c>
      <c r="D452" s="12" t="s">
        <v>691</v>
      </c>
      <c r="E452" s="5">
        <v>0</v>
      </c>
    </row>
    <row r="453" spans="1:5" s="12" customFormat="1">
      <c r="A453" s="12" t="s">
        <v>435</v>
      </c>
      <c r="B453" s="12">
        <v>391689</v>
      </c>
      <c r="C453" s="12" t="s">
        <v>461</v>
      </c>
      <c r="D453" s="12" t="s">
        <v>691</v>
      </c>
      <c r="E453" s="5">
        <v>0</v>
      </c>
    </row>
    <row r="454" spans="1:5" s="12" customFormat="1">
      <c r="A454" s="12" t="s">
        <v>462</v>
      </c>
      <c r="B454" s="12">
        <v>401697</v>
      </c>
      <c r="C454" s="12" t="s">
        <v>463</v>
      </c>
      <c r="D454" s="12" t="s">
        <v>691</v>
      </c>
      <c r="E454" s="5">
        <v>0</v>
      </c>
    </row>
    <row r="455" spans="1:5" s="12" customFormat="1">
      <c r="A455" s="12" t="s">
        <v>462</v>
      </c>
      <c r="B455" s="12">
        <v>401698</v>
      </c>
      <c r="C455" s="12" t="s">
        <v>464</v>
      </c>
      <c r="D455" s="12" t="s">
        <v>691</v>
      </c>
      <c r="E455" s="5">
        <v>0</v>
      </c>
    </row>
    <row r="456" spans="1:5" s="12" customFormat="1">
      <c r="A456" s="12" t="s">
        <v>462</v>
      </c>
      <c r="B456" s="12">
        <v>401699</v>
      </c>
      <c r="C456" s="12" t="s">
        <v>465</v>
      </c>
      <c r="D456" s="12" t="s">
        <v>691</v>
      </c>
      <c r="E456" s="5">
        <v>0</v>
      </c>
    </row>
    <row r="457" spans="1:5" s="12" customFormat="1">
      <c r="A457" s="12" t="s">
        <v>462</v>
      </c>
      <c r="B457" s="12">
        <v>401702</v>
      </c>
      <c r="C457" s="12" t="s">
        <v>466</v>
      </c>
      <c r="D457" s="12" t="s">
        <v>691</v>
      </c>
      <c r="E457" s="5">
        <v>0</v>
      </c>
    </row>
    <row r="458" spans="1:5" s="12" customFormat="1">
      <c r="A458" s="12" t="s">
        <v>462</v>
      </c>
      <c r="B458" s="12">
        <v>401704</v>
      </c>
      <c r="C458" s="12" t="s">
        <v>467</v>
      </c>
      <c r="D458" s="12" t="s">
        <v>691</v>
      </c>
      <c r="E458" s="5">
        <v>0</v>
      </c>
    </row>
    <row r="459" spans="1:5" s="12" customFormat="1">
      <c r="A459" s="12" t="s">
        <v>462</v>
      </c>
      <c r="B459" s="12">
        <v>401709</v>
      </c>
      <c r="C459" s="12" t="s">
        <v>468</v>
      </c>
      <c r="D459" s="12" t="s">
        <v>691</v>
      </c>
      <c r="E459" s="5">
        <v>0</v>
      </c>
    </row>
    <row r="460" spans="1:5" s="12" customFormat="1">
      <c r="A460" s="12" t="s">
        <v>462</v>
      </c>
      <c r="B460" s="12">
        <v>401710</v>
      </c>
      <c r="C460" s="12" t="s">
        <v>469</v>
      </c>
      <c r="D460" s="12" t="s">
        <v>691</v>
      </c>
      <c r="E460" s="5">
        <v>0</v>
      </c>
    </row>
    <row r="461" spans="1:5" s="12" customFormat="1">
      <c r="A461" s="12" t="s">
        <v>462</v>
      </c>
      <c r="B461" s="12">
        <v>401713</v>
      </c>
      <c r="C461" s="12" t="s">
        <v>470</v>
      </c>
      <c r="D461" s="12" t="s">
        <v>691</v>
      </c>
      <c r="E461" s="5">
        <v>0</v>
      </c>
    </row>
    <row r="462" spans="1:5" s="12" customFormat="1">
      <c r="A462" s="12" t="s">
        <v>462</v>
      </c>
      <c r="B462" s="12">
        <v>401718</v>
      </c>
      <c r="C462" s="12" t="s">
        <v>471</v>
      </c>
      <c r="D462" s="12" t="s">
        <v>691</v>
      </c>
      <c r="E462" s="5">
        <v>0</v>
      </c>
    </row>
    <row r="463" spans="1:5" s="12" customFormat="1">
      <c r="A463" s="12" t="s">
        <v>462</v>
      </c>
      <c r="B463" s="12">
        <v>401721</v>
      </c>
      <c r="C463" s="12" t="s">
        <v>472</v>
      </c>
      <c r="D463" s="12" t="s">
        <v>691</v>
      </c>
      <c r="E463" s="5">
        <v>0</v>
      </c>
    </row>
    <row r="464" spans="1:5" s="12" customFormat="1">
      <c r="A464" s="12" t="s">
        <v>462</v>
      </c>
      <c r="B464" s="12">
        <v>401724</v>
      </c>
      <c r="C464" s="12" t="s">
        <v>473</v>
      </c>
      <c r="D464" s="12" t="s">
        <v>691</v>
      </c>
      <c r="E464" s="5">
        <v>0</v>
      </c>
    </row>
    <row r="465" spans="1:5" s="12" customFormat="1">
      <c r="A465" s="12" t="s">
        <v>462</v>
      </c>
      <c r="B465" s="12">
        <v>401734</v>
      </c>
      <c r="C465" s="12" t="s">
        <v>474</v>
      </c>
      <c r="D465" s="12" t="s">
        <v>691</v>
      </c>
      <c r="E465" s="5">
        <v>0</v>
      </c>
    </row>
    <row r="466" spans="1:5" s="12" customFormat="1">
      <c r="A466" s="12" t="s">
        <v>475</v>
      </c>
      <c r="B466" s="12">
        <v>411746</v>
      </c>
      <c r="C466" s="12" t="s">
        <v>476</v>
      </c>
      <c r="D466" s="23" t="s">
        <v>691</v>
      </c>
      <c r="E466" s="3">
        <v>391536</v>
      </c>
    </row>
    <row r="467" spans="1:5" s="12" customFormat="1">
      <c r="A467" s="12" t="s">
        <v>475</v>
      </c>
      <c r="B467" s="12">
        <v>411746</v>
      </c>
      <c r="C467" s="12" t="s">
        <v>476</v>
      </c>
      <c r="D467" s="12" t="s">
        <v>691</v>
      </c>
      <c r="E467" s="5">
        <v>0</v>
      </c>
    </row>
    <row r="468" spans="1:5" s="12" customFormat="1">
      <c r="A468" s="12" t="s">
        <v>475</v>
      </c>
      <c r="B468" s="12">
        <v>411756</v>
      </c>
      <c r="C468" s="12" t="s">
        <v>477</v>
      </c>
      <c r="D468" s="12" t="s">
        <v>691</v>
      </c>
      <c r="E468" s="5">
        <v>0</v>
      </c>
    </row>
    <row r="469" spans="1:5" s="12" customFormat="1">
      <c r="A469" s="12" t="s">
        <v>475</v>
      </c>
      <c r="B469" s="12">
        <v>411758</v>
      </c>
      <c r="C469" s="12" t="s">
        <v>478</v>
      </c>
      <c r="D469" s="12" t="s">
        <v>691</v>
      </c>
      <c r="E469" s="5">
        <v>0</v>
      </c>
    </row>
    <row r="470" spans="1:5" s="12" customFormat="1">
      <c r="A470" s="12" t="s">
        <v>475</v>
      </c>
      <c r="B470" s="12">
        <v>411761</v>
      </c>
      <c r="C470" s="12" t="s">
        <v>479</v>
      </c>
      <c r="D470" s="12" t="s">
        <v>691</v>
      </c>
      <c r="E470" s="5">
        <v>0</v>
      </c>
    </row>
    <row r="471" spans="1:5" s="12" customFormat="1">
      <c r="A471" s="12" t="s">
        <v>475</v>
      </c>
      <c r="B471" s="12">
        <v>411764</v>
      </c>
      <c r="C471" s="12" t="s">
        <v>480</v>
      </c>
      <c r="D471" s="12" t="s">
        <v>691</v>
      </c>
      <c r="E471" s="5">
        <v>0</v>
      </c>
    </row>
    <row r="472" spans="1:5" s="12" customFormat="1">
      <c r="A472" s="12" t="s">
        <v>475</v>
      </c>
      <c r="B472" s="12">
        <v>411777</v>
      </c>
      <c r="C472" s="12" t="s">
        <v>481</v>
      </c>
      <c r="D472" s="12" t="s">
        <v>691</v>
      </c>
      <c r="E472" s="5">
        <v>0</v>
      </c>
    </row>
    <row r="473" spans="1:5" s="12" customFormat="1">
      <c r="A473" s="12" t="s">
        <v>475</v>
      </c>
      <c r="B473" s="12">
        <v>411778</v>
      </c>
      <c r="C473" s="12" t="s">
        <v>482</v>
      </c>
      <c r="D473" s="23" t="s">
        <v>691</v>
      </c>
      <c r="E473" s="3">
        <v>0</v>
      </c>
    </row>
    <row r="474" spans="1:5" s="12" customFormat="1">
      <c r="A474" s="12" t="s">
        <v>475</v>
      </c>
      <c r="B474" s="12">
        <v>411778</v>
      </c>
      <c r="C474" s="12" t="s">
        <v>482</v>
      </c>
      <c r="D474" s="12" t="s">
        <v>691</v>
      </c>
      <c r="E474" s="5">
        <v>0</v>
      </c>
    </row>
    <row r="475" spans="1:5" s="12" customFormat="1">
      <c r="A475" s="12" t="s">
        <v>475</v>
      </c>
      <c r="B475" s="12">
        <v>411781</v>
      </c>
      <c r="C475" s="12" t="s">
        <v>483</v>
      </c>
      <c r="D475" s="12" t="s">
        <v>691</v>
      </c>
      <c r="E475" s="5">
        <v>0</v>
      </c>
    </row>
    <row r="476" spans="1:5" s="12" customFormat="1">
      <c r="A476" s="12" t="s">
        <v>475</v>
      </c>
      <c r="B476" s="12">
        <v>411782</v>
      </c>
      <c r="C476" s="12" t="s">
        <v>102</v>
      </c>
      <c r="D476" s="12" t="s">
        <v>691</v>
      </c>
      <c r="E476" s="5">
        <v>0</v>
      </c>
    </row>
    <row r="477" spans="1:5" s="12" customFormat="1">
      <c r="A477" s="12" t="s">
        <v>475</v>
      </c>
      <c r="B477" s="12">
        <v>411788</v>
      </c>
      <c r="C477" s="12" t="s">
        <v>484</v>
      </c>
      <c r="D477" s="12" t="s">
        <v>691</v>
      </c>
      <c r="E477" s="5">
        <v>0</v>
      </c>
    </row>
    <row r="478" spans="1:5" s="12" customFormat="1">
      <c r="A478" s="12" t="s">
        <v>475</v>
      </c>
      <c r="B478" s="12">
        <v>411791</v>
      </c>
      <c r="C478" s="12" t="s">
        <v>485</v>
      </c>
      <c r="D478" s="12" t="s">
        <v>691</v>
      </c>
      <c r="E478" s="5">
        <v>0</v>
      </c>
    </row>
    <row r="479" spans="1:5" s="12" customFormat="1">
      <c r="A479" s="12" t="s">
        <v>475</v>
      </c>
      <c r="B479" s="12">
        <v>411801</v>
      </c>
      <c r="C479" s="12" t="s">
        <v>486</v>
      </c>
      <c r="D479" s="12" t="s">
        <v>691</v>
      </c>
      <c r="E479" s="5">
        <v>0</v>
      </c>
    </row>
    <row r="480" spans="1:5" s="12" customFormat="1">
      <c r="A480" s="12" t="s">
        <v>475</v>
      </c>
      <c r="B480" s="12">
        <v>411807</v>
      </c>
      <c r="C480" s="12" t="s">
        <v>487</v>
      </c>
      <c r="D480" s="12" t="s">
        <v>691</v>
      </c>
      <c r="E480" s="5">
        <v>0</v>
      </c>
    </row>
    <row r="481" spans="1:5" s="12" customFormat="1">
      <c r="A481" s="12" t="s">
        <v>475</v>
      </c>
      <c r="B481" s="12">
        <v>411809</v>
      </c>
      <c r="C481" s="12" t="s">
        <v>325</v>
      </c>
      <c r="D481" s="12" t="s">
        <v>691</v>
      </c>
      <c r="E481" s="5">
        <v>0</v>
      </c>
    </row>
    <row r="482" spans="1:5" s="12" customFormat="1">
      <c r="A482" s="12" t="s">
        <v>475</v>
      </c>
      <c r="B482" s="12">
        <v>411814</v>
      </c>
      <c r="C482" s="12" t="s">
        <v>488</v>
      </c>
      <c r="D482" s="12" t="s">
        <v>691</v>
      </c>
      <c r="E482" s="5">
        <v>0</v>
      </c>
    </row>
    <row r="483" spans="1:5" s="12" customFormat="1">
      <c r="A483" s="12" t="s">
        <v>475</v>
      </c>
      <c r="B483" s="12">
        <v>411817</v>
      </c>
      <c r="C483" s="12" t="s">
        <v>489</v>
      </c>
      <c r="D483" s="12" t="s">
        <v>691</v>
      </c>
      <c r="E483" s="5">
        <v>0</v>
      </c>
    </row>
    <row r="484" spans="1:5" s="12" customFormat="1">
      <c r="A484" s="12" t="s">
        <v>475</v>
      </c>
      <c r="B484" s="12">
        <v>411818</v>
      </c>
      <c r="C484" s="12" t="s">
        <v>490</v>
      </c>
      <c r="D484" s="12" t="s">
        <v>691</v>
      </c>
      <c r="E484" s="5">
        <v>0</v>
      </c>
    </row>
    <row r="485" spans="1:5" s="12" customFormat="1">
      <c r="A485" s="12" t="s">
        <v>475</v>
      </c>
      <c r="B485" s="12">
        <v>411820</v>
      </c>
      <c r="C485" s="12" t="s">
        <v>491</v>
      </c>
      <c r="D485" s="12" t="s">
        <v>691</v>
      </c>
      <c r="E485" s="5">
        <v>0</v>
      </c>
    </row>
    <row r="486" spans="1:5" s="12" customFormat="1">
      <c r="A486" s="12" t="s">
        <v>475</v>
      </c>
      <c r="B486" s="12">
        <v>411826</v>
      </c>
      <c r="C486" s="12" t="s">
        <v>492</v>
      </c>
      <c r="D486" s="23" t="s">
        <v>691</v>
      </c>
      <c r="E486" s="3">
        <v>990972</v>
      </c>
    </row>
    <row r="487" spans="1:5" s="12" customFormat="1">
      <c r="A487" s="12" t="s">
        <v>475</v>
      </c>
      <c r="B487" s="12">
        <v>411826</v>
      </c>
      <c r="C487" s="12" t="s">
        <v>492</v>
      </c>
      <c r="D487" s="12" t="s">
        <v>691</v>
      </c>
      <c r="E487" s="5">
        <v>0</v>
      </c>
    </row>
    <row r="488" spans="1:5" s="12" customFormat="1">
      <c r="A488" s="12" t="s">
        <v>475</v>
      </c>
      <c r="B488" s="12">
        <v>411827</v>
      </c>
      <c r="C488" s="12" t="s">
        <v>493</v>
      </c>
      <c r="D488" s="12" t="s">
        <v>691</v>
      </c>
      <c r="E488" s="5">
        <v>0</v>
      </c>
    </row>
    <row r="489" spans="1:5" s="12" customFormat="1">
      <c r="A489" s="12" t="s">
        <v>475</v>
      </c>
      <c r="B489" s="12">
        <v>411831</v>
      </c>
      <c r="C489" s="12" t="s">
        <v>494</v>
      </c>
      <c r="D489" s="12" t="s">
        <v>691</v>
      </c>
      <c r="E489" s="5">
        <v>0</v>
      </c>
    </row>
    <row r="490" spans="1:5" s="12" customFormat="1">
      <c r="A490" s="12" t="s">
        <v>475</v>
      </c>
      <c r="B490" s="12">
        <v>411833</v>
      </c>
      <c r="C490" s="12" t="s">
        <v>495</v>
      </c>
      <c r="D490" s="12" t="s">
        <v>691</v>
      </c>
      <c r="E490" s="5">
        <v>0</v>
      </c>
    </row>
    <row r="491" spans="1:5" s="12" customFormat="1">
      <c r="A491" s="12" t="s">
        <v>475</v>
      </c>
      <c r="B491" s="12">
        <v>411839</v>
      </c>
      <c r="C491" s="12" t="s">
        <v>496</v>
      </c>
      <c r="D491" s="12" t="s">
        <v>691</v>
      </c>
      <c r="E491" s="5">
        <v>0</v>
      </c>
    </row>
    <row r="492" spans="1:5" s="12" customFormat="1">
      <c r="A492" s="12" t="s">
        <v>475</v>
      </c>
      <c r="B492" s="12">
        <v>411840</v>
      </c>
      <c r="C492" s="12" t="s">
        <v>497</v>
      </c>
      <c r="D492" s="23" t="s">
        <v>691</v>
      </c>
      <c r="E492" s="3">
        <v>1203372</v>
      </c>
    </row>
    <row r="493" spans="1:5" s="12" customFormat="1">
      <c r="A493" s="12" t="s">
        <v>475</v>
      </c>
      <c r="B493" s="12">
        <v>411840</v>
      </c>
      <c r="C493" s="12" t="s">
        <v>497</v>
      </c>
      <c r="D493" s="12" t="s">
        <v>691</v>
      </c>
      <c r="E493" s="5">
        <v>0</v>
      </c>
    </row>
    <row r="494" spans="1:5" s="12" customFormat="1">
      <c r="A494" s="12" t="s">
        <v>475</v>
      </c>
      <c r="B494" s="12">
        <v>411841</v>
      </c>
      <c r="C494" s="12" t="s">
        <v>498</v>
      </c>
      <c r="D494" s="12" t="s">
        <v>691</v>
      </c>
      <c r="E494" s="5">
        <v>0</v>
      </c>
    </row>
    <row r="495" spans="1:5" s="12" customFormat="1">
      <c r="A495" s="12" t="s">
        <v>475</v>
      </c>
      <c r="B495" s="12">
        <v>411845</v>
      </c>
      <c r="C495" s="12" t="s">
        <v>499</v>
      </c>
      <c r="D495" s="12" t="s">
        <v>691</v>
      </c>
      <c r="E495" s="5">
        <v>0</v>
      </c>
    </row>
    <row r="496" spans="1:5" s="12" customFormat="1">
      <c r="A496" s="12" t="s">
        <v>475</v>
      </c>
      <c r="B496" s="12">
        <v>411847</v>
      </c>
      <c r="C496" s="12" t="s">
        <v>500</v>
      </c>
      <c r="D496" s="12" t="s">
        <v>691</v>
      </c>
      <c r="E496" s="5">
        <v>0</v>
      </c>
    </row>
    <row r="497" spans="1:5" s="12" customFormat="1">
      <c r="A497" s="12" t="s">
        <v>475</v>
      </c>
      <c r="B497" s="12">
        <v>411849</v>
      </c>
      <c r="C497" s="12" t="s">
        <v>501</v>
      </c>
      <c r="D497" s="12" t="s">
        <v>691</v>
      </c>
      <c r="E497" s="5">
        <v>0</v>
      </c>
    </row>
    <row r="498" spans="1:5" s="12" customFormat="1">
      <c r="A498" s="12" t="s">
        <v>503</v>
      </c>
      <c r="B498" s="12">
        <v>420463</v>
      </c>
      <c r="C498" s="12" t="s">
        <v>504</v>
      </c>
      <c r="D498" s="12" t="s">
        <v>691</v>
      </c>
      <c r="E498" s="5">
        <v>0</v>
      </c>
    </row>
    <row r="499" spans="1:5" s="12" customFormat="1">
      <c r="A499" s="12" t="s">
        <v>503</v>
      </c>
      <c r="B499" s="12">
        <v>421206</v>
      </c>
      <c r="C499" s="12" t="s">
        <v>505</v>
      </c>
      <c r="D499" s="12" t="s">
        <v>691</v>
      </c>
      <c r="E499" s="5">
        <v>0</v>
      </c>
    </row>
    <row r="500" spans="1:5" s="12" customFormat="1">
      <c r="A500" s="12" t="s">
        <v>503</v>
      </c>
      <c r="B500" s="12">
        <v>421759</v>
      </c>
      <c r="C500" s="12" t="s">
        <v>506</v>
      </c>
      <c r="D500" s="12" t="s">
        <v>691</v>
      </c>
      <c r="E500" s="5">
        <v>0</v>
      </c>
    </row>
    <row r="501" spans="1:5" s="12" customFormat="1">
      <c r="A501" s="12" t="s">
        <v>503</v>
      </c>
      <c r="B501" s="12">
        <v>421807</v>
      </c>
      <c r="C501" s="12" t="s">
        <v>507</v>
      </c>
      <c r="D501" s="12" t="s">
        <v>691</v>
      </c>
      <c r="E501" s="5">
        <v>0</v>
      </c>
    </row>
    <row r="502" spans="1:5" s="12" customFormat="1">
      <c r="A502" s="12" t="s">
        <v>503</v>
      </c>
      <c r="B502" s="12">
        <v>421860</v>
      </c>
      <c r="C502" s="12" t="s">
        <v>508</v>
      </c>
      <c r="D502" s="12" t="s">
        <v>691</v>
      </c>
      <c r="E502" s="5">
        <v>0</v>
      </c>
    </row>
    <row r="503" spans="1:5" s="12" customFormat="1">
      <c r="A503" s="12" t="s">
        <v>503</v>
      </c>
      <c r="B503" s="12">
        <v>421864</v>
      </c>
      <c r="C503" s="12" t="s">
        <v>509</v>
      </c>
      <c r="D503" s="12" t="s">
        <v>691</v>
      </c>
      <c r="E503" s="5">
        <v>0</v>
      </c>
    </row>
    <row r="504" spans="1:5" s="12" customFormat="1">
      <c r="A504" s="12" t="s">
        <v>503</v>
      </c>
      <c r="B504" s="12">
        <v>421865</v>
      </c>
      <c r="C504" s="12" t="s">
        <v>510</v>
      </c>
      <c r="D504" s="12" t="s">
        <v>691</v>
      </c>
      <c r="E504" s="5">
        <v>0</v>
      </c>
    </row>
    <row r="505" spans="1:5" s="12" customFormat="1">
      <c r="A505" s="12" t="s">
        <v>503</v>
      </c>
      <c r="B505" s="12">
        <v>421866</v>
      </c>
      <c r="C505" s="12" t="s">
        <v>511</v>
      </c>
      <c r="D505" s="12" t="s">
        <v>691</v>
      </c>
      <c r="E505" s="5">
        <v>0</v>
      </c>
    </row>
    <row r="506" spans="1:5" s="12" customFormat="1">
      <c r="A506" s="12" t="s">
        <v>503</v>
      </c>
      <c r="B506" s="12">
        <v>421876</v>
      </c>
      <c r="C506" s="12" t="s">
        <v>512</v>
      </c>
      <c r="D506" s="12" t="s">
        <v>691</v>
      </c>
      <c r="E506" s="5">
        <v>0</v>
      </c>
    </row>
    <row r="507" spans="1:5" s="12" customFormat="1">
      <c r="A507" s="12" t="s">
        <v>503</v>
      </c>
      <c r="B507" s="12">
        <v>421882</v>
      </c>
      <c r="C507" s="12" t="s">
        <v>513</v>
      </c>
      <c r="D507" s="12" t="s">
        <v>691</v>
      </c>
      <c r="E507" s="5">
        <v>0</v>
      </c>
    </row>
    <row r="508" spans="1:5" s="12" customFormat="1">
      <c r="A508" s="12" t="s">
        <v>503</v>
      </c>
      <c r="B508" s="12">
        <v>421886</v>
      </c>
      <c r="C508" s="12" t="s">
        <v>514</v>
      </c>
      <c r="D508" s="12" t="s">
        <v>691</v>
      </c>
      <c r="E508" s="5">
        <v>0</v>
      </c>
    </row>
    <row r="509" spans="1:5" s="12" customFormat="1">
      <c r="A509" s="12" t="s">
        <v>503</v>
      </c>
      <c r="B509" s="12">
        <v>421887</v>
      </c>
      <c r="C509" s="12" t="s">
        <v>515</v>
      </c>
      <c r="D509" s="12" t="s">
        <v>691</v>
      </c>
      <c r="E509" s="5">
        <v>0</v>
      </c>
    </row>
    <row r="510" spans="1:5" s="12" customFormat="1">
      <c r="A510" s="12" t="s">
        <v>503</v>
      </c>
      <c r="B510" s="12">
        <v>421890</v>
      </c>
      <c r="C510" s="12" t="s">
        <v>516</v>
      </c>
      <c r="D510" s="12" t="s">
        <v>691</v>
      </c>
      <c r="E510" s="5">
        <v>0</v>
      </c>
    </row>
    <row r="511" spans="1:5" s="12" customFormat="1">
      <c r="A511" s="12" t="s">
        <v>503</v>
      </c>
      <c r="B511" s="12">
        <v>421893</v>
      </c>
      <c r="C511" s="12" t="s">
        <v>517</v>
      </c>
      <c r="D511" s="12" t="s">
        <v>691</v>
      </c>
      <c r="E511" s="5">
        <v>0</v>
      </c>
    </row>
    <row r="512" spans="1:5" s="12" customFormat="1">
      <c r="A512" s="12" t="s">
        <v>503</v>
      </c>
      <c r="B512" s="12">
        <v>421901</v>
      </c>
      <c r="C512" s="12" t="s">
        <v>518</v>
      </c>
      <c r="D512" s="12" t="s">
        <v>691</v>
      </c>
      <c r="E512" s="5">
        <v>0</v>
      </c>
    </row>
    <row r="513" spans="1:5" s="12" customFormat="1">
      <c r="A513" s="12" t="s">
        <v>503</v>
      </c>
      <c r="B513" s="12">
        <v>421912</v>
      </c>
      <c r="C513" s="12" t="s">
        <v>519</v>
      </c>
      <c r="D513" s="12" t="s">
        <v>691</v>
      </c>
      <c r="E513" s="5">
        <v>0</v>
      </c>
    </row>
    <row r="514" spans="1:5" s="12" customFormat="1">
      <c r="A514" s="12" t="s">
        <v>503</v>
      </c>
      <c r="B514" s="12">
        <v>421920</v>
      </c>
      <c r="C514" s="12" t="s">
        <v>520</v>
      </c>
      <c r="D514" s="12" t="s">
        <v>691</v>
      </c>
      <c r="E514" s="5">
        <v>0</v>
      </c>
    </row>
    <row r="515" spans="1:5" s="12" customFormat="1">
      <c r="A515" s="12" t="s">
        <v>503</v>
      </c>
      <c r="B515" s="12">
        <v>421931</v>
      </c>
      <c r="C515" s="12" t="s">
        <v>521</v>
      </c>
      <c r="D515" s="12" t="s">
        <v>691</v>
      </c>
      <c r="E515" s="5">
        <v>0</v>
      </c>
    </row>
    <row r="516" spans="1:5" s="12" customFormat="1">
      <c r="A516" s="12" t="s">
        <v>503</v>
      </c>
      <c r="B516" s="12">
        <v>421935</v>
      </c>
      <c r="C516" s="12" t="s">
        <v>522</v>
      </c>
      <c r="D516" s="12" t="s">
        <v>691</v>
      </c>
      <c r="E516" s="5">
        <v>0</v>
      </c>
    </row>
    <row r="517" spans="1:5" s="12" customFormat="1">
      <c r="A517" s="12" t="s">
        <v>503</v>
      </c>
      <c r="B517" s="12">
        <v>421942</v>
      </c>
      <c r="C517" s="12" t="s">
        <v>523</v>
      </c>
      <c r="D517" s="12" t="s">
        <v>691</v>
      </c>
      <c r="E517" s="5">
        <v>0</v>
      </c>
    </row>
    <row r="518" spans="1:5" s="12" customFormat="1">
      <c r="A518" s="12" t="s">
        <v>503</v>
      </c>
      <c r="B518" s="12">
        <v>421945</v>
      </c>
      <c r="C518" s="12" t="s">
        <v>524</v>
      </c>
      <c r="D518" s="12" t="s">
        <v>691</v>
      </c>
      <c r="E518" s="5">
        <v>0</v>
      </c>
    </row>
    <row r="519" spans="1:5" s="12" customFormat="1">
      <c r="A519" s="12" t="s">
        <v>503</v>
      </c>
      <c r="B519" s="12">
        <v>421949</v>
      </c>
      <c r="C519" s="12" t="s">
        <v>525</v>
      </c>
      <c r="D519" s="12" t="s">
        <v>691</v>
      </c>
      <c r="E519" s="5">
        <v>0</v>
      </c>
    </row>
    <row r="520" spans="1:5" s="12" customFormat="1">
      <c r="A520" s="12" t="s">
        <v>526</v>
      </c>
      <c r="B520" s="12">
        <v>431704</v>
      </c>
      <c r="C520" s="12" t="s">
        <v>527</v>
      </c>
      <c r="D520" s="12" t="s">
        <v>691</v>
      </c>
      <c r="E520" s="5">
        <v>0</v>
      </c>
    </row>
    <row r="521" spans="1:5" s="12" customFormat="1">
      <c r="A521" s="12" t="s">
        <v>526</v>
      </c>
      <c r="B521" s="12">
        <v>431788</v>
      </c>
      <c r="C521" s="12" t="s">
        <v>528</v>
      </c>
      <c r="D521" s="12" t="s">
        <v>691</v>
      </c>
      <c r="E521" s="5">
        <v>0</v>
      </c>
    </row>
    <row r="522" spans="1:5" s="12" customFormat="1">
      <c r="A522" s="12" t="s">
        <v>526</v>
      </c>
      <c r="B522" s="12">
        <v>431831</v>
      </c>
      <c r="C522" s="12" t="s">
        <v>529</v>
      </c>
      <c r="D522" s="12" t="s">
        <v>691</v>
      </c>
      <c r="E522" s="5">
        <v>0</v>
      </c>
    </row>
    <row r="523" spans="1:5" s="12" customFormat="1">
      <c r="A523" s="12" t="s">
        <v>526</v>
      </c>
      <c r="B523" s="12">
        <v>431966</v>
      </c>
      <c r="C523" s="12" t="s">
        <v>530</v>
      </c>
      <c r="D523" s="12" t="s">
        <v>691</v>
      </c>
      <c r="E523" s="5">
        <v>0</v>
      </c>
    </row>
    <row r="524" spans="1:5" s="12" customFormat="1">
      <c r="A524" s="12" t="s">
        <v>526</v>
      </c>
      <c r="B524" s="12">
        <v>431968</v>
      </c>
      <c r="C524" s="12" t="s">
        <v>531</v>
      </c>
      <c r="D524" s="12" t="s">
        <v>691</v>
      </c>
      <c r="E524" s="5">
        <v>0</v>
      </c>
    </row>
    <row r="525" spans="1:5" s="12" customFormat="1">
      <c r="A525" s="12" t="s">
        <v>526</v>
      </c>
      <c r="B525" s="12">
        <v>431969</v>
      </c>
      <c r="C525" s="12" t="s">
        <v>532</v>
      </c>
      <c r="D525" s="12" t="s">
        <v>691</v>
      </c>
      <c r="E525" s="5">
        <v>0</v>
      </c>
    </row>
    <row r="526" spans="1:5" s="12" customFormat="1">
      <c r="A526" s="12" t="s">
        <v>526</v>
      </c>
      <c r="B526" s="12">
        <v>431974</v>
      </c>
      <c r="C526" s="12" t="s">
        <v>533</v>
      </c>
      <c r="D526" s="12" t="s">
        <v>691</v>
      </c>
      <c r="E526" s="5">
        <v>0</v>
      </c>
    </row>
    <row r="527" spans="1:5" s="12" customFormat="1">
      <c r="A527" s="12" t="s">
        <v>526</v>
      </c>
      <c r="B527" s="12">
        <v>431977</v>
      </c>
      <c r="C527" s="12" t="s">
        <v>534</v>
      </c>
      <c r="D527" s="12" t="s">
        <v>691</v>
      </c>
      <c r="E527" s="5">
        <v>0</v>
      </c>
    </row>
    <row r="528" spans="1:5" s="12" customFormat="1">
      <c r="A528" s="12" t="s">
        <v>526</v>
      </c>
      <c r="B528" s="12">
        <v>431979</v>
      </c>
      <c r="C528" s="12" t="s">
        <v>535</v>
      </c>
      <c r="D528" s="12" t="s">
        <v>691</v>
      </c>
      <c r="E528" s="5">
        <v>0</v>
      </c>
    </row>
    <row r="529" spans="1:5" s="12" customFormat="1">
      <c r="A529" s="12" t="s">
        <v>526</v>
      </c>
      <c r="B529" s="12">
        <v>431980</v>
      </c>
      <c r="C529" s="12" t="s">
        <v>536</v>
      </c>
      <c r="D529" s="12" t="s">
        <v>691</v>
      </c>
      <c r="E529" s="5">
        <v>0</v>
      </c>
    </row>
    <row r="530" spans="1:5" s="12" customFormat="1">
      <c r="A530" s="12" t="s">
        <v>526</v>
      </c>
      <c r="B530" s="12">
        <v>431994</v>
      </c>
      <c r="C530" s="12" t="s">
        <v>537</v>
      </c>
      <c r="D530" s="12" t="s">
        <v>691</v>
      </c>
      <c r="E530" s="5">
        <v>0</v>
      </c>
    </row>
    <row r="531" spans="1:5" s="12" customFormat="1">
      <c r="A531" s="12" t="s">
        <v>526</v>
      </c>
      <c r="B531" s="12">
        <v>431995</v>
      </c>
      <c r="C531" s="12" t="s">
        <v>538</v>
      </c>
      <c r="D531" s="12" t="s">
        <v>691</v>
      </c>
      <c r="E531" s="5">
        <v>0</v>
      </c>
    </row>
    <row r="532" spans="1:5" s="12" customFormat="1">
      <c r="A532" s="12" t="s">
        <v>526</v>
      </c>
      <c r="B532" s="12">
        <v>432008</v>
      </c>
      <c r="C532" s="12" t="s">
        <v>539</v>
      </c>
      <c r="D532" s="12" t="s">
        <v>691</v>
      </c>
      <c r="E532" s="5">
        <v>0</v>
      </c>
    </row>
    <row r="533" spans="1:5" s="12" customFormat="1">
      <c r="A533" s="12" t="s">
        <v>526</v>
      </c>
      <c r="B533" s="12">
        <v>432013</v>
      </c>
      <c r="C533" s="12" t="s">
        <v>540</v>
      </c>
      <c r="D533" s="12" t="s">
        <v>691</v>
      </c>
      <c r="E533" s="5">
        <v>0</v>
      </c>
    </row>
    <row r="534" spans="1:5" s="12" customFormat="1">
      <c r="A534" s="12" t="s">
        <v>526</v>
      </c>
      <c r="B534" s="12">
        <v>432016</v>
      </c>
      <c r="C534" s="12" t="s">
        <v>541</v>
      </c>
      <c r="D534" s="12" t="s">
        <v>691</v>
      </c>
      <c r="E534" s="5">
        <v>0</v>
      </c>
    </row>
    <row r="535" spans="1:5" s="12" customFormat="1">
      <c r="A535" s="12" t="s">
        <v>526</v>
      </c>
      <c r="B535" s="12">
        <v>432017</v>
      </c>
      <c r="C535" s="12" t="s">
        <v>542</v>
      </c>
      <c r="D535" s="12" t="s">
        <v>691</v>
      </c>
      <c r="E535" s="5">
        <v>0</v>
      </c>
    </row>
    <row r="536" spans="1:5" s="12" customFormat="1">
      <c r="A536" s="12" t="s">
        <v>526</v>
      </c>
      <c r="B536" s="12">
        <v>432023</v>
      </c>
      <c r="C536" s="12" t="s">
        <v>543</v>
      </c>
      <c r="D536" s="12" t="s">
        <v>691</v>
      </c>
      <c r="E536" s="5">
        <v>0</v>
      </c>
    </row>
    <row r="537" spans="1:5" s="12" customFormat="1">
      <c r="A537" s="12" t="s">
        <v>526</v>
      </c>
      <c r="B537" s="12">
        <v>432029</v>
      </c>
      <c r="C537" s="12" t="s">
        <v>544</v>
      </c>
      <c r="D537" s="12" t="s">
        <v>691</v>
      </c>
      <c r="E537" s="5">
        <v>0</v>
      </c>
    </row>
    <row r="538" spans="1:5" s="12" customFormat="1">
      <c r="A538" s="12" t="s">
        <v>526</v>
      </c>
      <c r="B538" s="12">
        <v>432030</v>
      </c>
      <c r="C538" s="12" t="s">
        <v>502</v>
      </c>
      <c r="D538" s="12" t="s">
        <v>691</v>
      </c>
      <c r="E538" s="5">
        <v>0</v>
      </c>
    </row>
    <row r="539" spans="1:5" s="12" customFormat="1">
      <c r="A539" s="12" t="s">
        <v>526</v>
      </c>
      <c r="B539" s="12">
        <v>432034</v>
      </c>
      <c r="C539" s="12" t="s">
        <v>545</v>
      </c>
      <c r="D539" s="12" t="s">
        <v>691</v>
      </c>
      <c r="E539" s="5">
        <v>0</v>
      </c>
    </row>
    <row r="540" spans="1:5" s="12" customFormat="1">
      <c r="A540" s="12" t="s">
        <v>526</v>
      </c>
      <c r="B540" s="12">
        <v>432141</v>
      </c>
      <c r="C540" s="12" t="s">
        <v>546</v>
      </c>
      <c r="D540" s="12" t="s">
        <v>691</v>
      </c>
      <c r="E540" s="5">
        <v>0</v>
      </c>
    </row>
    <row r="541" spans="1:5" s="12" customFormat="1">
      <c r="A541" s="12" t="s">
        <v>547</v>
      </c>
      <c r="B541" s="12">
        <v>440425</v>
      </c>
      <c r="C541" s="12" t="s">
        <v>548</v>
      </c>
      <c r="D541" s="12" t="s">
        <v>691</v>
      </c>
      <c r="E541" s="5">
        <v>0</v>
      </c>
    </row>
    <row r="542" spans="1:5" s="12" customFormat="1">
      <c r="A542" s="12" t="s">
        <v>547</v>
      </c>
      <c r="B542" s="12">
        <v>442038</v>
      </c>
      <c r="C542" s="12" t="s">
        <v>549</v>
      </c>
      <c r="D542" s="12" t="s">
        <v>691</v>
      </c>
      <c r="E542" s="5">
        <v>0</v>
      </c>
    </row>
    <row r="543" spans="1:5" s="12" customFormat="1">
      <c r="A543" s="12" t="s">
        <v>547</v>
      </c>
      <c r="B543" s="12">
        <v>442039</v>
      </c>
      <c r="C543" s="12" t="s">
        <v>550</v>
      </c>
      <c r="D543" s="12" t="s">
        <v>691</v>
      </c>
      <c r="E543" s="5">
        <v>0</v>
      </c>
    </row>
    <row r="544" spans="1:5" s="12" customFormat="1">
      <c r="A544" s="12" t="s">
        <v>547</v>
      </c>
      <c r="B544" s="12">
        <v>442040</v>
      </c>
      <c r="C544" s="12" t="s">
        <v>551</v>
      </c>
      <c r="D544" s="12" t="s">
        <v>691</v>
      </c>
      <c r="E544" s="5">
        <v>0</v>
      </c>
    </row>
    <row r="545" spans="1:5" s="12" customFormat="1">
      <c r="A545" s="12" t="s">
        <v>547</v>
      </c>
      <c r="B545" s="12">
        <v>442046</v>
      </c>
      <c r="C545" s="12" t="s">
        <v>552</v>
      </c>
      <c r="D545" s="12" t="s">
        <v>691</v>
      </c>
      <c r="E545" s="5">
        <v>0</v>
      </c>
    </row>
    <row r="546" spans="1:5" s="12" customFormat="1">
      <c r="A546" s="12" t="s">
        <v>547</v>
      </c>
      <c r="B546" s="12">
        <v>442057</v>
      </c>
      <c r="C546" s="12" t="s">
        <v>553</v>
      </c>
      <c r="D546" s="12" t="s">
        <v>691</v>
      </c>
      <c r="E546" s="5">
        <v>0</v>
      </c>
    </row>
    <row r="547" spans="1:5" s="12" customFormat="1">
      <c r="A547" s="12" t="s">
        <v>547</v>
      </c>
      <c r="B547" s="12">
        <v>442061</v>
      </c>
      <c r="C547" s="12" t="s">
        <v>554</v>
      </c>
      <c r="D547" s="12" t="s">
        <v>691</v>
      </c>
      <c r="E547" s="5">
        <v>0</v>
      </c>
    </row>
    <row r="548" spans="1:5" s="12" customFormat="1">
      <c r="A548" s="12" t="s">
        <v>547</v>
      </c>
      <c r="B548" s="12">
        <v>442065</v>
      </c>
      <c r="C548" s="12" t="s">
        <v>555</v>
      </c>
      <c r="D548" s="12" t="s">
        <v>691</v>
      </c>
      <c r="E548" s="5">
        <v>0</v>
      </c>
    </row>
    <row r="549" spans="1:5" s="12" customFormat="1">
      <c r="A549" s="12" t="s">
        <v>547</v>
      </c>
      <c r="B549" s="12">
        <v>442066</v>
      </c>
      <c r="C549" s="12" t="s">
        <v>556</v>
      </c>
      <c r="D549" s="12" t="s">
        <v>691</v>
      </c>
      <c r="E549" s="5">
        <v>0</v>
      </c>
    </row>
    <row r="550" spans="1:5" s="12" customFormat="1">
      <c r="A550" s="12" t="s">
        <v>547</v>
      </c>
      <c r="B550" s="12">
        <v>442068</v>
      </c>
      <c r="C550" s="12" t="s">
        <v>557</v>
      </c>
      <c r="D550" s="12" t="s">
        <v>691</v>
      </c>
      <c r="E550" s="5">
        <v>0</v>
      </c>
    </row>
    <row r="551" spans="1:5" s="12" customFormat="1">
      <c r="A551" s="12" t="s">
        <v>547</v>
      </c>
      <c r="B551" s="12">
        <v>442069</v>
      </c>
      <c r="C551" s="12" t="s">
        <v>558</v>
      </c>
      <c r="D551" s="12" t="s">
        <v>691</v>
      </c>
      <c r="E551" s="5">
        <v>0</v>
      </c>
    </row>
    <row r="552" spans="1:5" s="12" customFormat="1">
      <c r="A552" s="12" t="s">
        <v>547</v>
      </c>
      <c r="B552" s="12">
        <v>442073</v>
      </c>
      <c r="C552" s="12" t="s">
        <v>559</v>
      </c>
      <c r="D552" s="12" t="s">
        <v>691</v>
      </c>
      <c r="E552" s="5">
        <v>0</v>
      </c>
    </row>
    <row r="553" spans="1:5" s="12" customFormat="1">
      <c r="A553" s="12" t="s">
        <v>547</v>
      </c>
      <c r="B553" s="12">
        <v>442076</v>
      </c>
      <c r="C553" s="12" t="s">
        <v>560</v>
      </c>
      <c r="D553" s="12" t="s">
        <v>691</v>
      </c>
      <c r="E553" s="5">
        <v>0</v>
      </c>
    </row>
    <row r="554" spans="1:5" s="12" customFormat="1">
      <c r="A554" s="12" t="s">
        <v>547</v>
      </c>
      <c r="B554" s="12">
        <v>442083</v>
      </c>
      <c r="C554" s="12" t="s">
        <v>561</v>
      </c>
      <c r="D554" s="12" t="s">
        <v>691</v>
      </c>
      <c r="E554" s="5">
        <v>0</v>
      </c>
    </row>
    <row r="555" spans="1:5" s="12" customFormat="1">
      <c r="A555" s="12" t="s">
        <v>547</v>
      </c>
      <c r="B555" s="12">
        <v>442086</v>
      </c>
      <c r="C555" s="12" t="s">
        <v>562</v>
      </c>
      <c r="D555" s="12" t="s">
        <v>691</v>
      </c>
      <c r="E555" s="5">
        <v>0</v>
      </c>
    </row>
    <row r="556" spans="1:5" s="12" customFormat="1">
      <c r="A556" s="12" t="s">
        <v>547</v>
      </c>
      <c r="B556" s="12">
        <v>442090</v>
      </c>
      <c r="C556" s="12" t="s">
        <v>563</v>
      </c>
      <c r="D556" s="12" t="s">
        <v>691</v>
      </c>
      <c r="E556" s="5">
        <v>0</v>
      </c>
    </row>
    <row r="557" spans="1:5" s="12" customFormat="1">
      <c r="A557" s="12" t="s">
        <v>547</v>
      </c>
      <c r="B557" s="12">
        <v>442091</v>
      </c>
      <c r="C557" s="12" t="s">
        <v>564</v>
      </c>
      <c r="D557" s="12" t="s">
        <v>691</v>
      </c>
      <c r="E557" s="5">
        <v>0</v>
      </c>
    </row>
    <row r="558" spans="1:5" s="12" customFormat="1">
      <c r="A558" s="12" t="s">
        <v>547</v>
      </c>
      <c r="B558" s="12">
        <v>442103</v>
      </c>
      <c r="C558" s="12" t="s">
        <v>565</v>
      </c>
      <c r="D558" s="12" t="s">
        <v>691</v>
      </c>
      <c r="E558" s="5">
        <v>0</v>
      </c>
    </row>
    <row r="559" spans="1:5" s="12" customFormat="1">
      <c r="A559" s="12" t="s">
        <v>547</v>
      </c>
      <c r="B559" s="12">
        <v>442104</v>
      </c>
      <c r="C559" s="12" t="s">
        <v>566</v>
      </c>
      <c r="D559" s="12" t="s">
        <v>691</v>
      </c>
      <c r="E559" s="5">
        <v>0</v>
      </c>
    </row>
    <row r="560" spans="1:5" s="12" customFormat="1">
      <c r="A560" s="12" t="s">
        <v>547</v>
      </c>
      <c r="B560" s="12">
        <v>442105</v>
      </c>
      <c r="C560" s="12" t="s">
        <v>567</v>
      </c>
      <c r="D560" s="12" t="s">
        <v>691</v>
      </c>
      <c r="E560" s="5">
        <v>0</v>
      </c>
    </row>
    <row r="561" spans="1:5" s="12" customFormat="1">
      <c r="A561" s="12" t="s">
        <v>547</v>
      </c>
      <c r="B561" s="12">
        <v>442107</v>
      </c>
      <c r="C561" s="12" t="s">
        <v>568</v>
      </c>
      <c r="D561" s="12" t="s">
        <v>691</v>
      </c>
      <c r="E561" s="5">
        <v>0</v>
      </c>
    </row>
    <row r="562" spans="1:5" s="12" customFormat="1">
      <c r="A562" s="12" t="s">
        <v>547</v>
      </c>
      <c r="B562" s="12">
        <v>442116</v>
      </c>
      <c r="C562" s="12" t="s">
        <v>569</v>
      </c>
      <c r="D562" s="12" t="s">
        <v>691</v>
      </c>
      <c r="E562" s="5">
        <v>0</v>
      </c>
    </row>
    <row r="563" spans="1:5" s="12" customFormat="1">
      <c r="A563" s="12" t="s">
        <v>547</v>
      </c>
      <c r="B563" s="12">
        <v>442130</v>
      </c>
      <c r="C563" s="12" t="s">
        <v>570</v>
      </c>
      <c r="D563" s="12" t="s">
        <v>691</v>
      </c>
      <c r="E563" s="5">
        <v>0</v>
      </c>
    </row>
    <row r="564" spans="1:5" s="12" customFormat="1">
      <c r="A564" s="12" t="s">
        <v>547</v>
      </c>
      <c r="B564" s="12">
        <v>442135</v>
      </c>
      <c r="C564" s="12" t="s">
        <v>571</v>
      </c>
      <c r="D564" s="12" t="s">
        <v>691</v>
      </c>
      <c r="E564" s="5">
        <v>0</v>
      </c>
    </row>
    <row r="565" spans="1:5" s="12" customFormat="1">
      <c r="A565" s="12" t="s">
        <v>547</v>
      </c>
      <c r="B565" s="12">
        <v>442141</v>
      </c>
      <c r="C565" s="12" t="s">
        <v>546</v>
      </c>
      <c r="D565" s="12" t="s">
        <v>691</v>
      </c>
      <c r="E565" s="5">
        <v>0</v>
      </c>
    </row>
    <row r="566" spans="1:5" s="12" customFormat="1">
      <c r="A566" s="12" t="s">
        <v>547</v>
      </c>
      <c r="B566" s="12">
        <v>442143</v>
      </c>
      <c r="C566" s="12" t="s">
        <v>572</v>
      </c>
      <c r="D566" s="12" t="s">
        <v>691</v>
      </c>
      <c r="E566" s="5">
        <v>0</v>
      </c>
    </row>
    <row r="567" spans="1:5" s="12" customFormat="1">
      <c r="A567" s="12" t="s">
        <v>547</v>
      </c>
      <c r="B567" s="12">
        <v>442150</v>
      </c>
      <c r="C567" s="12" t="s">
        <v>573</v>
      </c>
      <c r="D567" s="12" t="s">
        <v>691</v>
      </c>
      <c r="E567" s="5">
        <v>0</v>
      </c>
    </row>
    <row r="568" spans="1:5" s="12" customFormat="1">
      <c r="A568" s="12" t="s">
        <v>547</v>
      </c>
      <c r="B568" s="12">
        <v>442159</v>
      </c>
      <c r="C568" s="12" t="s">
        <v>574</v>
      </c>
      <c r="D568" s="12" t="s">
        <v>691</v>
      </c>
      <c r="E568" s="5">
        <v>0</v>
      </c>
    </row>
    <row r="569" spans="1:5" s="12" customFormat="1">
      <c r="A569" s="12" t="s">
        <v>547</v>
      </c>
      <c r="B569" s="12">
        <v>442170</v>
      </c>
      <c r="C569" s="12" t="s">
        <v>575</v>
      </c>
      <c r="D569" s="12" t="s">
        <v>691</v>
      </c>
      <c r="E569" s="5">
        <v>0</v>
      </c>
    </row>
    <row r="570" spans="1:5" s="12" customFormat="1">
      <c r="A570" s="12" t="s">
        <v>576</v>
      </c>
      <c r="B570" s="12">
        <v>452169</v>
      </c>
      <c r="C570" s="12" t="s">
        <v>577</v>
      </c>
      <c r="D570" s="12" t="s">
        <v>691</v>
      </c>
      <c r="E570" s="5">
        <v>0</v>
      </c>
    </row>
    <row r="571" spans="1:5" s="12" customFormat="1">
      <c r="A571" s="12" t="s">
        <v>576</v>
      </c>
      <c r="B571" s="12">
        <v>452173</v>
      </c>
      <c r="C571" s="12" t="s">
        <v>578</v>
      </c>
      <c r="D571" s="12" t="s">
        <v>691</v>
      </c>
      <c r="E571" s="5">
        <v>0</v>
      </c>
    </row>
    <row r="572" spans="1:5" s="12" customFormat="1">
      <c r="A572" s="12" t="s">
        <v>576</v>
      </c>
      <c r="B572" s="12">
        <v>452176</v>
      </c>
      <c r="C572" s="12" t="s">
        <v>579</v>
      </c>
      <c r="D572" s="12" t="s">
        <v>691</v>
      </c>
      <c r="E572" s="5">
        <v>0</v>
      </c>
    </row>
    <row r="573" spans="1:5" s="12" customFormat="1">
      <c r="A573" s="12" t="s">
        <v>576</v>
      </c>
      <c r="B573" s="12">
        <v>452179</v>
      </c>
      <c r="C573" s="12" t="s">
        <v>580</v>
      </c>
      <c r="D573" s="12" t="s">
        <v>691</v>
      </c>
      <c r="E573" s="5">
        <v>0</v>
      </c>
    </row>
    <row r="574" spans="1:5" s="12" customFormat="1">
      <c r="A574" s="12" t="s">
        <v>576</v>
      </c>
      <c r="B574" s="12">
        <v>452200</v>
      </c>
      <c r="C574" s="12" t="s">
        <v>581</v>
      </c>
      <c r="D574" s="12" t="s">
        <v>691</v>
      </c>
      <c r="E574" s="5">
        <v>0</v>
      </c>
    </row>
    <row r="575" spans="1:5" s="12" customFormat="1">
      <c r="A575" s="12" t="s">
        <v>576</v>
      </c>
      <c r="B575" s="12">
        <v>452226</v>
      </c>
      <c r="C575" s="12" t="s">
        <v>582</v>
      </c>
      <c r="D575" s="12" t="s">
        <v>691</v>
      </c>
      <c r="E575" s="5">
        <v>0</v>
      </c>
    </row>
    <row r="576" spans="1:5" s="12" customFormat="1">
      <c r="A576" s="12" t="s">
        <v>576</v>
      </c>
      <c r="B576" s="12">
        <v>453334</v>
      </c>
      <c r="C576" s="12" t="s">
        <v>583</v>
      </c>
      <c r="D576" s="12" t="s">
        <v>691</v>
      </c>
      <c r="E576" s="5">
        <v>0</v>
      </c>
    </row>
    <row r="577" spans="1:5" s="12" customFormat="1">
      <c r="A577" s="12" t="s">
        <v>576</v>
      </c>
      <c r="B577" s="12">
        <v>457991</v>
      </c>
      <c r="C577" s="12" t="s">
        <v>584</v>
      </c>
      <c r="D577" s="23" t="s">
        <v>691</v>
      </c>
      <c r="E577" s="5">
        <v>0</v>
      </c>
    </row>
    <row r="578" spans="1:5" s="12" customFormat="1">
      <c r="A578" s="12" t="s">
        <v>576</v>
      </c>
      <c r="B578" s="12">
        <v>457991</v>
      </c>
      <c r="C578" s="12" t="s">
        <v>584</v>
      </c>
      <c r="D578" s="12" t="s">
        <v>691</v>
      </c>
      <c r="E578" s="5">
        <v>0</v>
      </c>
    </row>
    <row r="579" spans="1:5" s="12" customFormat="1">
      <c r="A579" s="12" t="s">
        <v>585</v>
      </c>
      <c r="B579" s="12">
        <v>462178</v>
      </c>
      <c r="C579" s="12" t="s">
        <v>586</v>
      </c>
      <c r="D579" s="12" t="s">
        <v>691</v>
      </c>
      <c r="E579" s="5">
        <v>0</v>
      </c>
    </row>
    <row r="580" spans="1:5" s="12" customFormat="1">
      <c r="A580" s="12" t="s">
        <v>585</v>
      </c>
      <c r="B580" s="12">
        <v>462182</v>
      </c>
      <c r="C580" s="12" t="s">
        <v>587</v>
      </c>
      <c r="D580" s="12" t="s">
        <v>691</v>
      </c>
      <c r="E580" s="5">
        <v>0</v>
      </c>
    </row>
    <row r="581" spans="1:5" s="12" customFormat="1">
      <c r="A581" s="12" t="s">
        <v>585</v>
      </c>
      <c r="B581" s="12">
        <v>462186</v>
      </c>
      <c r="C581" s="12" t="s">
        <v>588</v>
      </c>
      <c r="D581" s="12" t="s">
        <v>691</v>
      </c>
      <c r="E581" s="5">
        <v>0</v>
      </c>
    </row>
    <row r="582" spans="1:5" s="12" customFormat="1">
      <c r="A582" s="12" t="s">
        <v>585</v>
      </c>
      <c r="B582" s="12">
        <v>462188</v>
      </c>
      <c r="C582" s="12" t="s">
        <v>589</v>
      </c>
      <c r="D582" s="12" t="s">
        <v>691</v>
      </c>
      <c r="E582" s="5">
        <v>0</v>
      </c>
    </row>
    <row r="583" spans="1:5" s="12" customFormat="1">
      <c r="A583" s="12" t="s">
        <v>585</v>
      </c>
      <c r="B583" s="12">
        <v>462194</v>
      </c>
      <c r="C583" s="12" t="s">
        <v>590</v>
      </c>
      <c r="D583" s="12" t="s">
        <v>691</v>
      </c>
      <c r="E583" s="5">
        <v>0</v>
      </c>
    </row>
    <row r="584" spans="1:5" s="12" customFormat="1">
      <c r="A584" s="12" t="s">
        <v>585</v>
      </c>
      <c r="B584" s="12">
        <v>462195</v>
      </c>
      <c r="C584" s="12" t="s">
        <v>591</v>
      </c>
      <c r="D584" s="12" t="s">
        <v>691</v>
      </c>
      <c r="E584" s="5">
        <v>0</v>
      </c>
    </row>
    <row r="585" spans="1:5" s="12" customFormat="1">
      <c r="A585" s="12" t="s">
        <v>585</v>
      </c>
      <c r="B585" s="12">
        <v>462196</v>
      </c>
      <c r="C585" s="12" t="s">
        <v>592</v>
      </c>
      <c r="D585" s="12" t="s">
        <v>691</v>
      </c>
      <c r="E585" s="5">
        <v>0</v>
      </c>
    </row>
    <row r="586" spans="1:5" s="12" customFormat="1">
      <c r="A586" s="12" t="s">
        <v>585</v>
      </c>
      <c r="B586" s="12">
        <v>462197</v>
      </c>
      <c r="C586" s="12" t="s">
        <v>593</v>
      </c>
      <c r="D586" s="12" t="s">
        <v>691</v>
      </c>
      <c r="E586" s="5">
        <v>0</v>
      </c>
    </row>
    <row r="587" spans="1:5" s="12" customFormat="1">
      <c r="A587" s="12" t="s">
        <v>585</v>
      </c>
      <c r="B587" s="12">
        <v>462199</v>
      </c>
      <c r="C587" s="12" t="s">
        <v>594</v>
      </c>
      <c r="D587" s="12" t="s">
        <v>691</v>
      </c>
      <c r="E587" s="5">
        <v>0</v>
      </c>
    </row>
    <row r="588" spans="1:5" s="12" customFormat="1">
      <c r="A588" s="12" t="s">
        <v>585</v>
      </c>
      <c r="B588" s="12">
        <v>462202</v>
      </c>
      <c r="C588" s="12" t="s">
        <v>595</v>
      </c>
      <c r="D588" s="12" t="s">
        <v>691</v>
      </c>
      <c r="E588" s="5">
        <v>0</v>
      </c>
    </row>
    <row r="589" spans="1:5" s="12" customFormat="1">
      <c r="A589" s="12" t="s">
        <v>585</v>
      </c>
      <c r="B589" s="12">
        <v>462203</v>
      </c>
      <c r="C589" s="12" t="s">
        <v>596</v>
      </c>
      <c r="D589" s="12" t="s">
        <v>691</v>
      </c>
      <c r="E589" s="5">
        <v>0</v>
      </c>
    </row>
    <row r="590" spans="1:5" s="12" customFormat="1">
      <c r="A590" s="12" t="s">
        <v>585</v>
      </c>
      <c r="B590" s="12">
        <v>462206</v>
      </c>
      <c r="C590" s="12" t="s">
        <v>597</v>
      </c>
      <c r="D590" s="12" t="s">
        <v>691</v>
      </c>
      <c r="E590" s="5">
        <v>0</v>
      </c>
    </row>
    <row r="591" spans="1:5" s="12" customFormat="1">
      <c r="A591" s="12" t="s">
        <v>585</v>
      </c>
      <c r="B591" s="12">
        <v>462209</v>
      </c>
      <c r="C591" s="12" t="s">
        <v>598</v>
      </c>
      <c r="D591" s="12" t="s">
        <v>691</v>
      </c>
      <c r="E591" s="5">
        <v>0</v>
      </c>
    </row>
    <row r="592" spans="1:5" s="12" customFormat="1">
      <c r="A592" s="12" t="s">
        <v>585</v>
      </c>
      <c r="B592" s="12">
        <v>462210</v>
      </c>
      <c r="C592" s="12" t="s">
        <v>599</v>
      </c>
      <c r="D592" s="12" t="s">
        <v>691</v>
      </c>
      <c r="E592" s="5">
        <v>0</v>
      </c>
    </row>
    <row r="593" spans="1:5" s="12" customFormat="1">
      <c r="A593" s="12" t="s">
        <v>600</v>
      </c>
      <c r="B593" s="12">
        <v>472213</v>
      </c>
      <c r="C593" s="12" t="s">
        <v>601</v>
      </c>
      <c r="D593" s="12" t="s">
        <v>691</v>
      </c>
      <c r="E593" s="5">
        <v>0</v>
      </c>
    </row>
    <row r="594" spans="1:5" s="12" customFormat="1">
      <c r="A594" s="12" t="s">
        <v>600</v>
      </c>
      <c r="B594" s="12">
        <v>472218</v>
      </c>
      <c r="C594" s="12" t="s">
        <v>602</v>
      </c>
      <c r="D594" s="12" t="s">
        <v>691</v>
      </c>
      <c r="E594" s="5">
        <v>0</v>
      </c>
    </row>
    <row r="595" spans="1:5" s="12" customFormat="1">
      <c r="A595" s="12" t="s">
        <v>600</v>
      </c>
      <c r="B595" s="12">
        <v>472220</v>
      </c>
      <c r="C595" s="12" t="s">
        <v>603</v>
      </c>
      <c r="D595" s="12" t="s">
        <v>691</v>
      </c>
      <c r="E595" s="5">
        <v>0</v>
      </c>
    </row>
    <row r="596" spans="1:5" s="12" customFormat="1">
      <c r="A596" s="12" t="s">
        <v>600</v>
      </c>
      <c r="B596" s="12">
        <v>472221</v>
      </c>
      <c r="C596" s="12" t="s">
        <v>172</v>
      </c>
      <c r="D596" s="12" t="s">
        <v>691</v>
      </c>
      <c r="E596" s="5">
        <v>0</v>
      </c>
    </row>
    <row r="597" spans="1:5" s="12" customFormat="1">
      <c r="A597" s="12" t="s">
        <v>600</v>
      </c>
      <c r="B597" s="12">
        <v>472226</v>
      </c>
      <c r="C597" s="12" t="s">
        <v>604</v>
      </c>
      <c r="D597" s="12" t="s">
        <v>691</v>
      </c>
      <c r="E597" s="5">
        <v>0</v>
      </c>
    </row>
    <row r="598" spans="1:5" s="12" customFormat="1">
      <c r="A598" s="12" t="s">
        <v>600</v>
      </c>
      <c r="B598" s="12">
        <v>472232</v>
      </c>
      <c r="C598" s="12" t="s">
        <v>605</v>
      </c>
      <c r="D598" s="12" t="s">
        <v>691</v>
      </c>
      <c r="E598" s="5">
        <v>0</v>
      </c>
    </row>
    <row r="599" spans="1:5" s="12" customFormat="1">
      <c r="A599" s="12" t="s">
        <v>600</v>
      </c>
      <c r="B599" s="12">
        <v>472295</v>
      </c>
      <c r="C599" s="12" t="s">
        <v>606</v>
      </c>
      <c r="D599" s="12" t="s">
        <v>691</v>
      </c>
      <c r="E599" s="5">
        <v>0</v>
      </c>
    </row>
    <row r="600" spans="1:5" s="12" customFormat="1">
      <c r="A600" s="12" t="s">
        <v>607</v>
      </c>
      <c r="B600" s="12">
        <v>482242</v>
      </c>
      <c r="C600" s="12" t="s">
        <v>608</v>
      </c>
      <c r="D600" s="12" t="s">
        <v>691</v>
      </c>
      <c r="E600" s="5">
        <v>0</v>
      </c>
    </row>
    <row r="601" spans="1:5" s="12" customFormat="1">
      <c r="A601" s="12" t="s">
        <v>607</v>
      </c>
      <c r="B601" s="12">
        <v>482247</v>
      </c>
      <c r="C601" s="12" t="s">
        <v>609</v>
      </c>
      <c r="D601" s="12" t="s">
        <v>691</v>
      </c>
      <c r="E601" s="5">
        <v>0</v>
      </c>
    </row>
    <row r="602" spans="1:5" s="12" customFormat="1">
      <c r="A602" s="12" t="s">
        <v>607</v>
      </c>
      <c r="B602" s="12">
        <v>482248</v>
      </c>
      <c r="C602" s="12" t="s">
        <v>610</v>
      </c>
      <c r="D602" s="12" t="s">
        <v>691</v>
      </c>
      <c r="E602" s="5">
        <v>0</v>
      </c>
    </row>
    <row r="603" spans="1:5" s="12" customFormat="1">
      <c r="A603" s="12" t="s">
        <v>607</v>
      </c>
      <c r="B603" s="12">
        <v>482250</v>
      </c>
      <c r="C603" s="12" t="s">
        <v>611</v>
      </c>
      <c r="D603" s="12" t="s">
        <v>691</v>
      </c>
      <c r="E603" s="5">
        <v>0</v>
      </c>
    </row>
    <row r="604" spans="1:5" s="12" customFormat="1">
      <c r="A604" s="12" t="s">
        <v>607</v>
      </c>
      <c r="B604" s="12">
        <v>482255</v>
      </c>
      <c r="C604" s="12" t="s">
        <v>612</v>
      </c>
      <c r="D604" s="12" t="s">
        <v>691</v>
      </c>
      <c r="E604" s="5">
        <v>0</v>
      </c>
    </row>
    <row r="605" spans="1:5" s="12" customFormat="1">
      <c r="A605" s="12" t="s">
        <v>607</v>
      </c>
      <c r="B605" s="12">
        <v>482257</v>
      </c>
      <c r="C605" s="12" t="s">
        <v>613</v>
      </c>
      <c r="D605" s="12" t="s">
        <v>691</v>
      </c>
      <c r="E605" s="5">
        <v>0</v>
      </c>
    </row>
    <row r="606" spans="1:5" s="12" customFormat="1">
      <c r="A606" s="12" t="s">
        <v>607</v>
      </c>
      <c r="B606" s="12">
        <v>483310</v>
      </c>
      <c r="C606" s="12" t="s">
        <v>614</v>
      </c>
      <c r="D606" s="12" t="s">
        <v>691</v>
      </c>
      <c r="E606" s="5">
        <v>0</v>
      </c>
    </row>
    <row r="607" spans="1:5" s="12" customFormat="1">
      <c r="A607" s="12" t="s">
        <v>615</v>
      </c>
      <c r="B607" s="12">
        <v>491231</v>
      </c>
      <c r="C607" s="12" t="s">
        <v>616</v>
      </c>
      <c r="D607" s="12" t="s">
        <v>691</v>
      </c>
      <c r="E607" s="5">
        <v>0</v>
      </c>
    </row>
    <row r="608" spans="1:5" s="12" customFormat="1">
      <c r="A608" s="12" t="s">
        <v>615</v>
      </c>
      <c r="B608" s="12">
        <v>492066</v>
      </c>
      <c r="C608" s="12" t="s">
        <v>617</v>
      </c>
      <c r="D608" s="12" t="s">
        <v>691</v>
      </c>
      <c r="E608" s="5">
        <v>0</v>
      </c>
    </row>
    <row r="609" spans="1:5" s="12" customFormat="1">
      <c r="A609" s="12" t="s">
        <v>615</v>
      </c>
      <c r="B609" s="12">
        <v>492176</v>
      </c>
      <c r="C609" s="12" t="s">
        <v>618</v>
      </c>
      <c r="D609" s="12" t="s">
        <v>691</v>
      </c>
      <c r="E609" s="5">
        <v>0</v>
      </c>
    </row>
    <row r="610" spans="1:5" s="12" customFormat="1">
      <c r="A610" s="12" t="s">
        <v>615</v>
      </c>
      <c r="B610" s="12">
        <v>492259</v>
      </c>
      <c r="C610" s="12" t="s">
        <v>619</v>
      </c>
      <c r="D610" s="12" t="s">
        <v>691</v>
      </c>
      <c r="E610" s="5">
        <v>0</v>
      </c>
    </row>
    <row r="611" spans="1:5" s="12" customFormat="1">
      <c r="A611" s="12" t="s">
        <v>615</v>
      </c>
      <c r="B611" s="12">
        <v>492262</v>
      </c>
      <c r="C611" s="12" t="s">
        <v>620</v>
      </c>
      <c r="D611" s="12" t="s">
        <v>691</v>
      </c>
      <c r="E611" s="5">
        <v>0</v>
      </c>
    </row>
    <row r="612" spans="1:5" s="12" customFormat="1">
      <c r="A612" s="12" t="s">
        <v>615</v>
      </c>
      <c r="B612" s="12">
        <v>492263</v>
      </c>
      <c r="C612" s="12" t="s">
        <v>621</v>
      </c>
      <c r="D612" s="12" t="s">
        <v>691</v>
      </c>
      <c r="E612" s="5">
        <v>0</v>
      </c>
    </row>
    <row r="613" spans="1:5" s="12" customFormat="1">
      <c r="A613" s="12" t="s">
        <v>615</v>
      </c>
      <c r="B613" s="12">
        <v>492264</v>
      </c>
      <c r="C613" s="12" t="s">
        <v>622</v>
      </c>
      <c r="D613" s="12" t="s">
        <v>691</v>
      </c>
      <c r="E613" s="5">
        <v>0</v>
      </c>
    </row>
    <row r="614" spans="1:5" s="12" customFormat="1">
      <c r="A614" s="12" t="s">
        <v>615</v>
      </c>
      <c r="B614" s="12">
        <v>492265</v>
      </c>
      <c r="C614" s="12" t="s">
        <v>623</v>
      </c>
      <c r="D614" s="12" t="s">
        <v>691</v>
      </c>
      <c r="E614" s="5">
        <v>0</v>
      </c>
    </row>
    <row r="615" spans="1:5" s="12" customFormat="1">
      <c r="A615" s="12" t="s">
        <v>615</v>
      </c>
      <c r="B615" s="12">
        <v>492270</v>
      </c>
      <c r="C615" s="12" t="s">
        <v>624</v>
      </c>
      <c r="D615" s="12" t="s">
        <v>691</v>
      </c>
      <c r="E615" s="5">
        <v>0</v>
      </c>
    </row>
    <row r="616" spans="1:5" s="12" customFormat="1">
      <c r="A616" s="12" t="s">
        <v>615</v>
      </c>
      <c r="B616" s="12">
        <v>493403</v>
      </c>
      <c r="C616" s="12" t="s">
        <v>625</v>
      </c>
      <c r="D616" s="12" t="s">
        <v>691</v>
      </c>
      <c r="E616" s="5">
        <v>0</v>
      </c>
    </row>
    <row r="617" spans="1:5" s="12" customFormat="1">
      <c r="A617" s="12" t="s">
        <v>626</v>
      </c>
      <c r="B617" s="12">
        <v>500758</v>
      </c>
      <c r="C617" s="12" t="s">
        <v>627</v>
      </c>
      <c r="D617" s="12" t="s">
        <v>691</v>
      </c>
      <c r="E617" s="5">
        <v>0</v>
      </c>
    </row>
    <row r="618" spans="1:5" s="12" customFormat="1">
      <c r="A618" s="12" t="s">
        <v>626</v>
      </c>
      <c r="B618" s="12">
        <v>502278</v>
      </c>
      <c r="C618" s="12" t="s">
        <v>628</v>
      </c>
      <c r="D618" s="23" t="s">
        <v>691</v>
      </c>
      <c r="E618" s="3">
        <v>0</v>
      </c>
    </row>
    <row r="619" spans="1:5" s="12" customFormat="1">
      <c r="A619" s="12" t="s">
        <v>626</v>
      </c>
      <c r="B619" s="12">
        <v>502278</v>
      </c>
      <c r="C619" s="12" t="s">
        <v>628</v>
      </c>
      <c r="D619" s="12" t="s">
        <v>691</v>
      </c>
      <c r="E619" s="5">
        <v>0</v>
      </c>
    </row>
    <row r="620" spans="1:5" s="12" customFormat="1">
      <c r="A620" s="12" t="s">
        <v>626</v>
      </c>
      <c r="B620" s="12">
        <v>502282</v>
      </c>
      <c r="C620" s="12" t="s">
        <v>629</v>
      </c>
      <c r="D620" s="23" t="s">
        <v>691</v>
      </c>
      <c r="E620" s="3">
        <v>0</v>
      </c>
    </row>
    <row r="621" spans="1:5" s="12" customFormat="1">
      <c r="A621" s="12" t="s">
        <v>626</v>
      </c>
      <c r="B621" s="12">
        <v>502282</v>
      </c>
      <c r="C621" s="12" t="s">
        <v>629</v>
      </c>
      <c r="D621" s="12" t="s">
        <v>691</v>
      </c>
      <c r="E621" s="5">
        <v>0</v>
      </c>
    </row>
    <row r="622" spans="1:5" s="12" customFormat="1">
      <c r="A622" s="12" t="s">
        <v>626</v>
      </c>
      <c r="B622" s="12">
        <v>502284</v>
      </c>
      <c r="C622" s="12" t="s">
        <v>630</v>
      </c>
      <c r="D622" s="12" t="s">
        <v>691</v>
      </c>
      <c r="E622" s="5">
        <v>0</v>
      </c>
    </row>
    <row r="623" spans="1:5" s="12" customFormat="1">
      <c r="A623" s="12" t="s">
        <v>626</v>
      </c>
      <c r="B623" s="12">
        <v>502286</v>
      </c>
      <c r="C623" s="12" t="s">
        <v>631</v>
      </c>
      <c r="D623" s="12" t="s">
        <v>691</v>
      </c>
      <c r="E623" s="5">
        <v>0</v>
      </c>
    </row>
    <row r="624" spans="1:5" s="12" customFormat="1">
      <c r="A624" s="12" t="s">
        <v>626</v>
      </c>
      <c r="B624" s="12">
        <v>502288</v>
      </c>
      <c r="C624" s="12" t="s">
        <v>632</v>
      </c>
      <c r="D624" s="23" t="s">
        <v>691</v>
      </c>
      <c r="E624" s="3">
        <v>0</v>
      </c>
    </row>
    <row r="625" spans="1:5" s="12" customFormat="1">
      <c r="A625" s="12" t="s">
        <v>626</v>
      </c>
      <c r="B625" s="12">
        <v>502288</v>
      </c>
      <c r="C625" s="12" t="s">
        <v>632</v>
      </c>
      <c r="D625" s="12" t="s">
        <v>691</v>
      </c>
      <c r="E625" s="5">
        <v>0</v>
      </c>
    </row>
    <row r="626" spans="1:5" s="12" customFormat="1">
      <c r="A626" s="12" t="s">
        <v>633</v>
      </c>
      <c r="B626" s="12">
        <v>512251</v>
      </c>
      <c r="C626" s="12" t="s">
        <v>634</v>
      </c>
      <c r="D626" s="12" t="s">
        <v>691</v>
      </c>
      <c r="E626" s="5">
        <v>0</v>
      </c>
    </row>
    <row r="627" spans="1:5" s="12" customFormat="1">
      <c r="A627" s="12" t="s">
        <v>633</v>
      </c>
      <c r="B627" s="12">
        <v>512290</v>
      </c>
      <c r="C627" s="12" t="s">
        <v>635</v>
      </c>
      <c r="D627" s="12" t="s">
        <v>691</v>
      </c>
      <c r="E627" s="5">
        <v>0</v>
      </c>
    </row>
    <row r="628" spans="1:5" s="12" customFormat="1">
      <c r="A628" s="12" t="s">
        <v>633</v>
      </c>
      <c r="B628" s="12">
        <v>512291</v>
      </c>
      <c r="C628" s="12" t="s">
        <v>636</v>
      </c>
      <c r="D628" s="12" t="s">
        <v>691</v>
      </c>
      <c r="E628" s="5">
        <v>0</v>
      </c>
    </row>
    <row r="629" spans="1:5" s="12" customFormat="1">
      <c r="A629" s="12" t="s">
        <v>633</v>
      </c>
      <c r="B629" s="12">
        <v>512295</v>
      </c>
      <c r="C629" s="12" t="s">
        <v>637</v>
      </c>
      <c r="D629" s="12" t="s">
        <v>691</v>
      </c>
      <c r="E629" s="5">
        <v>0</v>
      </c>
    </row>
    <row r="630" spans="1:5" s="12" customFormat="1">
      <c r="A630" s="12" t="s">
        <v>633</v>
      </c>
      <c r="B630" s="12">
        <v>512296</v>
      </c>
      <c r="C630" s="12" t="s">
        <v>638</v>
      </c>
      <c r="D630" s="12" t="s">
        <v>691</v>
      </c>
      <c r="E630" s="5">
        <v>0</v>
      </c>
    </row>
    <row r="631" spans="1:5" s="12" customFormat="1">
      <c r="A631" s="12" t="s">
        <v>639</v>
      </c>
      <c r="B631" s="12">
        <v>520580</v>
      </c>
      <c r="C631" s="12" t="s">
        <v>640</v>
      </c>
      <c r="D631" s="12" t="s">
        <v>691</v>
      </c>
      <c r="E631" s="5">
        <v>0</v>
      </c>
    </row>
    <row r="632" spans="1:5" s="12" customFormat="1">
      <c r="A632" s="12" t="s">
        <v>639</v>
      </c>
      <c r="B632" s="12">
        <v>520581</v>
      </c>
      <c r="C632" s="12" t="s">
        <v>641</v>
      </c>
      <c r="D632" s="12" t="s">
        <v>691</v>
      </c>
      <c r="E632" s="5">
        <v>0</v>
      </c>
    </row>
    <row r="633" spans="1:5" s="12" customFormat="1">
      <c r="A633" s="12" t="s">
        <v>639</v>
      </c>
      <c r="B633" s="12">
        <v>522417</v>
      </c>
      <c r="C633" s="12" t="s">
        <v>642</v>
      </c>
      <c r="D633" s="12" t="s">
        <v>691</v>
      </c>
      <c r="E633" s="5">
        <v>0</v>
      </c>
    </row>
    <row r="634" spans="1:5" s="12" customFormat="1">
      <c r="A634" s="12" t="s">
        <v>639</v>
      </c>
      <c r="B634" s="12">
        <v>522419</v>
      </c>
      <c r="C634" s="12" t="s">
        <v>643</v>
      </c>
      <c r="D634" s="12" t="s">
        <v>691</v>
      </c>
      <c r="E634" s="5">
        <v>0</v>
      </c>
    </row>
    <row r="635" spans="1:5" s="12" customFormat="1">
      <c r="A635" s="12" t="s">
        <v>639</v>
      </c>
      <c r="B635" s="12">
        <v>522423</v>
      </c>
      <c r="C635" s="12" t="s">
        <v>644</v>
      </c>
      <c r="D635" s="12" t="s">
        <v>691</v>
      </c>
      <c r="E635" s="5">
        <v>0</v>
      </c>
    </row>
    <row r="636" spans="1:5" s="12" customFormat="1">
      <c r="A636" s="12" t="s">
        <v>639</v>
      </c>
      <c r="B636" s="12">
        <v>522426</v>
      </c>
      <c r="C636" s="12" t="s">
        <v>645</v>
      </c>
      <c r="D636" s="12" t="s">
        <v>691</v>
      </c>
      <c r="E636" s="5">
        <v>0</v>
      </c>
    </row>
    <row r="637" spans="1:5" s="12" customFormat="1">
      <c r="A637" s="12" t="s">
        <v>639</v>
      </c>
      <c r="B637" s="12">
        <v>522431</v>
      </c>
      <c r="C637" s="12" t="s">
        <v>646</v>
      </c>
      <c r="D637" s="12" t="s">
        <v>691</v>
      </c>
      <c r="E637" s="5">
        <v>0</v>
      </c>
    </row>
    <row r="638" spans="1:5" s="12" customFormat="1">
      <c r="A638" s="12" t="s">
        <v>639</v>
      </c>
      <c r="B638" s="12">
        <v>522442</v>
      </c>
      <c r="C638" s="12" t="s">
        <v>647</v>
      </c>
      <c r="D638" s="12" t="s">
        <v>691</v>
      </c>
      <c r="E638" s="5">
        <v>0</v>
      </c>
    </row>
    <row r="639" spans="1:5" s="12" customFormat="1">
      <c r="A639" s="12" t="s">
        <v>639</v>
      </c>
      <c r="B639" s="12">
        <v>522446</v>
      </c>
      <c r="C639" s="12" t="s">
        <v>648</v>
      </c>
      <c r="D639" s="12" t="s">
        <v>691</v>
      </c>
      <c r="E639" s="5">
        <v>0</v>
      </c>
    </row>
    <row r="640" spans="1:5" s="12" customFormat="1">
      <c r="A640" s="12" t="s">
        <v>639</v>
      </c>
      <c r="B640" s="12">
        <v>522447</v>
      </c>
      <c r="C640" s="12" t="s">
        <v>649</v>
      </c>
      <c r="D640" s="12" t="s">
        <v>691</v>
      </c>
      <c r="E640" s="5">
        <v>0</v>
      </c>
    </row>
    <row r="641" spans="1:5" s="12" customFormat="1">
      <c r="A641" s="12" t="s">
        <v>639</v>
      </c>
      <c r="B641" s="12">
        <v>522451</v>
      </c>
      <c r="C641" s="12" t="s">
        <v>650</v>
      </c>
      <c r="D641" s="12" t="s">
        <v>691</v>
      </c>
      <c r="E641" s="5">
        <v>0</v>
      </c>
    </row>
    <row r="642" spans="1:5" s="12" customFormat="1">
      <c r="A642" s="12" t="s">
        <v>639</v>
      </c>
      <c r="B642" s="12">
        <v>522452</v>
      </c>
      <c r="C642" s="12" t="s">
        <v>651</v>
      </c>
      <c r="D642" s="12" t="s">
        <v>691</v>
      </c>
      <c r="E642" s="5">
        <v>0</v>
      </c>
    </row>
    <row r="643" spans="1:5" s="12" customFormat="1">
      <c r="A643" s="12" t="s">
        <v>652</v>
      </c>
      <c r="B643" s="12">
        <v>532359</v>
      </c>
      <c r="C643" s="12" t="s">
        <v>653</v>
      </c>
      <c r="D643" s="12" t="s">
        <v>691</v>
      </c>
      <c r="E643" s="5">
        <v>0</v>
      </c>
    </row>
    <row r="644" spans="1:5" s="12" customFormat="1">
      <c r="A644" s="12" t="s">
        <v>652</v>
      </c>
      <c r="B644" s="12">
        <v>532362</v>
      </c>
      <c r="C644" s="12" t="s">
        <v>654</v>
      </c>
      <c r="D644" s="12" t="s">
        <v>691</v>
      </c>
      <c r="E644" s="5">
        <v>0</v>
      </c>
    </row>
    <row r="645" spans="1:5" s="12" customFormat="1">
      <c r="A645" s="12" t="s">
        <v>652</v>
      </c>
      <c r="B645" s="12">
        <v>532363</v>
      </c>
      <c r="C645" s="12" t="s">
        <v>655</v>
      </c>
      <c r="D645" s="12" t="s">
        <v>691</v>
      </c>
      <c r="E645" s="5">
        <v>0</v>
      </c>
    </row>
    <row r="646" spans="1:5" s="12" customFormat="1">
      <c r="A646" s="12" t="s">
        <v>652</v>
      </c>
      <c r="B646" s="12">
        <v>532364</v>
      </c>
      <c r="C646" s="12" t="s">
        <v>656</v>
      </c>
      <c r="D646" s="12" t="s">
        <v>691</v>
      </c>
      <c r="E646" s="5">
        <v>0</v>
      </c>
    </row>
    <row r="647" spans="1:5" s="12" customFormat="1">
      <c r="A647" s="12" t="s">
        <v>652</v>
      </c>
      <c r="B647" s="12">
        <v>532369</v>
      </c>
      <c r="C647" s="12" t="s">
        <v>657</v>
      </c>
      <c r="D647" s="12" t="s">
        <v>691</v>
      </c>
      <c r="E647" s="5">
        <v>0</v>
      </c>
    </row>
    <row r="648" spans="1:5" s="12" customFormat="1">
      <c r="A648" s="12" t="s">
        <v>652</v>
      </c>
      <c r="B648" s="12">
        <v>532373</v>
      </c>
      <c r="C648" s="12" t="s">
        <v>658</v>
      </c>
      <c r="D648" s="12" t="s">
        <v>691</v>
      </c>
      <c r="E648" s="5">
        <v>0</v>
      </c>
    </row>
    <row r="649" spans="1:5" s="12" customFormat="1">
      <c r="A649" s="12" t="s">
        <v>652</v>
      </c>
      <c r="B649" s="12">
        <v>532377</v>
      </c>
      <c r="C649" s="12" t="s">
        <v>659</v>
      </c>
      <c r="D649" s="12" t="s">
        <v>691</v>
      </c>
      <c r="E649" s="5">
        <v>0</v>
      </c>
    </row>
    <row r="650" spans="1:5" s="12" customFormat="1">
      <c r="A650" s="12" t="s">
        <v>652</v>
      </c>
      <c r="B650" s="12">
        <v>532383</v>
      </c>
      <c r="C650" s="12" t="s">
        <v>660</v>
      </c>
      <c r="D650" s="12" t="s">
        <v>691</v>
      </c>
      <c r="E650" s="5">
        <v>0</v>
      </c>
    </row>
    <row r="651" spans="1:5" s="12" customFormat="1">
      <c r="A651" s="12" t="s">
        <v>652</v>
      </c>
      <c r="B651" s="12">
        <v>532384</v>
      </c>
      <c r="C651" s="12" t="s">
        <v>661</v>
      </c>
      <c r="D651" s="12" t="s">
        <v>691</v>
      </c>
      <c r="E651" s="5">
        <v>0</v>
      </c>
    </row>
    <row r="652" spans="1:5" s="12" customFormat="1">
      <c r="A652" s="12" t="s">
        <v>652</v>
      </c>
      <c r="B652" s="12">
        <v>532386</v>
      </c>
      <c r="C652" s="12" t="s">
        <v>662</v>
      </c>
      <c r="D652" s="12" t="s">
        <v>691</v>
      </c>
      <c r="E652" s="5">
        <v>0</v>
      </c>
    </row>
    <row r="653" spans="1:5" s="12" customFormat="1">
      <c r="A653" s="12" t="s">
        <v>652</v>
      </c>
      <c r="B653" s="12">
        <v>532387</v>
      </c>
      <c r="C653" s="12" t="s">
        <v>663</v>
      </c>
      <c r="D653" s="12" t="s">
        <v>691</v>
      </c>
      <c r="E653" s="5">
        <v>0</v>
      </c>
    </row>
    <row r="654" spans="1:5" s="12" customFormat="1">
      <c r="A654" s="12" t="s">
        <v>652</v>
      </c>
      <c r="B654" s="12">
        <v>532388</v>
      </c>
      <c r="C654" s="12" t="s">
        <v>664</v>
      </c>
      <c r="D654" s="12" t="s">
        <v>691</v>
      </c>
      <c r="E654" s="5">
        <v>0</v>
      </c>
    </row>
    <row r="655" spans="1:5" s="12" customFormat="1">
      <c r="A655" s="12" t="s">
        <v>652</v>
      </c>
      <c r="B655" s="12">
        <v>532389</v>
      </c>
      <c r="C655" s="12" t="s">
        <v>665</v>
      </c>
      <c r="D655" s="12" t="s">
        <v>691</v>
      </c>
      <c r="E655" s="5">
        <v>0</v>
      </c>
    </row>
    <row r="656" spans="1:5" s="12" customFormat="1">
      <c r="A656" s="12" t="s">
        <v>652</v>
      </c>
      <c r="B656" s="12">
        <v>532390</v>
      </c>
      <c r="C656" s="12" t="s">
        <v>666</v>
      </c>
      <c r="D656" s="12" t="s">
        <v>691</v>
      </c>
      <c r="E656" s="5">
        <v>0</v>
      </c>
    </row>
    <row r="657" spans="1:5" s="12" customFormat="1">
      <c r="A657" s="12" t="s">
        <v>652</v>
      </c>
      <c r="B657" s="12">
        <v>532391</v>
      </c>
      <c r="C657" s="12" t="s">
        <v>667</v>
      </c>
      <c r="D657" s="12" t="s">
        <v>691</v>
      </c>
      <c r="E657" s="5">
        <v>0</v>
      </c>
    </row>
    <row r="658" spans="1:5" s="12" customFormat="1">
      <c r="A658" s="12" t="s">
        <v>652</v>
      </c>
      <c r="B658" s="12">
        <v>532392</v>
      </c>
      <c r="C658" s="12" t="s">
        <v>668</v>
      </c>
      <c r="D658" s="12" t="s">
        <v>691</v>
      </c>
      <c r="E658" s="5">
        <v>0</v>
      </c>
    </row>
    <row r="659" spans="1:5" s="12" customFormat="1">
      <c r="A659" s="12" t="s">
        <v>652</v>
      </c>
      <c r="B659" s="12">
        <v>532396</v>
      </c>
      <c r="C659" s="12" t="s">
        <v>669</v>
      </c>
      <c r="D659" s="12" t="s">
        <v>691</v>
      </c>
      <c r="E659" s="5">
        <v>0</v>
      </c>
    </row>
    <row r="660" spans="1:5" s="12" customFormat="1">
      <c r="A660" s="12" t="s">
        <v>652</v>
      </c>
      <c r="B660" s="12">
        <v>532397</v>
      </c>
      <c r="C660" s="12" t="s">
        <v>670</v>
      </c>
      <c r="D660" s="12" t="s">
        <v>691</v>
      </c>
      <c r="E660" s="5">
        <v>0</v>
      </c>
    </row>
    <row r="661" spans="1:5" s="12" customFormat="1">
      <c r="A661" s="12" t="s">
        <v>652</v>
      </c>
      <c r="B661" s="12">
        <v>532399</v>
      </c>
      <c r="C661" s="12" t="s">
        <v>671</v>
      </c>
      <c r="D661" s="12" t="s">
        <v>691</v>
      </c>
      <c r="E661" s="5">
        <v>0</v>
      </c>
    </row>
    <row r="662" spans="1:5" s="12" customFormat="1">
      <c r="A662" s="12" t="s">
        <v>652</v>
      </c>
      <c r="B662" s="12">
        <v>533336</v>
      </c>
      <c r="C662" s="12" t="s">
        <v>672</v>
      </c>
      <c r="D662" s="12" t="s">
        <v>691</v>
      </c>
      <c r="E662" s="5">
        <v>0</v>
      </c>
    </row>
    <row r="663" spans="1:5" s="12" customFormat="1">
      <c r="A663" s="12" t="s">
        <v>673</v>
      </c>
      <c r="B663" s="12">
        <v>542301</v>
      </c>
      <c r="C663" s="12" t="s">
        <v>674</v>
      </c>
      <c r="D663" s="12" t="s">
        <v>691</v>
      </c>
      <c r="E663" s="5">
        <v>0</v>
      </c>
    </row>
    <row r="664" spans="1:5" s="12" customFormat="1">
      <c r="A664" s="12" t="s">
        <v>673</v>
      </c>
      <c r="B664" s="12">
        <v>542313</v>
      </c>
      <c r="C664" s="12" t="s">
        <v>675</v>
      </c>
      <c r="D664" s="12" t="s">
        <v>691</v>
      </c>
      <c r="E664" s="5">
        <v>0</v>
      </c>
    </row>
    <row r="665" spans="1:5" s="12" customFormat="1">
      <c r="A665" s="12" t="s">
        <v>673</v>
      </c>
      <c r="B665" s="12">
        <v>542318</v>
      </c>
      <c r="C665" s="12" t="s">
        <v>676</v>
      </c>
      <c r="D665" s="12" t="s">
        <v>691</v>
      </c>
      <c r="E665" s="5">
        <v>0</v>
      </c>
    </row>
    <row r="666" spans="1:5" s="12" customFormat="1">
      <c r="A666" s="12" t="s">
        <v>673</v>
      </c>
      <c r="B666" s="12">
        <v>542324</v>
      </c>
      <c r="C666" s="12" t="s">
        <v>677</v>
      </c>
      <c r="D666" s="12" t="s">
        <v>691</v>
      </c>
      <c r="E666" s="5">
        <v>0</v>
      </c>
    </row>
    <row r="667" spans="1:5" s="12" customFormat="1">
      <c r="A667" s="12" t="s">
        <v>673</v>
      </c>
      <c r="B667" s="12">
        <v>542332</v>
      </c>
      <c r="C667" s="12" t="s">
        <v>678</v>
      </c>
      <c r="D667" s="12" t="s">
        <v>691</v>
      </c>
      <c r="E667" s="5">
        <v>0</v>
      </c>
    </row>
    <row r="668" spans="1:5" s="12" customFormat="1">
      <c r="A668" s="12" t="s">
        <v>673</v>
      </c>
      <c r="B668" s="12">
        <v>542338</v>
      </c>
      <c r="C668" s="12" t="s">
        <v>679</v>
      </c>
      <c r="D668" s="12" t="s">
        <v>691</v>
      </c>
      <c r="E668" s="5">
        <v>0</v>
      </c>
    </row>
    <row r="669" spans="1:5" s="12" customFormat="1">
      <c r="A669" s="12" t="s">
        <v>673</v>
      </c>
      <c r="B669" s="12">
        <v>542339</v>
      </c>
      <c r="C669" s="12" t="s">
        <v>680</v>
      </c>
      <c r="D669" s="12" t="s">
        <v>691</v>
      </c>
      <c r="E669" s="5">
        <v>0</v>
      </c>
    </row>
    <row r="670" spans="1:5" s="12" customFormat="1">
      <c r="A670" s="12" t="s">
        <v>673</v>
      </c>
      <c r="B670" s="12">
        <v>542343</v>
      </c>
      <c r="C670" s="12" t="s">
        <v>681</v>
      </c>
      <c r="D670" s="12" t="s">
        <v>691</v>
      </c>
      <c r="E670" s="5">
        <v>0</v>
      </c>
    </row>
    <row r="671" spans="1:5" s="12" customFormat="1">
      <c r="A671" s="12" t="s">
        <v>682</v>
      </c>
      <c r="B671" s="12">
        <v>552220</v>
      </c>
      <c r="C671" s="12" t="s">
        <v>683</v>
      </c>
      <c r="D671" s="12" t="s">
        <v>691</v>
      </c>
      <c r="E671" s="5">
        <v>0</v>
      </c>
    </row>
    <row r="672" spans="1:5" s="12" customFormat="1">
      <c r="A672" s="12" t="s">
        <v>682</v>
      </c>
      <c r="B672" s="12">
        <v>552349</v>
      </c>
      <c r="C672" s="12" t="s">
        <v>684</v>
      </c>
      <c r="D672" s="12" t="s">
        <v>691</v>
      </c>
      <c r="E672" s="5">
        <v>0</v>
      </c>
    </row>
    <row r="673" spans="1:5" s="12" customFormat="1">
      <c r="A673" s="12" t="s">
        <v>682</v>
      </c>
      <c r="B673" s="12">
        <v>553304</v>
      </c>
      <c r="C673" s="12" t="s">
        <v>685</v>
      </c>
      <c r="D673" s="12" t="s">
        <v>691</v>
      </c>
      <c r="E673" s="5">
        <v>0</v>
      </c>
    </row>
    <row r="674" spans="1:5" s="12" customFormat="1">
      <c r="A674" s="12" t="s">
        <v>686</v>
      </c>
      <c r="B674" s="12">
        <v>663800</v>
      </c>
      <c r="C674" s="12" t="s">
        <v>687</v>
      </c>
      <c r="D674" s="12" t="s">
        <v>691</v>
      </c>
      <c r="E674" s="5">
        <v>0</v>
      </c>
    </row>
    <row r="675" spans="1:5" s="12" customFormat="1">
      <c r="A675" s="12" t="s">
        <v>688</v>
      </c>
      <c r="B675" s="12">
        <v>673900</v>
      </c>
      <c r="C675" s="12" t="s">
        <v>689</v>
      </c>
      <c r="D675" s="12" t="s">
        <v>691</v>
      </c>
      <c r="E675" s="5">
        <v>0</v>
      </c>
    </row>
    <row r="676" spans="1:5" s="12" customFormat="1">
      <c r="A676" s="23"/>
      <c r="B676" s="27"/>
      <c r="D676" s="23"/>
      <c r="E676" s="5"/>
    </row>
    <row r="677" spans="1:5" s="12" customFormat="1">
      <c r="A677" s="23"/>
      <c r="B677" s="23"/>
      <c r="D677" s="23"/>
      <c r="E677" s="5">
        <f>SUM(E3:E676)</f>
        <v>4326888</v>
      </c>
    </row>
    <row r="678" spans="1:5" s="12" customFormat="1">
      <c r="A678" s="23"/>
      <c r="B678" s="23"/>
      <c r="D678" s="23"/>
      <c r="E678" s="5"/>
    </row>
    <row r="679" spans="1:5" s="12" customFormat="1">
      <c r="A679" s="23"/>
      <c r="B679" s="27"/>
      <c r="D679" s="23"/>
      <c r="E679" s="5"/>
    </row>
    <row r="680" spans="1:5" s="12" customFormat="1">
      <c r="A680" s="23"/>
      <c r="B680" s="23"/>
      <c r="D680" s="23"/>
      <c r="E680" s="5"/>
    </row>
    <row r="681" spans="1:5" s="12" customFormat="1">
      <c r="A681" s="23"/>
      <c r="B681" s="27"/>
      <c r="D681" s="23"/>
      <c r="E681" s="5"/>
    </row>
    <row r="682" spans="1:5" s="12" customFormat="1">
      <c r="A682" s="23"/>
      <c r="B682" s="27"/>
      <c r="D682" s="23"/>
      <c r="E682" s="5"/>
    </row>
    <row r="683" spans="1:5" s="12" customFormat="1">
      <c r="A683" s="23"/>
      <c r="B683" s="27"/>
      <c r="D683" s="23"/>
      <c r="E683" s="5"/>
    </row>
    <row r="684" spans="1:5" s="12" customFormat="1">
      <c r="A684" s="23"/>
      <c r="B684" s="27"/>
      <c r="D684" s="23"/>
      <c r="E684" s="5"/>
    </row>
    <row r="685" spans="1:5" s="12" customFormat="1">
      <c r="A685" s="23"/>
      <c r="B685" s="27"/>
      <c r="D685" s="23"/>
      <c r="E685" s="5"/>
    </row>
    <row r="686" spans="1:5" s="12" customFormat="1">
      <c r="A686" s="23"/>
      <c r="B686" s="27"/>
      <c r="D686" s="23"/>
      <c r="E686" s="5"/>
    </row>
    <row r="687" spans="1:5" s="12" customFormat="1">
      <c r="A687" s="23"/>
      <c r="B687" s="27"/>
      <c r="D687" s="23"/>
      <c r="E687" s="5"/>
    </row>
    <row r="688" spans="1:5" s="12" customFormat="1">
      <c r="A688" s="23"/>
      <c r="B688" s="23"/>
      <c r="D688" s="23"/>
      <c r="E688" s="5"/>
    </row>
    <row r="689" spans="1:5" s="12" customFormat="1">
      <c r="A689" s="23"/>
      <c r="B689" s="23"/>
      <c r="D689" s="23"/>
      <c r="E689" s="5"/>
    </row>
    <row r="690" spans="1:5" s="12" customFormat="1">
      <c r="A690" s="23"/>
      <c r="B690" s="23"/>
      <c r="D690" s="23"/>
      <c r="E690" s="5"/>
    </row>
    <row r="691" spans="1:5" s="12" customFormat="1">
      <c r="A691" s="23"/>
      <c r="B691" s="27"/>
      <c r="D691" s="23"/>
      <c r="E691" s="5"/>
    </row>
    <row r="692" spans="1:5" s="12" customFormat="1">
      <c r="A692" s="23"/>
      <c r="B692" s="23"/>
      <c r="D692" s="23"/>
      <c r="E692" s="5"/>
    </row>
    <row r="693" spans="1:5" s="12" customFormat="1">
      <c r="A693" s="23"/>
      <c r="B693" s="27"/>
      <c r="D693" s="23"/>
      <c r="E693" s="5"/>
    </row>
    <row r="694" spans="1:5" s="12" customFormat="1">
      <c r="A694" s="23"/>
      <c r="B694" s="23"/>
      <c r="D694" s="23"/>
      <c r="E694" s="5"/>
    </row>
    <row r="695" spans="1:5" s="12" customFormat="1">
      <c r="A695" s="23"/>
      <c r="B695" s="23"/>
      <c r="D695" s="23"/>
      <c r="E695" s="5"/>
    </row>
    <row r="696" spans="1:5" s="12" customFormat="1">
      <c r="A696" s="23"/>
      <c r="B696" s="27"/>
      <c r="D696" s="23"/>
      <c r="E696" s="5"/>
    </row>
    <row r="697" spans="1:5" s="12" customFormat="1">
      <c r="A697" s="23"/>
      <c r="B697" s="23"/>
      <c r="D697" s="23"/>
      <c r="E697" s="5"/>
    </row>
    <row r="698" spans="1:5" s="12" customFormat="1">
      <c r="A698" s="23"/>
      <c r="B698" s="27"/>
      <c r="D698" s="23"/>
      <c r="E698" s="5"/>
    </row>
    <row r="699" spans="1:5" s="12" customFormat="1">
      <c r="A699" s="23"/>
      <c r="B699" s="27"/>
      <c r="D699" s="23"/>
      <c r="E699" s="5"/>
    </row>
    <row r="700" spans="1:5" s="12" customFormat="1">
      <c r="A700" s="23"/>
      <c r="B700" s="27"/>
      <c r="D700" s="23"/>
      <c r="E700" s="5"/>
    </row>
    <row r="701" spans="1:5" s="12" customFormat="1">
      <c r="A701" s="23"/>
      <c r="B701" s="27"/>
      <c r="D701" s="23"/>
      <c r="E701" s="5"/>
    </row>
    <row r="702" spans="1:5" s="12" customFormat="1">
      <c r="A702" s="23"/>
      <c r="B702" s="27"/>
      <c r="D702" s="23"/>
      <c r="E702" s="5"/>
    </row>
    <row r="703" spans="1:5" s="12" customFormat="1">
      <c r="A703" s="23"/>
      <c r="B703" s="27"/>
      <c r="D703" s="23"/>
      <c r="E703" s="5"/>
    </row>
    <row r="704" spans="1:5" s="12" customFormat="1">
      <c r="A704" s="23"/>
      <c r="B704" s="27"/>
      <c r="D704" s="23"/>
      <c r="E704" s="5"/>
    </row>
    <row r="705" spans="1:5" s="12" customFormat="1">
      <c r="A705" s="23"/>
      <c r="B705" s="23"/>
      <c r="D705" s="23"/>
      <c r="E705" s="5"/>
    </row>
    <row r="706" spans="1:5" s="12" customFormat="1">
      <c r="A706" s="23"/>
      <c r="B706" s="27"/>
      <c r="D706" s="23"/>
      <c r="E706" s="5"/>
    </row>
    <row r="707" spans="1:5" s="12" customFormat="1">
      <c r="A707" s="23"/>
      <c r="B707" s="27"/>
      <c r="D707" s="23"/>
      <c r="E707" s="5"/>
    </row>
    <row r="708" spans="1:5" s="12" customFormat="1">
      <c r="A708" s="23"/>
      <c r="B708" s="27"/>
      <c r="D708" s="23"/>
      <c r="E708" s="5"/>
    </row>
    <row r="709" spans="1:5" s="12" customFormat="1">
      <c r="A709" s="23"/>
      <c r="B709" s="28"/>
      <c r="D709" s="23"/>
      <c r="E709" s="5"/>
    </row>
    <row r="710" spans="1:5" s="12" customFormat="1">
      <c r="A710" s="23"/>
      <c r="B710" s="27"/>
      <c r="D710" s="23"/>
      <c r="E710" s="5"/>
    </row>
    <row r="711" spans="1:5" s="12" customFormat="1">
      <c r="A711" s="23"/>
      <c r="B711" s="27"/>
      <c r="D711" s="23"/>
      <c r="E711" s="5"/>
    </row>
    <row r="712" spans="1:5" s="12" customFormat="1">
      <c r="A712" s="23"/>
      <c r="B712" s="23"/>
      <c r="D712" s="23"/>
      <c r="E712" s="5"/>
    </row>
    <row r="713" spans="1:5" s="12" customFormat="1">
      <c r="A713" s="23"/>
      <c r="B713" s="27"/>
      <c r="D713" s="23"/>
      <c r="E713" s="5"/>
    </row>
    <row r="714" spans="1:5" s="12" customFormat="1">
      <c r="A714" s="23"/>
      <c r="B714" s="27"/>
      <c r="D714" s="23"/>
      <c r="E714" s="5"/>
    </row>
    <row r="715" spans="1:5" s="12" customFormat="1">
      <c r="A715" s="23"/>
      <c r="B715" s="28"/>
      <c r="D715" s="23"/>
      <c r="E715" s="5"/>
    </row>
    <row r="716" spans="1:5" s="12" customFormat="1">
      <c r="A716" s="23"/>
      <c r="B716" s="27"/>
      <c r="D716" s="23"/>
      <c r="E716" s="5"/>
    </row>
    <row r="717" spans="1:5" s="12" customFormat="1">
      <c r="A717" s="23"/>
      <c r="B717" s="27"/>
      <c r="D717" s="23"/>
      <c r="E717" s="5"/>
    </row>
    <row r="718" spans="1:5" s="12" customFormat="1">
      <c r="A718" s="23"/>
      <c r="B718" s="28"/>
      <c r="D718" s="23"/>
      <c r="E718" s="5"/>
    </row>
    <row r="719" spans="1:5" s="12" customFormat="1">
      <c r="A719" s="23"/>
      <c r="B719" s="27"/>
      <c r="D719" s="23"/>
      <c r="E719" s="5"/>
    </row>
    <row r="720" spans="1:5" s="12" customFormat="1">
      <c r="A720" s="23"/>
      <c r="B720" s="27"/>
      <c r="D720" s="23"/>
      <c r="E720" s="5"/>
    </row>
    <row r="721" spans="1:5" s="12" customFormat="1">
      <c r="A721" s="23"/>
      <c r="B721" s="27"/>
      <c r="D721" s="23"/>
      <c r="E721" s="5"/>
    </row>
    <row r="722" spans="1:5" s="12" customFormat="1">
      <c r="A722" s="23"/>
      <c r="B722" s="27"/>
      <c r="D722" s="23"/>
      <c r="E722" s="5"/>
    </row>
    <row r="723" spans="1:5" s="12" customFormat="1">
      <c r="A723" s="23"/>
      <c r="B723" s="28"/>
      <c r="D723" s="23"/>
      <c r="E723" s="5"/>
    </row>
    <row r="724" spans="1:5" s="12" customFormat="1">
      <c r="A724" s="23"/>
      <c r="B724" s="28"/>
      <c r="D724" s="23"/>
      <c r="E724" s="5"/>
    </row>
    <row r="725" spans="1:5" s="12" customFormat="1">
      <c r="A725" s="23"/>
      <c r="B725" s="27"/>
      <c r="D725" s="23"/>
      <c r="E725" s="5"/>
    </row>
    <row r="726" spans="1:5" s="12" customFormat="1">
      <c r="A726" s="23"/>
      <c r="B726" s="27"/>
      <c r="D726" s="23"/>
      <c r="E726" s="5"/>
    </row>
    <row r="727" spans="1:5" s="12" customFormat="1">
      <c r="A727" s="23"/>
      <c r="B727" s="27"/>
      <c r="D727" s="23"/>
      <c r="E727" s="5"/>
    </row>
    <row r="728" spans="1:5" s="12" customFormat="1">
      <c r="A728" s="23"/>
      <c r="B728" s="27"/>
      <c r="D728" s="23"/>
      <c r="E728" s="5"/>
    </row>
    <row r="729" spans="1:5" s="12" customFormat="1">
      <c r="A729" s="23"/>
      <c r="B729" s="27"/>
      <c r="D729" s="23"/>
      <c r="E729" s="5"/>
    </row>
    <row r="730" spans="1:5" s="12" customFormat="1">
      <c r="A730" s="23"/>
      <c r="B730" s="23"/>
      <c r="D730" s="23"/>
      <c r="E730" s="5"/>
    </row>
    <row r="731" spans="1:5" s="12" customFormat="1">
      <c r="A731" s="23"/>
      <c r="B731" s="27"/>
      <c r="D731" s="23"/>
      <c r="E731" s="5"/>
    </row>
    <row r="732" spans="1:5" s="12" customFormat="1">
      <c r="A732" s="23"/>
      <c r="B732" s="27"/>
      <c r="D732" s="23"/>
      <c r="E732" s="5"/>
    </row>
    <row r="733" spans="1:5" s="12" customFormat="1">
      <c r="A733" s="23"/>
      <c r="B733" s="27"/>
      <c r="D733" s="23"/>
      <c r="E733" s="5"/>
    </row>
    <row r="734" spans="1:5" s="12" customFormat="1">
      <c r="A734" s="23"/>
      <c r="B734" s="27"/>
      <c r="D734" s="23"/>
      <c r="E734" s="5"/>
    </row>
    <row r="735" spans="1:5" s="12" customFormat="1">
      <c r="A735" s="23"/>
      <c r="B735" s="23"/>
      <c r="D735" s="23"/>
      <c r="E735" s="5"/>
    </row>
    <row r="736" spans="1:5" s="12" customFormat="1">
      <c r="A736" s="23"/>
      <c r="B736" s="23"/>
      <c r="D736" s="23"/>
      <c r="E736" s="5"/>
    </row>
    <row r="737" spans="1:5" s="12" customFormat="1">
      <c r="A737" s="23"/>
      <c r="B737" s="27"/>
      <c r="D737" s="23"/>
      <c r="E737" s="5"/>
    </row>
    <row r="738" spans="1:5" s="12" customFormat="1">
      <c r="A738" s="23"/>
      <c r="B738" s="27"/>
      <c r="D738" s="23"/>
      <c r="E738" s="5"/>
    </row>
    <row r="739" spans="1:5" s="12" customFormat="1">
      <c r="A739" s="23"/>
      <c r="B739" s="27"/>
      <c r="D739" s="23"/>
      <c r="E739" s="5"/>
    </row>
    <row r="740" spans="1:5" s="12" customFormat="1">
      <c r="A740" s="23"/>
      <c r="B740" s="27"/>
      <c r="D740" s="23"/>
      <c r="E740" s="5"/>
    </row>
    <row r="741" spans="1:5" s="12" customFormat="1">
      <c r="A741" s="23"/>
      <c r="B741" s="27"/>
      <c r="D741" s="23"/>
      <c r="E741" s="5"/>
    </row>
    <row r="742" spans="1:5" s="12" customFormat="1">
      <c r="A742" s="23"/>
      <c r="B742" s="27"/>
      <c r="D742" s="23"/>
      <c r="E742" s="5"/>
    </row>
    <row r="743" spans="1:5" s="12" customFormat="1">
      <c r="A743" s="23"/>
      <c r="B743" s="27"/>
      <c r="D743" s="23"/>
      <c r="E743" s="5"/>
    </row>
    <row r="744" spans="1:5" s="12" customFormat="1">
      <c r="A744" s="23"/>
      <c r="B744" s="27"/>
      <c r="D744" s="23"/>
      <c r="E744" s="5"/>
    </row>
    <row r="745" spans="1:5" s="12" customFormat="1">
      <c r="A745" s="23"/>
      <c r="B745" s="27"/>
      <c r="D745" s="23"/>
      <c r="E745" s="5"/>
    </row>
    <row r="746" spans="1:5" s="12" customFormat="1">
      <c r="A746" s="23"/>
      <c r="B746" s="27"/>
      <c r="D746" s="23"/>
      <c r="E746" s="5"/>
    </row>
    <row r="747" spans="1:5" s="12" customFormat="1">
      <c r="A747" s="23"/>
      <c r="B747" s="28"/>
      <c r="D747" s="23"/>
      <c r="E747" s="5"/>
    </row>
    <row r="748" spans="1:5" s="12" customFormat="1">
      <c r="A748" s="23"/>
      <c r="B748" s="27"/>
      <c r="D748" s="23"/>
      <c r="E748" s="5"/>
    </row>
    <row r="749" spans="1:5" s="12" customFormat="1">
      <c r="A749" s="23"/>
      <c r="B749" s="27"/>
      <c r="D749" s="23"/>
      <c r="E749" s="5"/>
    </row>
    <row r="750" spans="1:5" s="12" customFormat="1">
      <c r="A750" s="23"/>
      <c r="B750" s="27"/>
      <c r="D750" s="23"/>
      <c r="E750" s="5"/>
    </row>
    <row r="751" spans="1:5" s="12" customFormat="1">
      <c r="A751" s="23"/>
      <c r="B751" s="27"/>
      <c r="D751" s="23"/>
      <c r="E751" s="5"/>
    </row>
    <row r="752" spans="1:5" s="12" customFormat="1">
      <c r="A752" s="23"/>
      <c r="B752" s="27"/>
      <c r="D752" s="23"/>
      <c r="E752" s="5"/>
    </row>
    <row r="753" spans="1:5" s="12" customFormat="1">
      <c r="A753" s="23"/>
      <c r="B753" s="27"/>
      <c r="D753" s="23"/>
      <c r="E753" s="5"/>
    </row>
    <row r="754" spans="1:5" s="12" customFormat="1">
      <c r="A754" s="23"/>
      <c r="B754" s="23"/>
      <c r="D754" s="23"/>
      <c r="E754" s="5"/>
    </row>
    <row r="755" spans="1:5" s="12" customFormat="1">
      <c r="A755" s="23"/>
      <c r="B755" s="27"/>
      <c r="D755" s="23"/>
      <c r="E755" s="5"/>
    </row>
    <row r="756" spans="1:5" s="12" customFormat="1">
      <c r="A756" s="23"/>
      <c r="B756" s="27"/>
      <c r="D756" s="23"/>
      <c r="E756" s="5"/>
    </row>
    <row r="757" spans="1:5" s="12" customFormat="1">
      <c r="A757" s="23"/>
      <c r="B757" s="27"/>
      <c r="D757" s="23"/>
      <c r="E757" s="5"/>
    </row>
    <row r="758" spans="1:5" s="12" customFormat="1">
      <c r="A758" s="23"/>
      <c r="B758" s="27"/>
      <c r="D758" s="23"/>
      <c r="E758" s="5"/>
    </row>
    <row r="759" spans="1:5" s="12" customFormat="1">
      <c r="A759" s="23"/>
      <c r="B759" s="27"/>
      <c r="D759" s="23"/>
      <c r="E759" s="5"/>
    </row>
    <row r="760" spans="1:5" s="12" customFormat="1">
      <c r="A760" s="23"/>
      <c r="B760" s="27"/>
      <c r="D760" s="23"/>
      <c r="E760" s="5"/>
    </row>
    <row r="761" spans="1:5" s="12" customFormat="1">
      <c r="A761" s="23"/>
      <c r="B761" s="27"/>
      <c r="D761" s="23"/>
      <c r="E761" s="5"/>
    </row>
    <row r="762" spans="1:5" s="12" customFormat="1">
      <c r="A762" s="23"/>
      <c r="B762" s="23"/>
      <c r="D762" s="23"/>
      <c r="E762" s="5"/>
    </row>
    <row r="763" spans="1:5" s="12" customFormat="1">
      <c r="A763" s="23"/>
      <c r="B763" s="27"/>
      <c r="D763" s="23"/>
      <c r="E763" s="5"/>
    </row>
    <row r="764" spans="1:5" s="12" customFormat="1">
      <c r="A764" s="23"/>
      <c r="B764" s="27"/>
      <c r="D764" s="23"/>
      <c r="E764" s="5"/>
    </row>
    <row r="765" spans="1:5" s="12" customFormat="1">
      <c r="A765" s="23"/>
      <c r="B765" s="27"/>
      <c r="D765" s="23"/>
      <c r="E765" s="5"/>
    </row>
    <row r="766" spans="1:5" s="12" customFormat="1">
      <c r="A766" s="23"/>
      <c r="B766" s="23"/>
      <c r="D766" s="23"/>
      <c r="E766" s="5"/>
    </row>
    <row r="767" spans="1:5" s="12" customFormat="1">
      <c r="A767" s="23"/>
      <c r="B767" s="27"/>
      <c r="D767" s="23"/>
      <c r="E767" s="5"/>
    </row>
    <row r="768" spans="1:5" s="12" customFormat="1">
      <c r="A768" s="23"/>
      <c r="B768" s="23"/>
      <c r="D768" s="23"/>
      <c r="E768" s="5"/>
    </row>
    <row r="769" spans="1:5" s="12" customFormat="1">
      <c r="A769" s="23"/>
      <c r="B769" s="23"/>
      <c r="D769" s="23"/>
      <c r="E769" s="5"/>
    </row>
    <row r="770" spans="1:5" s="12" customFormat="1">
      <c r="A770" s="23"/>
      <c r="B770" s="23"/>
      <c r="D770" s="23"/>
      <c r="E770" s="5"/>
    </row>
    <row r="771" spans="1:5" s="12" customFormat="1">
      <c r="A771" s="23"/>
      <c r="B771" s="27"/>
      <c r="D771" s="23"/>
      <c r="E771" s="5"/>
    </row>
    <row r="772" spans="1:5" s="12" customFormat="1">
      <c r="A772" s="23"/>
      <c r="B772" s="23"/>
      <c r="D772" s="23"/>
      <c r="E772" s="5"/>
    </row>
    <row r="773" spans="1:5" s="12" customFormat="1">
      <c r="A773" s="23"/>
      <c r="B773" s="28"/>
      <c r="D773" s="23"/>
      <c r="E773" s="5"/>
    </row>
    <row r="774" spans="1:5" s="12" customFormat="1">
      <c r="A774" s="23"/>
      <c r="B774" s="27"/>
      <c r="D774" s="23"/>
      <c r="E774" s="5"/>
    </row>
    <row r="775" spans="1:5" s="12" customFormat="1">
      <c r="A775" s="23"/>
      <c r="B775" s="27"/>
      <c r="D775" s="23"/>
      <c r="E775" s="5"/>
    </row>
    <row r="776" spans="1:5" s="12" customFormat="1">
      <c r="A776" s="23"/>
      <c r="B776" s="27"/>
      <c r="D776" s="23"/>
      <c r="E776" s="5"/>
    </row>
    <row r="777" spans="1:5" s="12" customFormat="1">
      <c r="A777" s="23"/>
      <c r="B777" s="27"/>
      <c r="D777" s="23"/>
      <c r="E777" s="5"/>
    </row>
    <row r="778" spans="1:5" s="12" customFormat="1">
      <c r="A778" s="23"/>
      <c r="B778" s="27"/>
      <c r="D778" s="23"/>
      <c r="E778" s="5"/>
    </row>
    <row r="779" spans="1:5" s="12" customFormat="1">
      <c r="A779" s="23"/>
      <c r="B779" s="28"/>
      <c r="D779" s="23"/>
      <c r="E779" s="5"/>
    </row>
    <row r="780" spans="1:5" s="12" customFormat="1">
      <c r="A780" s="23"/>
      <c r="B780" s="23"/>
      <c r="D780" s="23"/>
      <c r="E780" s="5"/>
    </row>
    <row r="781" spans="1:5" s="12" customFormat="1">
      <c r="A781" s="23"/>
      <c r="B781" s="27"/>
      <c r="D781" s="23"/>
      <c r="E781" s="5"/>
    </row>
    <row r="782" spans="1:5" s="12" customFormat="1">
      <c r="A782" s="23"/>
      <c r="B782" s="27"/>
      <c r="D782" s="23"/>
      <c r="E782" s="5"/>
    </row>
    <row r="783" spans="1:5" s="12" customFormat="1">
      <c r="A783" s="23"/>
      <c r="B783" s="23"/>
      <c r="D783" s="23"/>
      <c r="E783" s="5"/>
    </row>
    <row r="784" spans="1:5" s="12" customFormat="1">
      <c r="A784" s="23"/>
      <c r="B784" s="27"/>
      <c r="D784" s="23"/>
      <c r="E784" s="5"/>
    </row>
    <row r="785" spans="1:5" s="12" customFormat="1">
      <c r="A785" s="23"/>
      <c r="B785" s="27"/>
      <c r="D785" s="23"/>
      <c r="E785" s="5"/>
    </row>
    <row r="786" spans="1:5" s="12" customFormat="1">
      <c r="A786" s="23"/>
      <c r="B786" s="27"/>
      <c r="D786" s="23"/>
      <c r="E786" s="5"/>
    </row>
    <row r="787" spans="1:5" s="12" customFormat="1">
      <c r="A787" s="23"/>
      <c r="B787" s="27"/>
      <c r="D787" s="23"/>
      <c r="E787" s="5"/>
    </row>
    <row r="788" spans="1:5" s="12" customFormat="1">
      <c r="A788" s="23"/>
      <c r="B788" s="23"/>
      <c r="D788" s="23"/>
      <c r="E788" s="5"/>
    </row>
    <row r="789" spans="1:5" s="12" customFormat="1">
      <c r="A789" s="23"/>
      <c r="B789" s="27"/>
      <c r="D789" s="23"/>
      <c r="E789" s="5"/>
    </row>
    <row r="790" spans="1:5" s="12" customFormat="1">
      <c r="A790" s="23"/>
      <c r="B790" s="27"/>
      <c r="D790" s="23"/>
      <c r="E790" s="5"/>
    </row>
    <row r="791" spans="1:5" s="12" customFormat="1">
      <c r="A791" s="23"/>
      <c r="B791" s="27"/>
      <c r="D791" s="23"/>
      <c r="E791" s="5"/>
    </row>
    <row r="792" spans="1:5" s="12" customFormat="1">
      <c r="A792" s="23"/>
      <c r="B792" s="27"/>
      <c r="D792" s="23"/>
      <c r="E792" s="5"/>
    </row>
    <row r="793" spans="1:5" s="12" customFormat="1">
      <c r="A793" s="23"/>
      <c r="B793" s="27"/>
      <c r="D793" s="23"/>
      <c r="E793" s="5"/>
    </row>
    <row r="794" spans="1:5" s="12" customFormat="1">
      <c r="A794" s="23"/>
      <c r="B794" s="28"/>
      <c r="D794" s="23"/>
      <c r="E794" s="5"/>
    </row>
    <row r="795" spans="1:5" s="12" customFormat="1">
      <c r="A795" s="23"/>
      <c r="B795" s="27"/>
      <c r="D795" s="23"/>
      <c r="E795" s="5"/>
    </row>
    <row r="796" spans="1:5" s="12" customFormat="1">
      <c r="A796" s="23"/>
      <c r="B796" s="23"/>
      <c r="D796" s="23"/>
      <c r="E796" s="5"/>
    </row>
    <row r="797" spans="1:5" s="12" customFormat="1">
      <c r="A797" s="23"/>
      <c r="B797" s="27"/>
      <c r="D797" s="23"/>
      <c r="E797" s="5"/>
    </row>
    <row r="798" spans="1:5" s="12" customFormat="1">
      <c r="A798" s="23"/>
      <c r="B798" s="27"/>
      <c r="D798" s="23"/>
      <c r="E798" s="5"/>
    </row>
    <row r="799" spans="1:5" s="12" customFormat="1">
      <c r="A799" s="23"/>
      <c r="B799" s="27"/>
      <c r="D799" s="23"/>
      <c r="E799" s="5"/>
    </row>
    <row r="800" spans="1:5" s="12" customFormat="1">
      <c r="A800" s="23"/>
      <c r="B800" s="28"/>
      <c r="D800" s="23"/>
      <c r="E800" s="5"/>
    </row>
    <row r="801" spans="1:5" s="12" customFormat="1">
      <c r="A801" s="23"/>
      <c r="B801" s="27"/>
      <c r="D801" s="23"/>
      <c r="E801" s="5"/>
    </row>
    <row r="802" spans="1:5" s="12" customFormat="1">
      <c r="A802" s="23"/>
      <c r="B802" s="27"/>
      <c r="D802" s="23"/>
      <c r="E802" s="5"/>
    </row>
    <row r="803" spans="1:5" s="12" customFormat="1">
      <c r="A803" s="23"/>
      <c r="B803" s="27"/>
      <c r="D803" s="23"/>
      <c r="E803" s="5"/>
    </row>
    <row r="804" spans="1:5" s="12" customFormat="1">
      <c r="A804" s="23"/>
      <c r="B804" s="27"/>
      <c r="D804" s="23"/>
      <c r="E804" s="5"/>
    </row>
    <row r="805" spans="1:5" s="12" customFormat="1">
      <c r="A805" s="23"/>
      <c r="B805" s="23"/>
      <c r="D805" s="23"/>
      <c r="E805" s="5"/>
    </row>
    <row r="806" spans="1:5" s="12" customFormat="1">
      <c r="A806" s="23"/>
      <c r="B806" s="23"/>
      <c r="D806" s="23"/>
      <c r="E806" s="5"/>
    </row>
    <row r="807" spans="1:5" s="12" customFormat="1">
      <c r="A807" s="23"/>
      <c r="B807" s="27"/>
      <c r="D807" s="23"/>
      <c r="E807" s="5"/>
    </row>
    <row r="808" spans="1:5" s="12" customFormat="1">
      <c r="A808" s="23"/>
      <c r="B808" s="27"/>
      <c r="D808" s="23"/>
      <c r="E808" s="5"/>
    </row>
    <row r="809" spans="1:5" s="12" customFormat="1">
      <c r="A809" s="23"/>
      <c r="B809" s="27"/>
      <c r="D809" s="23"/>
      <c r="E809" s="5"/>
    </row>
    <row r="810" spans="1:5" s="12" customFormat="1">
      <c r="A810" s="23"/>
      <c r="B810" s="27"/>
      <c r="D810" s="23"/>
      <c r="E810" s="5"/>
    </row>
    <row r="811" spans="1:5" s="12" customFormat="1">
      <c r="A811" s="23"/>
      <c r="B811" s="27"/>
      <c r="D811" s="23"/>
      <c r="E811" s="5"/>
    </row>
    <row r="812" spans="1:5" s="12" customFormat="1">
      <c r="A812" s="23"/>
      <c r="B812" s="27"/>
      <c r="D812" s="23"/>
      <c r="E812" s="5"/>
    </row>
    <row r="813" spans="1:5" s="12" customFormat="1">
      <c r="A813" s="23"/>
      <c r="B813" s="27"/>
      <c r="D813" s="23"/>
      <c r="E813" s="5"/>
    </row>
    <row r="814" spans="1:5" s="12" customFormat="1">
      <c r="A814" s="23"/>
      <c r="B814" s="27"/>
      <c r="D814" s="23"/>
      <c r="E814" s="5"/>
    </row>
    <row r="815" spans="1:5" s="12" customFormat="1">
      <c r="A815" s="23"/>
      <c r="B815" s="23"/>
      <c r="D815" s="23"/>
      <c r="E815" s="5"/>
    </row>
    <row r="816" spans="1:5" s="12" customFormat="1">
      <c r="A816" s="23"/>
      <c r="B816" s="27"/>
      <c r="D816" s="23"/>
      <c r="E816" s="5"/>
    </row>
    <row r="817" spans="1:5" s="12" customFormat="1">
      <c r="A817" s="23"/>
      <c r="B817" s="27"/>
      <c r="D817" s="23"/>
      <c r="E817" s="5"/>
    </row>
    <row r="818" spans="1:5" s="12" customFormat="1">
      <c r="A818" s="23"/>
      <c r="B818" s="27"/>
      <c r="D818" s="23"/>
      <c r="E818" s="5"/>
    </row>
    <row r="819" spans="1:5" s="12" customFormat="1">
      <c r="A819" s="23"/>
      <c r="B819" s="27"/>
      <c r="D819" s="23"/>
      <c r="E819" s="5"/>
    </row>
    <row r="820" spans="1:5" s="12" customFormat="1">
      <c r="A820" s="23"/>
      <c r="B820" s="23"/>
      <c r="D820" s="23"/>
      <c r="E820" s="5"/>
    </row>
    <row r="821" spans="1:5" s="12" customFormat="1">
      <c r="A821" s="23"/>
      <c r="B821" s="27"/>
      <c r="D821" s="23"/>
      <c r="E821" s="5"/>
    </row>
    <row r="822" spans="1:5" s="12" customFormat="1">
      <c r="A822" s="23"/>
      <c r="B822" s="27"/>
      <c r="D822" s="23"/>
      <c r="E822" s="5"/>
    </row>
    <row r="823" spans="1:5" s="12" customFormat="1">
      <c r="A823" s="23"/>
      <c r="B823" s="23"/>
      <c r="D823" s="23"/>
      <c r="E823" s="5"/>
    </row>
    <row r="824" spans="1:5" s="12" customFormat="1">
      <c r="A824" s="23"/>
      <c r="B824" s="27"/>
      <c r="D824" s="23"/>
      <c r="E824" s="5"/>
    </row>
    <row r="825" spans="1:5" s="12" customFormat="1">
      <c r="A825" s="23"/>
      <c r="B825" s="23"/>
      <c r="D825" s="23"/>
      <c r="E825" s="5"/>
    </row>
    <row r="826" spans="1:5" s="12" customFormat="1">
      <c r="A826" s="23"/>
      <c r="B826" s="27"/>
      <c r="D826" s="23"/>
      <c r="E826" s="5"/>
    </row>
    <row r="827" spans="1:5" s="12" customFormat="1">
      <c r="A827" s="23"/>
      <c r="B827" s="23"/>
      <c r="D827" s="23"/>
      <c r="E827" s="5"/>
    </row>
    <row r="828" spans="1:5" s="12" customFormat="1">
      <c r="A828" s="23"/>
      <c r="B828" s="23"/>
      <c r="D828" s="23"/>
      <c r="E828" s="5"/>
    </row>
    <row r="829" spans="1:5" s="12" customFormat="1">
      <c r="A829" s="23"/>
      <c r="B829" s="27"/>
      <c r="D829" s="23"/>
      <c r="E829" s="5"/>
    </row>
    <row r="830" spans="1:5" s="12" customFormat="1">
      <c r="A830" s="23"/>
      <c r="B830" s="23"/>
      <c r="D830" s="23"/>
      <c r="E830" s="5"/>
    </row>
    <row r="831" spans="1:5" s="12" customFormat="1">
      <c r="A831" s="23"/>
      <c r="B831" s="23"/>
      <c r="D831" s="23"/>
      <c r="E831" s="5"/>
    </row>
    <row r="832" spans="1:5" s="12" customFormat="1">
      <c r="A832" s="23"/>
      <c r="B832" s="23"/>
      <c r="D832" s="23"/>
      <c r="E832" s="5"/>
    </row>
    <row r="833" spans="1:5" s="12" customFormat="1">
      <c r="A833" s="23"/>
      <c r="B833" s="27"/>
      <c r="D833" s="23"/>
      <c r="E833" s="5"/>
    </row>
    <row r="834" spans="1:5" s="12" customFormat="1">
      <c r="A834" s="23"/>
      <c r="B834" s="23"/>
      <c r="D834" s="23"/>
      <c r="E834" s="5"/>
    </row>
    <row r="835" spans="1:5" s="12" customFormat="1">
      <c r="A835" s="23"/>
      <c r="B835" s="23"/>
      <c r="D835" s="23"/>
      <c r="E835" s="5"/>
    </row>
    <row r="836" spans="1:5" s="12" customFormat="1">
      <c r="A836" s="23"/>
      <c r="B836" s="27"/>
      <c r="D836" s="23"/>
      <c r="E836" s="5"/>
    </row>
    <row r="837" spans="1:5" s="12" customFormat="1">
      <c r="A837" s="23"/>
      <c r="B837" s="23"/>
      <c r="D837" s="23"/>
      <c r="E837" s="5"/>
    </row>
    <row r="838" spans="1:5" s="12" customFormat="1">
      <c r="A838" s="23"/>
      <c r="B838" s="27"/>
      <c r="D838" s="23"/>
      <c r="E838" s="5"/>
    </row>
    <row r="839" spans="1:5" s="12" customFormat="1">
      <c r="A839" s="23"/>
      <c r="B839" s="27"/>
      <c r="D839" s="23"/>
      <c r="E839" s="5"/>
    </row>
    <row r="840" spans="1:5" s="12" customFormat="1">
      <c r="A840" s="23"/>
      <c r="B840" s="27"/>
      <c r="D840" s="23"/>
      <c r="E840" s="5"/>
    </row>
    <row r="841" spans="1:5" s="12" customFormat="1">
      <c r="A841" s="23"/>
      <c r="B841" s="23"/>
      <c r="D841" s="23"/>
      <c r="E841" s="5"/>
    </row>
    <row r="842" spans="1:5" s="12" customFormat="1">
      <c r="A842" s="23"/>
      <c r="B842" s="27"/>
      <c r="D842" s="23"/>
      <c r="E842" s="5"/>
    </row>
    <row r="843" spans="1:5" s="12" customFormat="1">
      <c r="A843" s="23"/>
      <c r="B843" s="27"/>
      <c r="D843" s="23"/>
      <c r="E843" s="5"/>
    </row>
    <row r="844" spans="1:5" s="12" customFormat="1">
      <c r="A844" s="23"/>
      <c r="B844" s="27"/>
      <c r="D844" s="23"/>
      <c r="E844" s="5"/>
    </row>
    <row r="845" spans="1:5" s="12" customFormat="1">
      <c r="A845" s="23"/>
      <c r="B845" s="27"/>
      <c r="D845" s="23"/>
      <c r="E845" s="5"/>
    </row>
    <row r="846" spans="1:5" s="12" customFormat="1">
      <c r="A846" s="23"/>
      <c r="B846" s="27"/>
      <c r="D846" s="23"/>
      <c r="E846" s="5"/>
    </row>
    <row r="847" spans="1:5" s="12" customFormat="1">
      <c r="A847" s="23"/>
      <c r="B847" s="27"/>
      <c r="D847" s="23"/>
      <c r="E847" s="5"/>
    </row>
    <row r="848" spans="1:5" s="12" customFormat="1">
      <c r="A848" s="23"/>
      <c r="B848" s="27"/>
      <c r="D848" s="23"/>
      <c r="E848" s="5"/>
    </row>
    <row r="849" spans="1:5" s="12" customFormat="1">
      <c r="A849" s="23"/>
      <c r="B849" s="23"/>
      <c r="D849" s="23"/>
      <c r="E849" s="5"/>
    </row>
    <row r="850" spans="1:5" s="12" customFormat="1">
      <c r="A850" s="23"/>
      <c r="B850" s="27"/>
      <c r="D850" s="23"/>
      <c r="E850" s="5"/>
    </row>
    <row r="851" spans="1:5" s="12" customFormat="1">
      <c r="A851" s="23"/>
      <c r="B851" s="27"/>
      <c r="D851" s="23"/>
      <c r="E851" s="5"/>
    </row>
    <row r="852" spans="1:5" s="12" customFormat="1">
      <c r="A852" s="23"/>
      <c r="B852" s="27"/>
      <c r="D852" s="23"/>
      <c r="E852" s="5"/>
    </row>
    <row r="853" spans="1:5" s="12" customFormat="1">
      <c r="A853" s="23"/>
      <c r="B853" s="23"/>
      <c r="D853" s="23"/>
      <c r="E853" s="5"/>
    </row>
    <row r="854" spans="1:5" s="12" customFormat="1">
      <c r="A854" s="23"/>
      <c r="B854" s="23"/>
      <c r="D854" s="23"/>
      <c r="E854" s="5"/>
    </row>
    <row r="855" spans="1:5" s="12" customFormat="1">
      <c r="A855" s="23"/>
      <c r="B855" s="23"/>
      <c r="D855" s="23"/>
      <c r="E855" s="5"/>
    </row>
    <row r="856" spans="1:5" s="12" customFormat="1">
      <c r="A856" s="23"/>
      <c r="B856" s="23"/>
      <c r="D856" s="23"/>
      <c r="E856" s="5"/>
    </row>
    <row r="857" spans="1:5" s="12" customFormat="1">
      <c r="A857" s="23"/>
      <c r="B857" s="27"/>
      <c r="D857" s="23"/>
      <c r="E857" s="5"/>
    </row>
    <row r="858" spans="1:5" s="12" customFormat="1">
      <c r="A858" s="23"/>
      <c r="B858" s="27"/>
      <c r="D858" s="23"/>
      <c r="E858" s="5"/>
    </row>
    <row r="859" spans="1:5" s="12" customFormat="1">
      <c r="A859" s="23"/>
      <c r="B859" s="23"/>
      <c r="D859" s="23"/>
      <c r="E859" s="5"/>
    </row>
    <row r="860" spans="1:5" s="12" customFormat="1">
      <c r="A860" s="23"/>
      <c r="B860" s="27"/>
      <c r="D860" s="23"/>
      <c r="E860" s="5"/>
    </row>
    <row r="861" spans="1:5" s="12" customFormat="1">
      <c r="A861" s="23"/>
      <c r="B861" s="23"/>
      <c r="D861" s="23"/>
      <c r="E861" s="5"/>
    </row>
    <row r="862" spans="1:5" s="12" customFormat="1">
      <c r="A862" s="23"/>
      <c r="B862" s="27"/>
      <c r="D862" s="23"/>
      <c r="E862" s="5"/>
    </row>
    <row r="863" spans="1:5" s="12" customFormat="1">
      <c r="A863" s="23"/>
      <c r="B863" s="23"/>
      <c r="D863" s="23"/>
      <c r="E863" s="5"/>
    </row>
    <row r="864" spans="1:5" s="12" customFormat="1">
      <c r="A864" s="23"/>
      <c r="B864" s="27"/>
      <c r="D864" s="23"/>
      <c r="E864" s="5"/>
    </row>
    <row r="865" spans="1:5" s="12" customFormat="1">
      <c r="A865" s="23"/>
      <c r="B865" s="27"/>
      <c r="D865" s="23"/>
      <c r="E865" s="5"/>
    </row>
    <row r="866" spans="1:5" s="12" customFormat="1">
      <c r="A866" s="23"/>
      <c r="B866" s="23"/>
      <c r="D866" s="23"/>
      <c r="E866" s="5"/>
    </row>
    <row r="867" spans="1:5" s="12" customFormat="1">
      <c r="A867" s="23"/>
      <c r="B867" s="23"/>
      <c r="D867" s="23"/>
      <c r="E867" s="5"/>
    </row>
    <row r="868" spans="1:5" s="12" customFormat="1">
      <c r="A868" s="23"/>
      <c r="B868" s="23"/>
      <c r="D868" s="23"/>
      <c r="E868" s="5"/>
    </row>
    <row r="869" spans="1:5" s="12" customFormat="1">
      <c r="A869" s="23"/>
      <c r="B869" s="27"/>
      <c r="D869" s="23"/>
      <c r="E869" s="5"/>
    </row>
    <row r="870" spans="1:5" s="12" customFormat="1">
      <c r="A870" s="23"/>
      <c r="B870" s="23"/>
      <c r="D870" s="23"/>
      <c r="E870" s="5"/>
    </row>
    <row r="871" spans="1:5" s="12" customFormat="1">
      <c r="A871" s="23"/>
      <c r="B871" s="27"/>
      <c r="D871" s="23"/>
      <c r="E871" s="5"/>
    </row>
    <row r="872" spans="1:5" s="12" customFormat="1">
      <c r="A872" s="23"/>
      <c r="B872" s="27"/>
      <c r="D872" s="23"/>
      <c r="E872" s="5"/>
    </row>
    <row r="873" spans="1:5" s="12" customFormat="1">
      <c r="A873" s="23"/>
      <c r="B873" s="23"/>
      <c r="D873" s="23"/>
      <c r="E873" s="5"/>
    </row>
    <row r="874" spans="1:5" s="12" customFormat="1">
      <c r="A874" s="23"/>
      <c r="B874" s="27"/>
      <c r="D874" s="23"/>
      <c r="E874" s="5"/>
    </row>
    <row r="875" spans="1:5" s="12" customFormat="1">
      <c r="A875" s="23"/>
      <c r="B875" s="27"/>
      <c r="D875" s="23"/>
      <c r="E875" s="5"/>
    </row>
    <row r="876" spans="1:5" s="12" customFormat="1">
      <c r="A876" s="23"/>
      <c r="B876" s="27"/>
      <c r="D876" s="23"/>
      <c r="E876" s="5"/>
    </row>
    <row r="877" spans="1:5" s="12" customFormat="1">
      <c r="A877" s="23"/>
      <c r="B877" s="27"/>
      <c r="D877" s="23"/>
      <c r="E877" s="5"/>
    </row>
    <row r="878" spans="1:5" s="12" customFormat="1">
      <c r="A878" s="23"/>
      <c r="B878" s="27"/>
      <c r="D878" s="23"/>
      <c r="E878" s="5"/>
    </row>
    <row r="879" spans="1:5" s="12" customFormat="1">
      <c r="A879" s="23"/>
      <c r="B879" s="27"/>
      <c r="D879" s="23"/>
      <c r="E879" s="5"/>
    </row>
    <row r="880" spans="1:5" s="12" customFormat="1">
      <c r="A880" s="23"/>
      <c r="B880" s="23"/>
      <c r="D880" s="23"/>
      <c r="E880" s="5"/>
    </row>
    <row r="881" spans="1:5" s="12" customFormat="1">
      <c r="A881" s="23"/>
      <c r="B881" s="23"/>
      <c r="D881" s="23"/>
      <c r="E881" s="5"/>
    </row>
    <row r="882" spans="1:5" s="12" customFormat="1">
      <c r="A882" s="23"/>
      <c r="B882" s="27"/>
      <c r="D882" s="23"/>
      <c r="E882" s="5"/>
    </row>
    <row r="883" spans="1:5" s="12" customFormat="1">
      <c r="A883" s="23"/>
      <c r="B883" s="23"/>
      <c r="D883" s="23"/>
      <c r="E883" s="5"/>
    </row>
    <row r="884" spans="1:5" s="12" customFormat="1">
      <c r="A884" s="23"/>
      <c r="B884" s="27"/>
      <c r="D884" s="23"/>
      <c r="E884" s="5"/>
    </row>
    <row r="885" spans="1:5" s="12" customFormat="1">
      <c r="A885" s="23"/>
      <c r="B885" s="23"/>
      <c r="D885" s="23"/>
      <c r="E885" s="5"/>
    </row>
    <row r="886" spans="1:5" s="12" customFormat="1">
      <c r="A886" s="23"/>
      <c r="B886" s="23"/>
      <c r="D886" s="23"/>
      <c r="E886" s="5"/>
    </row>
    <row r="887" spans="1:5" s="12" customFormat="1">
      <c r="A887" s="23"/>
      <c r="B887" s="27"/>
      <c r="D887" s="23"/>
      <c r="E887" s="5"/>
    </row>
    <row r="888" spans="1:5" s="12" customFormat="1">
      <c r="A888" s="23"/>
      <c r="B888" s="27"/>
      <c r="D888" s="23"/>
      <c r="E888" s="5"/>
    </row>
    <row r="889" spans="1:5" s="12" customFormat="1">
      <c r="A889" s="23"/>
      <c r="B889" s="27"/>
      <c r="D889" s="23"/>
      <c r="E889" s="5"/>
    </row>
    <row r="890" spans="1:5" s="12" customFormat="1">
      <c r="A890" s="23"/>
      <c r="B890" s="27"/>
      <c r="D890" s="23"/>
      <c r="E890" s="5"/>
    </row>
    <row r="891" spans="1:5" s="12" customFormat="1">
      <c r="A891" s="23"/>
      <c r="B891" s="27"/>
      <c r="D891" s="23"/>
      <c r="E891" s="5"/>
    </row>
    <row r="892" spans="1:5" s="12" customFormat="1">
      <c r="A892" s="23"/>
      <c r="B892" s="23"/>
      <c r="D892" s="23"/>
      <c r="E892" s="5"/>
    </row>
    <row r="893" spans="1:5" s="12" customFormat="1">
      <c r="A893" s="23"/>
      <c r="B893" s="23"/>
      <c r="D893" s="23"/>
      <c r="E893" s="5"/>
    </row>
    <row r="894" spans="1:5" s="12" customFormat="1">
      <c r="A894" s="23"/>
      <c r="B894" s="27"/>
      <c r="D894" s="23"/>
      <c r="E894" s="5"/>
    </row>
    <row r="895" spans="1:5" s="12" customFormat="1">
      <c r="A895" s="23"/>
      <c r="B895" s="27"/>
      <c r="D895" s="23"/>
      <c r="E895" s="5"/>
    </row>
    <row r="896" spans="1:5" s="12" customFormat="1">
      <c r="A896" s="23"/>
      <c r="B896" s="27"/>
      <c r="D896" s="23"/>
      <c r="E896" s="5"/>
    </row>
    <row r="897" spans="1:5" s="12" customFormat="1">
      <c r="A897" s="23"/>
      <c r="B897" s="27"/>
      <c r="D897" s="23"/>
      <c r="E897" s="5"/>
    </row>
    <row r="898" spans="1:5" s="12" customFormat="1">
      <c r="A898" s="23"/>
      <c r="B898" s="27"/>
      <c r="D898" s="23"/>
      <c r="E898" s="5"/>
    </row>
    <row r="899" spans="1:5" s="12" customFormat="1">
      <c r="A899" s="23"/>
      <c r="B899" s="27"/>
      <c r="D899" s="23"/>
      <c r="E899" s="5"/>
    </row>
    <row r="900" spans="1:5" s="12" customFormat="1">
      <c r="A900" s="23"/>
      <c r="B900" s="23"/>
      <c r="D900" s="23"/>
      <c r="E900" s="5"/>
    </row>
    <row r="901" spans="1:5" s="12" customFormat="1">
      <c r="A901" s="23"/>
      <c r="B901" s="27"/>
      <c r="D901" s="23"/>
      <c r="E901" s="5"/>
    </row>
    <row r="902" spans="1:5" s="12" customFormat="1">
      <c r="A902" s="23"/>
      <c r="B902" s="27"/>
      <c r="D902" s="23"/>
      <c r="E902" s="5"/>
    </row>
    <row r="903" spans="1:5" s="12" customFormat="1">
      <c r="A903" s="23"/>
      <c r="B903" s="27"/>
      <c r="D903" s="23"/>
      <c r="E903" s="5"/>
    </row>
    <row r="904" spans="1:5" s="12" customFormat="1">
      <c r="A904" s="23"/>
      <c r="B904" s="27"/>
      <c r="D904" s="23"/>
      <c r="E904" s="5"/>
    </row>
    <row r="905" spans="1:5" s="12" customFormat="1">
      <c r="A905" s="23"/>
      <c r="B905" s="23"/>
      <c r="D905" s="23"/>
      <c r="E905" s="5"/>
    </row>
    <row r="906" spans="1:5" s="12" customFormat="1">
      <c r="A906" s="23"/>
      <c r="B906" s="27"/>
      <c r="D906" s="23"/>
      <c r="E906" s="5"/>
    </row>
    <row r="907" spans="1:5" s="12" customFormat="1">
      <c r="A907" s="23"/>
      <c r="B907" s="27"/>
      <c r="D907" s="23"/>
      <c r="E907" s="5"/>
    </row>
    <row r="908" spans="1:5" s="12" customFormat="1">
      <c r="A908" s="23"/>
      <c r="B908" s="23"/>
      <c r="D908" s="23"/>
      <c r="E908" s="5"/>
    </row>
    <row r="909" spans="1:5" s="12" customFormat="1">
      <c r="A909" s="23"/>
      <c r="B909" s="23"/>
      <c r="D909" s="23"/>
      <c r="E909" s="5"/>
    </row>
    <row r="910" spans="1:5" s="12" customFormat="1">
      <c r="A910" s="23"/>
      <c r="B910" s="27"/>
      <c r="D910" s="23"/>
      <c r="E910" s="5"/>
    </row>
    <row r="911" spans="1:5" s="12" customFormat="1">
      <c r="A911" s="23"/>
      <c r="B911" s="27"/>
      <c r="D911" s="23"/>
      <c r="E911" s="5"/>
    </row>
    <row r="912" spans="1:5" s="12" customFormat="1">
      <c r="A912" s="23"/>
      <c r="B912" s="27"/>
      <c r="D912" s="23"/>
      <c r="E912" s="5"/>
    </row>
    <row r="913" spans="1:5" s="12" customFormat="1">
      <c r="A913" s="23"/>
      <c r="B913" s="27"/>
      <c r="D913" s="23"/>
      <c r="E913" s="5"/>
    </row>
    <row r="914" spans="1:5" s="12" customFormat="1">
      <c r="A914" s="23"/>
      <c r="B914" s="23"/>
      <c r="D914" s="23"/>
      <c r="E914" s="5"/>
    </row>
    <row r="915" spans="1:5" s="12" customFormat="1">
      <c r="A915" s="23"/>
      <c r="B915" s="27"/>
      <c r="D915" s="23"/>
      <c r="E915" s="5"/>
    </row>
    <row r="916" spans="1:5" s="12" customFormat="1">
      <c r="A916" s="23"/>
      <c r="B916" s="23"/>
      <c r="D916" s="23"/>
      <c r="E916" s="5"/>
    </row>
    <row r="917" spans="1:5" s="12" customFormat="1">
      <c r="A917" s="23"/>
      <c r="B917" s="23"/>
      <c r="D917" s="23"/>
      <c r="E917" s="5"/>
    </row>
    <row r="918" spans="1:5" s="12" customFormat="1">
      <c r="A918" s="23"/>
      <c r="B918" s="27"/>
      <c r="D918" s="23"/>
      <c r="E918" s="5"/>
    </row>
    <row r="919" spans="1:5" s="12" customFormat="1">
      <c r="A919" s="23"/>
      <c r="B919" s="23"/>
      <c r="D919" s="23"/>
      <c r="E919" s="5"/>
    </row>
    <row r="920" spans="1:5" s="12" customFormat="1">
      <c r="A920" s="23"/>
      <c r="B920" s="23"/>
      <c r="D920" s="23"/>
      <c r="E920" s="5"/>
    </row>
    <row r="921" spans="1:5" s="12" customFormat="1">
      <c r="A921" s="23"/>
      <c r="B921" s="27"/>
      <c r="D921" s="23"/>
      <c r="E921" s="5"/>
    </row>
    <row r="922" spans="1:5" s="12" customFormat="1">
      <c r="A922" s="23"/>
      <c r="B922" s="23"/>
      <c r="D922" s="23"/>
      <c r="E922" s="5"/>
    </row>
    <row r="923" spans="1:5" s="12" customFormat="1">
      <c r="A923" s="23"/>
      <c r="B923" s="27"/>
      <c r="D923" s="23"/>
      <c r="E923" s="5"/>
    </row>
    <row r="924" spans="1:5" s="12" customFormat="1">
      <c r="A924" s="23"/>
      <c r="B924" s="23"/>
      <c r="D924" s="23"/>
      <c r="E924" s="5"/>
    </row>
    <row r="925" spans="1:5" s="12" customFormat="1">
      <c r="A925" s="23"/>
      <c r="B925" s="27"/>
      <c r="D925" s="23"/>
      <c r="E925" s="5"/>
    </row>
    <row r="926" spans="1:5" s="12" customFormat="1">
      <c r="A926" s="23"/>
      <c r="B926" s="27"/>
      <c r="D926" s="23"/>
      <c r="E926" s="5"/>
    </row>
    <row r="927" spans="1:5" s="12" customFormat="1">
      <c r="A927" s="23"/>
      <c r="B927" s="23"/>
      <c r="D927" s="23"/>
      <c r="E927" s="5"/>
    </row>
    <row r="928" spans="1:5" s="12" customFormat="1">
      <c r="A928" s="23"/>
      <c r="B928" s="27"/>
      <c r="D928" s="23"/>
      <c r="E928" s="5"/>
    </row>
    <row r="929" spans="1:5" s="12" customFormat="1">
      <c r="A929" s="23"/>
      <c r="B929" s="27"/>
      <c r="D929" s="23"/>
      <c r="E929" s="5"/>
    </row>
    <row r="930" spans="1:5" s="12" customFormat="1">
      <c r="A930" s="23"/>
      <c r="B930" s="27"/>
      <c r="D930" s="23"/>
      <c r="E930" s="5"/>
    </row>
    <row r="931" spans="1:5" s="12" customFormat="1">
      <c r="A931" s="23"/>
      <c r="B931" s="28"/>
      <c r="D931" s="23"/>
      <c r="E931" s="5"/>
    </row>
    <row r="932" spans="1:5" s="12" customFormat="1">
      <c r="A932" s="23"/>
      <c r="B932" s="27"/>
      <c r="D932" s="23"/>
      <c r="E932" s="5"/>
    </row>
    <row r="933" spans="1:5" s="12" customFormat="1">
      <c r="A933" s="23"/>
      <c r="B933" s="23"/>
      <c r="D933" s="23"/>
      <c r="E933" s="5"/>
    </row>
    <row r="934" spans="1:5" s="12" customFormat="1">
      <c r="A934" s="23"/>
      <c r="B934" s="27"/>
      <c r="D934" s="23"/>
      <c r="E934" s="5"/>
    </row>
    <row r="935" spans="1:5" s="12" customFormat="1">
      <c r="A935" s="23"/>
      <c r="B935" s="23"/>
      <c r="D935" s="23"/>
      <c r="E935" s="5"/>
    </row>
    <row r="936" spans="1:5" s="12" customFormat="1">
      <c r="A936" s="23"/>
      <c r="B936" s="27"/>
      <c r="D936" s="23"/>
      <c r="E936" s="5"/>
    </row>
    <row r="937" spans="1:5" s="12" customFormat="1">
      <c r="A937" s="23"/>
      <c r="B937" s="27"/>
      <c r="D937" s="23"/>
      <c r="E937" s="5"/>
    </row>
    <row r="938" spans="1:5" s="12" customFormat="1">
      <c r="A938" s="23"/>
      <c r="B938" s="23"/>
      <c r="D938" s="23"/>
      <c r="E938" s="5"/>
    </row>
    <row r="939" spans="1:5" s="12" customFormat="1">
      <c r="A939" s="23"/>
      <c r="B939" s="23"/>
      <c r="D939" s="23"/>
      <c r="E939" s="5"/>
    </row>
    <row r="940" spans="1:5" s="12" customFormat="1">
      <c r="A940" s="23"/>
      <c r="B940" s="27"/>
      <c r="D940" s="23"/>
      <c r="E940" s="5"/>
    </row>
    <row r="941" spans="1:5" s="12" customFormat="1">
      <c r="A941" s="23"/>
      <c r="B941" s="27"/>
      <c r="D941" s="23"/>
      <c r="E941" s="5"/>
    </row>
    <row r="942" spans="1:5" s="12" customFormat="1">
      <c r="A942" s="23"/>
      <c r="B942" s="27"/>
      <c r="D942" s="23"/>
      <c r="E942" s="5"/>
    </row>
    <row r="943" spans="1:5" s="12" customFormat="1">
      <c r="A943" s="23"/>
      <c r="B943" s="27"/>
      <c r="D943" s="23"/>
      <c r="E943" s="5"/>
    </row>
    <row r="944" spans="1:5" s="12" customFormat="1">
      <c r="A944" s="23"/>
      <c r="B944" s="23"/>
      <c r="D944" s="23"/>
      <c r="E944" s="5"/>
    </row>
    <row r="945" spans="1:5" s="12" customFormat="1">
      <c r="A945" s="23"/>
      <c r="B945" s="27"/>
      <c r="D945" s="23"/>
      <c r="E945" s="5"/>
    </row>
    <row r="946" spans="1:5" s="12" customFormat="1">
      <c r="A946" s="23"/>
      <c r="B946" s="23"/>
      <c r="D946" s="23"/>
      <c r="E946" s="5"/>
    </row>
    <row r="947" spans="1:5" s="12" customFormat="1">
      <c r="A947" s="23"/>
      <c r="B947" s="27"/>
      <c r="D947" s="23"/>
      <c r="E947" s="5"/>
    </row>
    <row r="948" spans="1:5" s="12" customFormat="1">
      <c r="A948" s="23"/>
      <c r="B948" s="27"/>
      <c r="D948" s="23"/>
      <c r="E948" s="5"/>
    </row>
    <row r="949" spans="1:5" s="12" customFormat="1">
      <c r="A949" s="23"/>
      <c r="B949" s="27"/>
      <c r="D949" s="23"/>
      <c r="E949" s="5"/>
    </row>
    <row r="950" spans="1:5" s="12" customFormat="1">
      <c r="A950" s="23"/>
      <c r="B950" s="23"/>
      <c r="D950" s="23"/>
      <c r="E950" s="5"/>
    </row>
    <row r="951" spans="1:5" s="12" customFormat="1">
      <c r="A951" s="23"/>
      <c r="B951" s="27"/>
      <c r="D951" s="23"/>
      <c r="E951" s="5"/>
    </row>
    <row r="952" spans="1:5" s="12" customFormat="1">
      <c r="A952" s="23"/>
      <c r="B952" s="27"/>
      <c r="D952" s="23"/>
      <c r="E952" s="5"/>
    </row>
    <row r="953" spans="1:5" s="12" customFormat="1">
      <c r="A953" s="23"/>
      <c r="B953" s="27"/>
      <c r="D953" s="23"/>
      <c r="E953" s="5"/>
    </row>
    <row r="954" spans="1:5" s="12" customFormat="1">
      <c r="A954" s="23"/>
      <c r="B954" s="23"/>
      <c r="D954" s="23"/>
      <c r="E954" s="5"/>
    </row>
    <row r="955" spans="1:5" s="12" customFormat="1">
      <c r="A955" s="23"/>
      <c r="B955" s="27"/>
      <c r="D955" s="23"/>
      <c r="E955" s="5"/>
    </row>
    <row r="956" spans="1:5" s="12" customFormat="1">
      <c r="A956" s="23"/>
      <c r="B956" s="27"/>
      <c r="D956" s="23"/>
      <c r="E956" s="5"/>
    </row>
    <row r="957" spans="1:5" s="12" customFormat="1">
      <c r="A957" s="23"/>
      <c r="B957" s="27"/>
      <c r="D957" s="23"/>
      <c r="E957" s="5"/>
    </row>
    <row r="958" spans="1:5" s="12" customFormat="1">
      <c r="A958" s="23"/>
      <c r="B958" s="27"/>
      <c r="D958" s="23"/>
      <c r="E958" s="5"/>
    </row>
    <row r="959" spans="1:5" s="12" customFormat="1">
      <c r="A959" s="23"/>
      <c r="B959" s="23"/>
      <c r="D959" s="23"/>
      <c r="E959" s="5"/>
    </row>
    <row r="960" spans="1:5" s="12" customFormat="1">
      <c r="A960" s="23"/>
      <c r="B960" s="23"/>
      <c r="D960" s="23"/>
      <c r="E960" s="5"/>
    </row>
    <row r="961" spans="1:5" s="12" customFormat="1">
      <c r="A961" s="23"/>
      <c r="B961" s="23"/>
      <c r="D961" s="23"/>
      <c r="E961" s="5"/>
    </row>
    <row r="962" spans="1:5" s="12" customFormat="1">
      <c r="A962" s="23"/>
      <c r="B962" s="27"/>
      <c r="D962" s="23"/>
      <c r="E962" s="5"/>
    </row>
    <row r="963" spans="1:5" s="12" customFormat="1">
      <c r="A963" s="23"/>
      <c r="B963" s="23"/>
      <c r="D963" s="23"/>
      <c r="E963" s="5"/>
    </row>
    <row r="964" spans="1:5" s="12" customFormat="1">
      <c r="A964" s="23"/>
      <c r="B964" s="27"/>
      <c r="D964" s="23"/>
      <c r="E964" s="5"/>
    </row>
    <row r="965" spans="1:5" s="12" customFormat="1">
      <c r="A965" s="23"/>
      <c r="B965" s="23"/>
      <c r="D965" s="23"/>
      <c r="E965" s="5"/>
    </row>
    <row r="966" spans="1:5" s="12" customFormat="1">
      <c r="A966" s="23"/>
      <c r="B966" s="23"/>
      <c r="D966" s="23"/>
      <c r="E966" s="5"/>
    </row>
    <row r="967" spans="1:5" s="12" customFormat="1">
      <c r="A967" s="23"/>
      <c r="B967" s="23"/>
      <c r="D967" s="23"/>
      <c r="E967" s="5"/>
    </row>
    <row r="968" spans="1:5" s="12" customFormat="1">
      <c r="A968" s="23"/>
      <c r="B968" s="23"/>
      <c r="D968" s="23"/>
      <c r="E968" s="5"/>
    </row>
    <row r="969" spans="1:5" s="12" customFormat="1">
      <c r="A969" s="23"/>
      <c r="B969" s="27"/>
      <c r="D969" s="23"/>
      <c r="E969" s="5"/>
    </row>
    <row r="970" spans="1:5" s="12" customFormat="1">
      <c r="A970" s="23"/>
      <c r="B970" s="23"/>
      <c r="D970" s="23"/>
      <c r="E970" s="5"/>
    </row>
    <row r="971" spans="1:5" s="12" customFormat="1">
      <c r="A971" s="23"/>
      <c r="B971" s="23"/>
      <c r="D971" s="23"/>
      <c r="E971" s="5"/>
    </row>
    <row r="972" spans="1:5" s="12" customFormat="1">
      <c r="A972" s="23"/>
      <c r="B972" s="27"/>
      <c r="D972" s="23"/>
      <c r="E972" s="5"/>
    </row>
    <row r="973" spans="1:5" s="12" customFormat="1">
      <c r="A973" s="23"/>
      <c r="B973" s="27"/>
      <c r="D973" s="23"/>
      <c r="E973" s="5"/>
    </row>
    <row r="974" spans="1:5" s="12" customFormat="1">
      <c r="A974" s="23"/>
      <c r="B974" s="27"/>
      <c r="D974" s="23"/>
      <c r="E974" s="5"/>
    </row>
    <row r="975" spans="1:5" s="12" customFormat="1">
      <c r="A975" s="23"/>
      <c r="B975" s="23"/>
      <c r="D975" s="23"/>
      <c r="E975" s="5"/>
    </row>
    <row r="976" spans="1:5" s="12" customFormat="1">
      <c r="A976" s="23"/>
      <c r="B976" s="23"/>
      <c r="D976" s="23"/>
      <c r="E976" s="5"/>
    </row>
    <row r="977" spans="1:5" s="12" customFormat="1">
      <c r="A977" s="23"/>
      <c r="B977" s="23"/>
      <c r="D977" s="23"/>
      <c r="E977" s="5"/>
    </row>
    <row r="978" spans="1:5" s="12" customFormat="1">
      <c r="A978" s="23"/>
      <c r="B978" s="27"/>
      <c r="D978" s="23"/>
      <c r="E978" s="5"/>
    </row>
    <row r="979" spans="1:5" s="12" customFormat="1">
      <c r="A979" s="23"/>
      <c r="B979" s="27"/>
      <c r="D979" s="23"/>
      <c r="E979" s="5"/>
    </row>
    <row r="980" spans="1:5" s="12" customFormat="1">
      <c r="A980" s="23"/>
      <c r="B980" s="23"/>
      <c r="D980" s="23"/>
      <c r="E980" s="5"/>
    </row>
    <row r="981" spans="1:5" s="12" customFormat="1">
      <c r="A981" s="23"/>
      <c r="B981" s="27"/>
      <c r="D981" s="23"/>
      <c r="E981" s="5"/>
    </row>
    <row r="982" spans="1:5" s="12" customFormat="1">
      <c r="A982" s="23"/>
      <c r="B982" s="27"/>
      <c r="D982" s="23"/>
      <c r="E982" s="5"/>
    </row>
    <row r="983" spans="1:5" s="12" customFormat="1">
      <c r="A983" s="23"/>
      <c r="B983" s="27"/>
      <c r="D983" s="23"/>
      <c r="E983" s="5"/>
    </row>
    <row r="984" spans="1:5" s="12" customFormat="1">
      <c r="A984" s="23"/>
      <c r="B984" s="27"/>
      <c r="D984" s="23"/>
      <c r="E984" s="5"/>
    </row>
    <row r="985" spans="1:5" s="12" customFormat="1">
      <c r="A985" s="23"/>
      <c r="B985" s="27"/>
      <c r="D985" s="23"/>
      <c r="E985" s="5"/>
    </row>
    <row r="986" spans="1:5" s="12" customFormat="1">
      <c r="A986" s="23"/>
      <c r="B986" s="27"/>
      <c r="D986" s="23"/>
      <c r="E986" s="5"/>
    </row>
    <row r="987" spans="1:5" s="12" customFormat="1">
      <c r="A987" s="23"/>
      <c r="B987" s="27"/>
      <c r="D987" s="23"/>
      <c r="E987" s="5"/>
    </row>
    <row r="988" spans="1:5" s="12" customFormat="1">
      <c r="A988" s="23"/>
      <c r="B988" s="27"/>
      <c r="D988" s="23"/>
      <c r="E988" s="5"/>
    </row>
    <row r="989" spans="1:5" s="12" customFormat="1">
      <c r="A989" s="23"/>
      <c r="B989" s="27"/>
      <c r="D989" s="23"/>
      <c r="E989" s="5"/>
    </row>
    <row r="990" spans="1:5" s="12" customFormat="1">
      <c r="A990" s="23"/>
      <c r="B990" s="23"/>
      <c r="D990" s="23"/>
      <c r="E990" s="5"/>
    </row>
    <row r="991" spans="1:5" s="12" customFormat="1">
      <c r="A991" s="23"/>
      <c r="B991" s="27"/>
      <c r="D991" s="23"/>
      <c r="E991" s="5"/>
    </row>
    <row r="992" spans="1:5" s="12" customFormat="1">
      <c r="A992" s="23"/>
      <c r="B992" s="23"/>
      <c r="D992" s="23"/>
      <c r="E992" s="5"/>
    </row>
    <row r="993" spans="1:5" s="12" customFormat="1">
      <c r="A993" s="23"/>
      <c r="B993" s="27"/>
      <c r="D993" s="23"/>
      <c r="E993" s="5"/>
    </row>
    <row r="994" spans="1:5" s="12" customFormat="1">
      <c r="A994" s="23"/>
      <c r="B994" s="27"/>
      <c r="D994" s="23"/>
      <c r="E994" s="5"/>
    </row>
    <row r="995" spans="1:5" s="12" customFormat="1">
      <c r="A995" s="23"/>
      <c r="B995" s="23"/>
      <c r="D995" s="23"/>
      <c r="E995" s="5"/>
    </row>
    <row r="996" spans="1:5" s="12" customFormat="1">
      <c r="A996" s="23"/>
      <c r="B996" s="28"/>
      <c r="D996" s="23"/>
      <c r="E996" s="5"/>
    </row>
    <row r="997" spans="1:5" s="12" customFormat="1">
      <c r="A997" s="23"/>
      <c r="B997" s="23"/>
      <c r="D997" s="23"/>
      <c r="E997" s="5"/>
    </row>
    <row r="998" spans="1:5" s="12" customFormat="1">
      <c r="A998" s="23"/>
      <c r="B998" s="28"/>
      <c r="D998" s="23"/>
      <c r="E998" s="5"/>
    </row>
    <row r="999" spans="1:5" s="12" customFormat="1">
      <c r="A999" s="23"/>
      <c r="B999" s="23"/>
      <c r="D999" s="23"/>
      <c r="E999" s="5"/>
    </row>
    <row r="1000" spans="1:5" s="12" customFormat="1">
      <c r="A1000" s="23"/>
      <c r="B1000" s="27"/>
      <c r="D1000" s="23"/>
      <c r="E1000" s="5"/>
    </row>
    <row r="1001" spans="1:5" s="12" customFormat="1">
      <c r="A1001" s="23"/>
      <c r="B1001" s="27"/>
      <c r="D1001" s="23"/>
      <c r="E1001" s="5"/>
    </row>
    <row r="1002" spans="1:5" s="12" customFormat="1">
      <c r="A1002" s="23"/>
      <c r="B1002" s="23"/>
      <c r="D1002" s="23"/>
      <c r="E1002" s="5"/>
    </row>
    <row r="1003" spans="1:5" s="12" customFormat="1">
      <c r="A1003" s="23"/>
      <c r="B1003" s="28"/>
      <c r="D1003" s="23"/>
      <c r="E1003" s="5"/>
    </row>
    <row r="1004" spans="1:5" s="12" customFormat="1">
      <c r="A1004" s="23"/>
      <c r="B1004" s="23"/>
      <c r="D1004" s="23"/>
      <c r="E1004" s="5"/>
    </row>
    <row r="1005" spans="1:5" s="12" customFormat="1">
      <c r="A1005" s="23"/>
      <c r="B1005" s="27"/>
      <c r="D1005" s="23"/>
      <c r="E1005" s="5"/>
    </row>
    <row r="1006" spans="1:5" s="12" customFormat="1">
      <c r="A1006" s="23"/>
      <c r="B1006" s="23"/>
      <c r="D1006" s="23"/>
      <c r="E1006" s="5"/>
    </row>
    <row r="1007" spans="1:5" s="12" customFormat="1">
      <c r="A1007" s="23"/>
      <c r="B1007" s="27"/>
      <c r="D1007" s="23"/>
      <c r="E1007" s="5"/>
    </row>
    <row r="1008" spans="1:5" s="12" customFormat="1">
      <c r="A1008" s="23"/>
      <c r="B1008" s="27"/>
      <c r="D1008" s="23"/>
      <c r="E1008" s="5"/>
    </row>
    <row r="1009" spans="1:5" s="12" customFormat="1">
      <c r="A1009" s="23"/>
      <c r="B1009" s="27"/>
      <c r="D1009" s="23"/>
      <c r="E1009" s="5"/>
    </row>
    <row r="1010" spans="1:5" s="12" customFormat="1">
      <c r="A1010" s="23"/>
      <c r="B1010" s="27"/>
      <c r="D1010" s="23"/>
      <c r="E1010" s="5"/>
    </row>
    <row r="1011" spans="1:5" s="12" customFormat="1">
      <c r="A1011" s="23"/>
      <c r="B1011" s="23"/>
      <c r="D1011" s="23"/>
      <c r="E1011" s="5"/>
    </row>
    <row r="1012" spans="1:5" s="12" customFormat="1">
      <c r="A1012" s="23"/>
      <c r="B1012" s="27"/>
      <c r="D1012" s="23"/>
      <c r="E1012" s="5"/>
    </row>
    <row r="1013" spans="1:5" s="12" customFormat="1">
      <c r="A1013" s="23"/>
      <c r="B1013" s="27"/>
      <c r="D1013" s="23"/>
      <c r="E1013" s="5"/>
    </row>
    <row r="1014" spans="1:5" s="12" customFormat="1">
      <c r="A1014" s="23"/>
      <c r="B1014" s="23"/>
      <c r="D1014" s="23"/>
      <c r="E1014" s="5"/>
    </row>
    <row r="1015" spans="1:5" s="12" customFormat="1">
      <c r="A1015" s="23"/>
      <c r="B1015" s="27"/>
      <c r="D1015" s="23"/>
      <c r="E1015" s="5"/>
    </row>
    <row r="1016" spans="1:5" s="12" customFormat="1">
      <c r="A1016" s="23"/>
      <c r="B1016" s="23"/>
      <c r="D1016" s="23"/>
      <c r="E1016" s="5"/>
    </row>
    <row r="1017" spans="1:5" s="12" customFormat="1">
      <c r="A1017" s="23"/>
      <c r="B1017" s="27"/>
      <c r="D1017" s="23"/>
      <c r="E1017" s="5"/>
    </row>
    <row r="1018" spans="1:5" s="12" customFormat="1">
      <c r="A1018" s="23"/>
      <c r="B1018" s="27"/>
      <c r="D1018" s="23"/>
      <c r="E1018" s="5"/>
    </row>
    <row r="1019" spans="1:5" s="12" customFormat="1">
      <c r="A1019" s="23"/>
      <c r="B1019" s="27"/>
      <c r="D1019" s="23"/>
      <c r="E1019" s="5"/>
    </row>
    <row r="1020" spans="1:5" s="12" customFormat="1">
      <c r="A1020" s="23"/>
      <c r="B1020" s="23"/>
      <c r="D1020" s="23"/>
      <c r="E1020" s="5"/>
    </row>
    <row r="1021" spans="1:5" s="12" customFormat="1">
      <c r="A1021" s="23"/>
      <c r="B1021" s="23"/>
      <c r="D1021" s="23"/>
      <c r="E1021" s="5"/>
    </row>
    <row r="1022" spans="1:5" s="12" customFormat="1">
      <c r="A1022" s="23"/>
      <c r="B1022" s="27"/>
      <c r="D1022" s="23"/>
      <c r="E1022" s="5"/>
    </row>
    <row r="1023" spans="1:5" s="12" customFormat="1">
      <c r="A1023" s="23"/>
      <c r="B1023" s="23"/>
      <c r="D1023" s="23"/>
      <c r="E1023" s="5"/>
    </row>
    <row r="1024" spans="1:5" s="12" customFormat="1">
      <c r="A1024" s="23"/>
      <c r="B1024" s="27"/>
      <c r="D1024" s="23"/>
      <c r="E1024" s="5"/>
    </row>
    <row r="1025" spans="1:5" s="12" customFormat="1">
      <c r="A1025" s="23"/>
      <c r="B1025" s="27"/>
      <c r="D1025" s="23"/>
      <c r="E1025" s="5"/>
    </row>
    <row r="1026" spans="1:5" s="12" customFormat="1">
      <c r="A1026" s="23"/>
      <c r="B1026" s="27"/>
      <c r="D1026" s="23"/>
      <c r="E1026" s="5"/>
    </row>
    <row r="1027" spans="1:5" s="12" customFormat="1">
      <c r="A1027" s="23"/>
      <c r="B1027" s="27"/>
      <c r="D1027" s="23"/>
      <c r="E1027" s="5"/>
    </row>
    <row r="1028" spans="1:5" s="12" customFormat="1">
      <c r="A1028" s="23"/>
      <c r="B1028" s="27"/>
      <c r="D1028" s="23"/>
      <c r="E1028" s="5"/>
    </row>
    <row r="1029" spans="1:5" s="12" customFormat="1">
      <c r="A1029" s="23"/>
      <c r="B1029" s="27"/>
      <c r="D1029" s="23"/>
      <c r="E1029" s="5"/>
    </row>
    <row r="1030" spans="1:5" s="12" customFormat="1">
      <c r="A1030" s="23"/>
      <c r="B1030" s="27"/>
      <c r="D1030" s="23"/>
      <c r="E1030" s="5"/>
    </row>
    <row r="1031" spans="1:5" s="12" customFormat="1">
      <c r="A1031" s="23"/>
      <c r="B1031" s="27"/>
      <c r="D1031" s="23"/>
      <c r="E1031" s="5"/>
    </row>
    <row r="1032" spans="1:5" s="12" customFormat="1">
      <c r="A1032" s="23"/>
      <c r="B1032" s="27"/>
      <c r="D1032" s="23"/>
      <c r="E1032" s="5"/>
    </row>
    <row r="1033" spans="1:5" s="12" customFormat="1">
      <c r="A1033" s="23"/>
      <c r="B1033" s="27"/>
      <c r="D1033" s="23"/>
      <c r="E1033" s="5"/>
    </row>
    <row r="1034" spans="1:5" s="12" customFormat="1">
      <c r="A1034" s="23"/>
      <c r="B1034" s="23"/>
      <c r="D1034" s="23"/>
      <c r="E1034" s="5"/>
    </row>
    <row r="1035" spans="1:5" s="12" customFormat="1">
      <c r="A1035" s="23"/>
      <c r="B1035" s="27"/>
      <c r="D1035" s="23"/>
      <c r="E1035" s="5"/>
    </row>
    <row r="1036" spans="1:5" s="12" customFormat="1">
      <c r="A1036" s="23"/>
      <c r="B1036" s="23"/>
      <c r="D1036" s="23"/>
      <c r="E1036" s="5"/>
    </row>
    <row r="1037" spans="1:5" s="12" customFormat="1">
      <c r="A1037" s="23"/>
      <c r="B1037" s="23"/>
      <c r="D1037" s="23"/>
      <c r="E1037" s="5"/>
    </row>
    <row r="1038" spans="1:5" s="12" customFormat="1">
      <c r="A1038" s="23"/>
      <c r="B1038" s="27"/>
      <c r="D1038" s="23"/>
      <c r="E1038" s="5"/>
    </row>
    <row r="1039" spans="1:5" s="12" customFormat="1">
      <c r="A1039" s="23"/>
      <c r="B1039" s="23"/>
      <c r="D1039" s="23"/>
      <c r="E1039" s="5"/>
    </row>
    <row r="1040" spans="1:5" s="12" customFormat="1">
      <c r="A1040" s="23"/>
      <c r="B1040" s="27"/>
      <c r="D1040" s="23"/>
      <c r="E1040" s="5"/>
    </row>
    <row r="1041" spans="1:5" s="12" customFormat="1">
      <c r="A1041" s="23"/>
      <c r="B1041" s="27"/>
      <c r="D1041" s="23"/>
      <c r="E1041" s="5"/>
    </row>
    <row r="1042" spans="1:5" s="12" customFormat="1">
      <c r="A1042" s="23"/>
      <c r="B1042" s="23"/>
      <c r="D1042" s="23"/>
      <c r="E1042" s="5"/>
    </row>
    <row r="1043" spans="1:5" s="12" customFormat="1">
      <c r="A1043" s="23"/>
      <c r="B1043" s="27"/>
      <c r="D1043" s="23"/>
      <c r="E1043" s="5"/>
    </row>
    <row r="1044" spans="1:5" s="12" customFormat="1">
      <c r="A1044" s="23"/>
      <c r="B1044" s="27"/>
      <c r="D1044" s="23"/>
      <c r="E1044" s="5"/>
    </row>
    <row r="1045" spans="1:5" s="12" customFormat="1">
      <c r="A1045" s="23"/>
      <c r="B1045" s="27"/>
      <c r="D1045" s="23"/>
      <c r="E1045" s="5"/>
    </row>
    <row r="1046" spans="1:5" s="12" customFormat="1">
      <c r="A1046" s="23"/>
      <c r="B1046" s="27"/>
      <c r="D1046" s="23"/>
      <c r="E1046" s="5"/>
    </row>
    <row r="1047" spans="1:5" s="12" customFormat="1">
      <c r="A1047" s="23"/>
      <c r="B1047" s="27"/>
      <c r="D1047" s="23"/>
      <c r="E1047" s="5"/>
    </row>
    <row r="1048" spans="1:5" s="12" customFormat="1">
      <c r="A1048" s="23"/>
      <c r="B1048" s="27"/>
      <c r="D1048" s="23"/>
      <c r="E1048" s="5"/>
    </row>
    <row r="1049" spans="1:5" s="12" customFormat="1">
      <c r="A1049" s="23"/>
      <c r="B1049" s="27"/>
      <c r="D1049" s="23"/>
      <c r="E1049" s="5"/>
    </row>
    <row r="1050" spans="1:5" s="12" customFormat="1">
      <c r="A1050" s="23"/>
      <c r="B1050" s="23"/>
      <c r="D1050" s="23"/>
      <c r="E1050" s="5"/>
    </row>
    <row r="1051" spans="1:5" s="12" customFormat="1">
      <c r="A1051" s="23"/>
      <c r="B1051" s="27"/>
      <c r="D1051" s="23"/>
      <c r="E1051" s="5"/>
    </row>
    <row r="1052" spans="1:5" s="12" customFormat="1">
      <c r="A1052" s="23"/>
      <c r="B1052" s="27"/>
      <c r="D1052" s="23"/>
      <c r="E1052" s="5"/>
    </row>
    <row r="1053" spans="1:5" s="12" customFormat="1">
      <c r="A1053" s="23"/>
      <c r="B1053" s="27"/>
      <c r="D1053" s="23"/>
      <c r="E1053" s="5"/>
    </row>
    <row r="1054" spans="1:5" s="12" customFormat="1">
      <c r="A1054" s="23"/>
      <c r="B1054" s="23"/>
      <c r="D1054" s="23"/>
      <c r="E1054" s="5"/>
    </row>
    <row r="1055" spans="1:5" s="12" customFormat="1">
      <c r="A1055" s="23"/>
      <c r="B1055" s="27"/>
      <c r="D1055" s="23"/>
      <c r="E1055" s="5"/>
    </row>
    <row r="1056" spans="1:5" s="12" customFormat="1">
      <c r="A1056" s="23"/>
      <c r="B1056" s="27"/>
      <c r="D1056" s="23"/>
      <c r="E1056" s="5"/>
    </row>
    <row r="1057" spans="1:5" s="12" customFormat="1">
      <c r="A1057" s="23"/>
      <c r="B1057" s="23"/>
      <c r="D1057" s="23"/>
      <c r="E1057" s="5"/>
    </row>
    <row r="1058" spans="1:5" s="12" customFormat="1">
      <c r="A1058" s="23"/>
      <c r="B1058" s="27"/>
      <c r="D1058" s="23"/>
      <c r="E1058" s="5"/>
    </row>
    <row r="1059" spans="1:5" s="12" customFormat="1">
      <c r="A1059" s="23"/>
      <c r="B1059" s="27"/>
      <c r="D1059" s="23"/>
      <c r="E1059" s="5"/>
    </row>
    <row r="1060" spans="1:5" s="12" customFormat="1">
      <c r="A1060" s="23"/>
      <c r="B1060" s="23"/>
      <c r="D1060" s="23"/>
      <c r="E1060" s="5"/>
    </row>
    <row r="1061" spans="1:5" s="12" customFormat="1">
      <c r="A1061" s="23"/>
      <c r="B1061" s="23"/>
      <c r="D1061" s="23"/>
      <c r="E1061" s="5"/>
    </row>
    <row r="1062" spans="1:5" s="12" customFormat="1">
      <c r="A1062" s="23"/>
      <c r="B1062" s="23"/>
      <c r="D1062" s="23"/>
      <c r="E1062" s="5"/>
    </row>
    <row r="1063" spans="1:5" s="12" customFormat="1">
      <c r="A1063" s="23"/>
      <c r="B1063" s="27"/>
      <c r="D1063" s="23"/>
      <c r="E1063" s="5"/>
    </row>
    <row r="1064" spans="1:5" s="12" customFormat="1">
      <c r="A1064" s="23"/>
      <c r="B1064" s="27"/>
      <c r="D1064" s="23"/>
      <c r="E1064" s="5"/>
    </row>
    <row r="1065" spans="1:5" s="12" customFormat="1">
      <c r="A1065" s="23"/>
      <c r="B1065" s="27"/>
      <c r="D1065" s="23"/>
      <c r="E1065" s="5"/>
    </row>
    <row r="1066" spans="1:5" s="12" customFormat="1">
      <c r="A1066" s="23"/>
      <c r="B1066" s="27"/>
      <c r="D1066" s="23"/>
      <c r="E1066" s="5"/>
    </row>
    <row r="1067" spans="1:5" s="12" customFormat="1">
      <c r="A1067" s="23"/>
      <c r="B1067" s="27"/>
      <c r="D1067" s="23"/>
      <c r="E1067" s="5"/>
    </row>
    <row r="1068" spans="1:5" s="12" customFormat="1">
      <c r="A1068" s="23"/>
      <c r="B1068" s="23"/>
      <c r="D1068" s="23"/>
      <c r="E1068" s="5"/>
    </row>
    <row r="1069" spans="1:5" s="12" customFormat="1">
      <c r="A1069" s="23"/>
      <c r="B1069" s="27"/>
      <c r="D1069" s="23"/>
      <c r="E1069" s="5"/>
    </row>
    <row r="1070" spans="1:5" s="12" customFormat="1">
      <c r="A1070" s="23"/>
      <c r="B1070" s="23"/>
      <c r="D1070" s="23"/>
      <c r="E1070" s="5"/>
    </row>
    <row r="1071" spans="1:5" s="12" customFormat="1">
      <c r="A1071" s="23"/>
      <c r="B1071" s="23"/>
      <c r="D1071" s="23"/>
      <c r="E1071" s="5"/>
    </row>
    <row r="1072" spans="1:5" s="12" customFormat="1">
      <c r="A1072" s="23"/>
      <c r="B1072" s="27"/>
      <c r="D1072" s="23"/>
      <c r="E1072" s="5"/>
    </row>
    <row r="1073" spans="1:5" s="12" customFormat="1">
      <c r="A1073" s="23"/>
      <c r="B1073" s="23"/>
      <c r="D1073" s="23"/>
      <c r="E1073" s="5"/>
    </row>
    <row r="1074" spans="1:5" s="12" customFormat="1">
      <c r="A1074" s="23"/>
      <c r="B1074" s="23"/>
      <c r="D1074" s="23"/>
      <c r="E1074" s="5"/>
    </row>
    <row r="1075" spans="1:5" s="12" customFormat="1">
      <c r="A1075" s="23"/>
      <c r="B1075" s="23"/>
      <c r="D1075" s="23"/>
      <c r="E1075" s="5"/>
    </row>
    <row r="1076" spans="1:5" s="12" customFormat="1">
      <c r="A1076" s="23"/>
      <c r="B1076" s="27"/>
      <c r="D1076" s="23"/>
      <c r="E1076" s="5"/>
    </row>
    <row r="1077" spans="1:5" s="12" customFormat="1">
      <c r="A1077" s="23"/>
      <c r="B1077" s="23"/>
      <c r="D1077" s="23"/>
      <c r="E1077" s="5"/>
    </row>
    <row r="1078" spans="1:5" s="12" customFormat="1">
      <c r="A1078" s="23"/>
      <c r="B1078" s="23"/>
      <c r="D1078" s="23"/>
      <c r="E1078" s="5"/>
    </row>
    <row r="1079" spans="1:5" s="12" customFormat="1">
      <c r="A1079" s="23"/>
      <c r="B1079" s="23"/>
      <c r="D1079" s="23"/>
      <c r="E1079" s="5"/>
    </row>
    <row r="1080" spans="1:5" s="12" customFormat="1">
      <c r="A1080" s="23"/>
      <c r="B1080" s="23"/>
      <c r="D1080" s="23"/>
      <c r="E1080" s="5"/>
    </row>
    <row r="1081" spans="1:5" s="12" customFormat="1">
      <c r="A1081" s="23"/>
      <c r="B1081" s="23"/>
      <c r="D1081" s="23"/>
      <c r="E1081" s="5"/>
    </row>
    <row r="1082" spans="1:5" s="12" customFormat="1">
      <c r="A1082" s="23"/>
      <c r="B1082" s="23"/>
      <c r="D1082" s="23"/>
      <c r="E1082" s="5"/>
    </row>
    <row r="1083" spans="1:5" s="12" customFormat="1">
      <c r="A1083" s="23"/>
      <c r="B1083" s="23"/>
      <c r="D1083" s="23"/>
      <c r="E1083" s="5"/>
    </row>
    <row r="1084" spans="1:5" s="12" customFormat="1">
      <c r="A1084" s="23"/>
      <c r="B1084" s="23"/>
      <c r="D1084" s="23"/>
      <c r="E1084" s="5"/>
    </row>
    <row r="1085" spans="1:5" s="12" customFormat="1">
      <c r="A1085" s="23"/>
      <c r="B1085" s="23"/>
      <c r="D1085" s="23"/>
      <c r="E1085" s="5"/>
    </row>
    <row r="1086" spans="1:5" s="12" customFormat="1">
      <c r="A1086" s="23"/>
      <c r="B1086" s="23"/>
      <c r="D1086" s="23"/>
      <c r="E1086" s="5"/>
    </row>
    <row r="1087" spans="1:5" s="12" customFormat="1">
      <c r="A1087" s="23"/>
      <c r="B1087" s="23"/>
      <c r="D1087" s="23"/>
      <c r="E1087" s="5"/>
    </row>
    <row r="1088" spans="1:5" s="12" customFormat="1">
      <c r="A1088" s="23"/>
      <c r="B1088" s="23"/>
      <c r="D1088" s="23"/>
      <c r="E1088" s="5"/>
    </row>
    <row r="1089" spans="1:5" s="12" customFormat="1">
      <c r="A1089" s="23"/>
      <c r="B1089" s="23"/>
      <c r="D1089" s="23"/>
      <c r="E1089" s="5"/>
    </row>
    <row r="1090" spans="1:5" s="12" customFormat="1">
      <c r="A1090" s="23"/>
      <c r="B1090" s="23"/>
      <c r="D1090" s="23"/>
      <c r="E1090" s="5"/>
    </row>
    <row r="1091" spans="1:5" s="12" customFormat="1">
      <c r="A1091" s="23"/>
      <c r="B1091" s="23"/>
      <c r="D1091" s="23"/>
      <c r="E1091" s="5"/>
    </row>
    <row r="1092" spans="1:5" s="12" customFormat="1">
      <c r="A1092" s="23"/>
      <c r="B1092" s="23"/>
      <c r="D1092" s="23"/>
      <c r="E1092" s="5"/>
    </row>
    <row r="1093" spans="1:5" s="12" customFormat="1">
      <c r="A1093" s="23"/>
      <c r="B1093" s="23"/>
      <c r="D1093" s="23"/>
      <c r="E1093" s="5"/>
    </row>
    <row r="1094" spans="1:5" s="12" customFormat="1">
      <c r="A1094" s="23"/>
      <c r="B1094" s="23"/>
      <c r="D1094" s="23"/>
      <c r="E1094" s="5"/>
    </row>
    <row r="1095" spans="1:5" s="12" customFormat="1">
      <c r="A1095" s="23"/>
      <c r="B1095" s="23"/>
      <c r="D1095" s="23"/>
      <c r="E1095" s="5"/>
    </row>
    <row r="1096" spans="1:5" s="12" customFormat="1">
      <c r="A1096" s="23"/>
      <c r="B1096" s="27"/>
      <c r="D1096" s="23"/>
      <c r="E1096" s="5"/>
    </row>
    <row r="1097" spans="1:5" s="12" customFormat="1">
      <c r="A1097" s="23"/>
      <c r="B1097" s="26"/>
      <c r="D1097" s="23"/>
      <c r="E1097" s="5"/>
    </row>
    <row r="1098" spans="1:5" s="12" customFormat="1">
      <c r="B1098" s="18"/>
      <c r="E1098" s="1"/>
    </row>
    <row r="1099" spans="1:5">
      <c r="A1099" s="10" t="s">
        <v>693</v>
      </c>
      <c r="D1099" s="10"/>
      <c r="E1099" s="1">
        <f>SUM(E3:E1097)</f>
        <v>8653776</v>
      </c>
    </row>
    <row r="1100" spans="1:5" s="12" customFormat="1">
      <c r="E1100" s="1"/>
    </row>
  </sheetData>
  <sortState ref="B3:I675">
    <sortCondition ref="B3:B675"/>
  </sortState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8"/>
  <sheetViews>
    <sheetView workbookViewId="0">
      <pane ySplit="2" topLeftCell="A3" activePane="bottomLeft" state="frozen"/>
      <selection pane="bottomLeft"/>
    </sheetView>
  </sheetViews>
  <sheetFormatPr defaultRowHeight="14.4"/>
  <cols>
    <col min="2" max="2" width="18.5546875" customWidth="1"/>
    <col min="3" max="3" width="12.109375" style="7" bestFit="1" customWidth="1"/>
    <col min="4" max="7" width="10.88671875" bestFit="1" customWidth="1"/>
    <col min="8" max="8" width="14.6640625" customWidth="1"/>
  </cols>
  <sheetData>
    <row r="1" spans="1:8" ht="43.2">
      <c r="A1" s="6"/>
      <c r="B1" s="6"/>
      <c r="C1" s="129" t="s">
        <v>821</v>
      </c>
      <c r="D1" s="129"/>
      <c r="E1" s="129"/>
      <c r="F1" s="129"/>
      <c r="G1" s="129"/>
      <c r="H1" s="83" t="s">
        <v>819</v>
      </c>
    </row>
    <row r="2" spans="1:8">
      <c r="A2" s="84" t="s">
        <v>1</v>
      </c>
      <c r="B2" s="84" t="s">
        <v>715</v>
      </c>
      <c r="C2" s="122">
        <v>2019</v>
      </c>
      <c r="D2" s="85">
        <v>2020</v>
      </c>
      <c r="E2" s="85">
        <v>2021</v>
      </c>
      <c r="F2" s="85">
        <v>2022</v>
      </c>
      <c r="G2" s="85">
        <v>2023</v>
      </c>
      <c r="H2" s="85" t="s">
        <v>820</v>
      </c>
    </row>
    <row r="3" spans="1:8">
      <c r="A3">
        <v>100002</v>
      </c>
      <c r="B3" t="s">
        <v>4</v>
      </c>
      <c r="C3" s="82">
        <v>466180.93088590901</v>
      </c>
      <c r="D3" s="81">
        <v>496851.84016930999</v>
      </c>
      <c r="E3" s="81">
        <v>530881.98003968899</v>
      </c>
      <c r="F3" s="81">
        <v>568983.13907936402</v>
      </c>
      <c r="G3" s="81">
        <v>611419.11082427006</v>
      </c>
      <c r="H3" s="81">
        <f>SUM(C3:G3)</f>
        <v>2674317.0009985422</v>
      </c>
    </row>
    <row r="4" spans="1:8">
      <c r="A4">
        <v>100003</v>
      </c>
      <c r="B4" t="s">
        <v>716</v>
      </c>
      <c r="C4" s="82">
        <v>836000</v>
      </c>
      <c r="D4" s="81">
        <v>846362</v>
      </c>
      <c r="E4" s="81">
        <v>855936</v>
      </c>
      <c r="F4" s="81">
        <v>863431</v>
      </c>
      <c r="G4" s="81">
        <v>868930</v>
      </c>
      <c r="H4" s="81">
        <f t="shared" ref="H4:H67" si="0">SUM(C4:G4)</f>
        <v>4270659</v>
      </c>
    </row>
    <row r="5" spans="1:8">
      <c r="A5">
        <v>100019</v>
      </c>
      <c r="B5" t="s">
        <v>6</v>
      </c>
      <c r="C5" s="82">
        <v>1551818.8435507</v>
      </c>
      <c r="D5" s="81">
        <v>1599254.7351862499</v>
      </c>
      <c r="E5" s="81">
        <v>1650483.47560912</v>
      </c>
      <c r="F5" s="81">
        <v>1700570.2371268501</v>
      </c>
      <c r="G5" s="81">
        <v>1745959.6747775399</v>
      </c>
      <c r="H5" s="81">
        <f t="shared" si="0"/>
        <v>8248086.9662504587</v>
      </c>
    </row>
    <row r="6" spans="1:8">
      <c r="A6">
        <v>100027</v>
      </c>
      <c r="B6" t="s">
        <v>7</v>
      </c>
      <c r="C6" s="82">
        <v>457987.09269202698</v>
      </c>
      <c r="D6" s="81">
        <v>468570.36896270199</v>
      </c>
      <c r="E6" s="81">
        <v>478484.97210985998</v>
      </c>
      <c r="F6" s="81">
        <v>487242.00309659902</v>
      </c>
      <c r="G6" s="81">
        <v>495334.09780625498</v>
      </c>
      <c r="H6" s="81">
        <f t="shared" si="0"/>
        <v>2387618.534667443</v>
      </c>
    </row>
    <row r="7" spans="1:8">
      <c r="A7">
        <v>100029</v>
      </c>
      <c r="B7" t="s">
        <v>717</v>
      </c>
      <c r="C7" s="82">
        <v>867657.03591775196</v>
      </c>
      <c r="D7" s="81">
        <v>908413.92610989802</v>
      </c>
      <c r="E7" s="81">
        <v>949981.67776895501</v>
      </c>
      <c r="F7" s="81">
        <v>991943.07152722904</v>
      </c>
      <c r="G7" s="81">
        <v>1034372.11389852</v>
      </c>
      <c r="H7" s="81">
        <f t="shared" si="0"/>
        <v>4752367.8252223544</v>
      </c>
    </row>
    <row r="8" spans="1:8">
      <c r="A8">
        <v>120038</v>
      </c>
      <c r="B8" t="s">
        <v>10</v>
      </c>
      <c r="C8" s="82">
        <v>226980.153806141</v>
      </c>
      <c r="D8" s="81">
        <v>232366.59328847399</v>
      </c>
      <c r="E8" s="81">
        <v>238125.65586300401</v>
      </c>
      <c r="F8" s="81">
        <v>244051.02752803199</v>
      </c>
      <c r="G8" s="81">
        <v>250273.154599284</v>
      </c>
      <c r="H8" s="81">
        <f t="shared" si="0"/>
        <v>1191796.585084935</v>
      </c>
    </row>
    <row r="9" spans="1:8">
      <c r="A9">
        <v>120039</v>
      </c>
      <c r="B9" t="s">
        <v>11</v>
      </c>
      <c r="C9" s="82">
        <v>892687.59704781102</v>
      </c>
      <c r="D9" s="81">
        <v>722916.98467260494</v>
      </c>
      <c r="E9" s="81">
        <v>730731.351188245</v>
      </c>
      <c r="F9" s="81">
        <v>742959.82723734097</v>
      </c>
      <c r="G9" s="81">
        <v>759382.52382088499</v>
      </c>
      <c r="H9" s="81">
        <f t="shared" si="0"/>
        <v>3848678.2839668868</v>
      </c>
    </row>
    <row r="10" spans="1:8">
      <c r="A10">
        <v>120042</v>
      </c>
      <c r="B10" t="s">
        <v>12</v>
      </c>
      <c r="C10" s="82">
        <v>21778.823812103001</v>
      </c>
      <c r="D10" s="81">
        <v>22701.098694205401</v>
      </c>
      <c r="E10" s="81">
        <v>23677.5391065685</v>
      </c>
      <c r="F10" s="81">
        <v>24684.767702798199</v>
      </c>
      <c r="G10" s="81">
        <v>25592.725259063402</v>
      </c>
      <c r="H10" s="81">
        <f t="shared" si="0"/>
        <v>118434.9545747385</v>
      </c>
    </row>
    <row r="11" spans="1:8">
      <c r="A11">
        <v>120043</v>
      </c>
      <c r="B11" t="s">
        <v>13</v>
      </c>
      <c r="C11" s="82">
        <v>331475.86252015003</v>
      </c>
      <c r="D11" s="81">
        <v>346470.92406036198</v>
      </c>
      <c r="E11" s="81">
        <v>361898.475563363</v>
      </c>
      <c r="F11" s="81">
        <v>377220.44085422199</v>
      </c>
      <c r="G11" s="81">
        <v>391707.65309028002</v>
      </c>
      <c r="H11" s="81">
        <f t="shared" si="0"/>
        <v>1808773.3560883771</v>
      </c>
    </row>
    <row r="12" spans="1:8">
      <c r="A12">
        <v>140053</v>
      </c>
      <c r="B12" t="s">
        <v>15</v>
      </c>
      <c r="C12" s="82">
        <v>205304.784534128</v>
      </c>
      <c r="D12" s="81">
        <v>215489.009426534</v>
      </c>
      <c r="E12" s="81">
        <v>225938.201744714</v>
      </c>
      <c r="F12" s="81">
        <v>236290.918422952</v>
      </c>
      <c r="G12" s="81">
        <v>245761.91983609699</v>
      </c>
      <c r="H12" s="81">
        <f t="shared" si="0"/>
        <v>1128784.8339644249</v>
      </c>
    </row>
    <row r="13" spans="1:8">
      <c r="A13">
        <v>140064</v>
      </c>
      <c r="B13" t="s">
        <v>718</v>
      </c>
      <c r="C13" s="82">
        <v>1276116.55176286</v>
      </c>
      <c r="D13" s="81">
        <v>1324863.14028081</v>
      </c>
      <c r="E13" s="81">
        <v>1376364.13958556</v>
      </c>
      <c r="F13" s="81">
        <v>1426673.8473720001</v>
      </c>
      <c r="G13" s="81">
        <v>1472768.6195125901</v>
      </c>
      <c r="H13" s="81">
        <f t="shared" si="0"/>
        <v>6876786.2985138204</v>
      </c>
    </row>
    <row r="14" spans="1:8">
      <c r="A14">
        <v>140068</v>
      </c>
      <c r="B14" t="s">
        <v>17</v>
      </c>
      <c r="C14" s="82">
        <v>513471.73821711302</v>
      </c>
      <c r="D14" s="81">
        <v>547690.41682811501</v>
      </c>
      <c r="E14" s="81">
        <v>581296.033216557</v>
      </c>
      <c r="F14" s="81">
        <v>613641.22198298003</v>
      </c>
      <c r="G14" s="81">
        <v>518812.42530295899</v>
      </c>
      <c r="H14" s="81">
        <f t="shared" si="0"/>
        <v>2774911.8355477243</v>
      </c>
    </row>
    <row r="15" spans="1:8">
      <c r="A15">
        <v>140069</v>
      </c>
      <c r="B15" t="s">
        <v>18</v>
      </c>
      <c r="C15" s="82">
        <v>2294437.8726816</v>
      </c>
      <c r="D15" s="81">
        <v>2384361.79019923</v>
      </c>
      <c r="E15" s="81">
        <v>2479814.5755620701</v>
      </c>
      <c r="F15" s="81">
        <v>2579091.50671606</v>
      </c>
      <c r="G15" s="81">
        <v>2682472.4062448698</v>
      </c>
      <c r="H15" s="81">
        <f t="shared" si="0"/>
        <v>12420178.151403831</v>
      </c>
    </row>
    <row r="16" spans="1:8">
      <c r="A16">
        <v>147332</v>
      </c>
      <c r="B16" t="s">
        <v>19</v>
      </c>
      <c r="C16" s="82">
        <v>2519375.4515591501</v>
      </c>
      <c r="D16" s="81">
        <v>2653680.1774522001</v>
      </c>
      <c r="E16" s="81">
        <v>2801952.5432265899</v>
      </c>
      <c r="F16" s="81">
        <v>2960628.4757795702</v>
      </c>
      <c r="G16" s="81">
        <v>3131284.7432628302</v>
      </c>
      <c r="H16" s="81">
        <f t="shared" si="0"/>
        <v>14066921.391280342</v>
      </c>
    </row>
    <row r="17" spans="1:8">
      <c r="A17">
        <v>150076</v>
      </c>
      <c r="B17" t="s">
        <v>21</v>
      </c>
      <c r="C17" s="82">
        <v>184980.32385761201</v>
      </c>
      <c r="D17" s="81">
        <v>194953.78473390799</v>
      </c>
      <c r="E17" s="81">
        <v>205282.62524121499</v>
      </c>
      <c r="F17" s="81">
        <v>215224.893125884</v>
      </c>
      <c r="G17" s="81">
        <v>224923.286642394</v>
      </c>
      <c r="H17" s="81">
        <f t="shared" si="0"/>
        <v>1025364.913601013</v>
      </c>
    </row>
    <row r="18" spans="1:8">
      <c r="A18">
        <v>150077</v>
      </c>
      <c r="B18" t="s">
        <v>22</v>
      </c>
      <c r="C18" s="82">
        <v>533569.30837377498</v>
      </c>
      <c r="D18" s="81">
        <v>556276.40450910095</v>
      </c>
      <c r="E18" s="81">
        <v>582068.61733799696</v>
      </c>
      <c r="F18" s="81">
        <v>610530.95376506296</v>
      </c>
      <c r="G18" s="81">
        <v>641666.96538466495</v>
      </c>
      <c r="H18" s="81">
        <f t="shared" si="0"/>
        <v>2924112.249370601</v>
      </c>
    </row>
    <row r="19" spans="1:8">
      <c r="A19">
        <v>150085</v>
      </c>
      <c r="B19" t="s">
        <v>23</v>
      </c>
      <c r="C19" s="82">
        <v>198634.35331728999</v>
      </c>
      <c r="D19" s="81">
        <v>213588.32562932899</v>
      </c>
      <c r="E19" s="81">
        <v>229315.900700253</v>
      </c>
      <c r="F19" s="81">
        <v>245852.220331135</v>
      </c>
      <c r="G19" s="81">
        <v>263406.83348296199</v>
      </c>
      <c r="H19" s="81">
        <f t="shared" si="0"/>
        <v>1150797.633460969</v>
      </c>
    </row>
    <row r="20" spans="1:8">
      <c r="A20">
        <v>150091</v>
      </c>
      <c r="B20" t="s">
        <v>24</v>
      </c>
      <c r="C20" s="82">
        <v>516221.11819105601</v>
      </c>
      <c r="D20" s="81">
        <v>539541.71949638799</v>
      </c>
      <c r="E20" s="81">
        <v>565998.04636844795</v>
      </c>
      <c r="F20" s="81">
        <v>595520.03991337598</v>
      </c>
      <c r="G20" s="81">
        <v>628349.64583989303</v>
      </c>
      <c r="H20" s="81">
        <f t="shared" si="0"/>
        <v>2845630.5698091611</v>
      </c>
    </row>
    <row r="21" spans="1:8">
      <c r="A21">
        <v>150097</v>
      </c>
      <c r="B21" t="s">
        <v>25</v>
      </c>
      <c r="C21" s="82">
        <v>472896.026103665</v>
      </c>
      <c r="D21" s="81">
        <v>493551.02166193997</v>
      </c>
      <c r="E21" s="81">
        <v>515934.39151919202</v>
      </c>
      <c r="F21" s="81">
        <v>539658.22771827399</v>
      </c>
      <c r="G21" s="81">
        <v>564767.80048777803</v>
      </c>
      <c r="H21" s="81">
        <f t="shared" si="0"/>
        <v>2586807.4674908491</v>
      </c>
    </row>
    <row r="22" spans="1:8">
      <c r="A22">
        <v>150099</v>
      </c>
      <c r="B22" t="s">
        <v>26</v>
      </c>
      <c r="C22" s="82">
        <v>201321</v>
      </c>
      <c r="D22" s="81">
        <v>203028.76775107699</v>
      </c>
      <c r="E22" s="81">
        <v>206306.77377425201</v>
      </c>
      <c r="F22" s="81">
        <v>210603.24390446601</v>
      </c>
      <c r="G22" s="81">
        <v>215928.003523444</v>
      </c>
      <c r="H22" s="81">
        <f t="shared" si="0"/>
        <v>1037187.7889532391</v>
      </c>
    </row>
    <row r="23" spans="1:8">
      <c r="A23">
        <v>150111</v>
      </c>
      <c r="B23" t="s">
        <v>27</v>
      </c>
      <c r="C23" s="82">
        <v>555969.94086731505</v>
      </c>
      <c r="D23" s="81">
        <v>571328.33380852605</v>
      </c>
      <c r="E23" s="81">
        <v>587575.80769672</v>
      </c>
      <c r="F23" s="81">
        <v>605003.01150223997</v>
      </c>
      <c r="G23" s="81">
        <v>624002.92860900203</v>
      </c>
      <c r="H23" s="81">
        <f t="shared" si="0"/>
        <v>2943880.0224838029</v>
      </c>
    </row>
    <row r="24" spans="1:8">
      <c r="A24">
        <v>150112</v>
      </c>
      <c r="B24" t="s">
        <v>28</v>
      </c>
      <c r="C24" s="82">
        <v>773798.45107007795</v>
      </c>
      <c r="D24" s="81">
        <v>805530.89376266696</v>
      </c>
      <c r="E24" s="81">
        <v>837928.771145729</v>
      </c>
      <c r="F24" s="81">
        <v>870959.06942154805</v>
      </c>
      <c r="G24" s="81">
        <v>904893.31372902996</v>
      </c>
      <c r="H24" s="81">
        <f t="shared" si="0"/>
        <v>4193110.4991290518</v>
      </c>
    </row>
    <row r="25" spans="1:8">
      <c r="A25">
        <v>150125</v>
      </c>
      <c r="B25" t="s">
        <v>29</v>
      </c>
      <c r="C25" s="82">
        <v>1328690.45492404</v>
      </c>
      <c r="D25" s="81">
        <v>1368921.19452423</v>
      </c>
      <c r="E25" s="81">
        <v>1414842.2536999399</v>
      </c>
      <c r="F25" s="81">
        <v>1460311.96854795</v>
      </c>
      <c r="G25" s="81">
        <v>1501732.7276288799</v>
      </c>
      <c r="H25" s="81">
        <f t="shared" si="0"/>
        <v>7074498.5993250394</v>
      </c>
    </row>
    <row r="26" spans="1:8">
      <c r="A26">
        <v>150131</v>
      </c>
      <c r="B26" t="s">
        <v>30</v>
      </c>
      <c r="C26" s="82">
        <v>1136533.13735619</v>
      </c>
      <c r="D26" s="81">
        <v>1185351.6986281001</v>
      </c>
      <c r="E26" s="81">
        <v>1236042.89267952</v>
      </c>
      <c r="F26" s="81">
        <v>1287918.3014851001</v>
      </c>
      <c r="G26" s="81">
        <v>1341538.27204621</v>
      </c>
      <c r="H26" s="81">
        <f t="shared" si="0"/>
        <v>6187384.3021951206</v>
      </c>
    </row>
    <row r="27" spans="1:8">
      <c r="A27">
        <v>160135</v>
      </c>
      <c r="B27" t="s">
        <v>719</v>
      </c>
      <c r="C27" s="82">
        <v>223240</v>
      </c>
      <c r="D27" s="81">
        <v>217316</v>
      </c>
      <c r="E27" s="81">
        <v>211908</v>
      </c>
      <c r="F27" s="81">
        <v>206487</v>
      </c>
      <c r="G27" s="81">
        <v>201148</v>
      </c>
      <c r="H27" s="81">
        <f t="shared" si="0"/>
        <v>1060099</v>
      </c>
    </row>
    <row r="28" spans="1:8">
      <c r="A28">
        <v>170156</v>
      </c>
      <c r="B28" t="s">
        <v>34</v>
      </c>
      <c r="C28" s="82">
        <v>519204.94806391699</v>
      </c>
      <c r="D28" s="81">
        <v>538815.77008750895</v>
      </c>
      <c r="E28" s="81">
        <v>560534.96477450698</v>
      </c>
      <c r="F28" s="81">
        <v>582609.08774643706</v>
      </c>
      <c r="G28" s="81">
        <v>602875.27443831903</v>
      </c>
      <c r="H28" s="81">
        <f t="shared" si="0"/>
        <v>2804040.0451106895</v>
      </c>
    </row>
    <row r="29" spans="1:8">
      <c r="A29">
        <v>170171</v>
      </c>
      <c r="B29" t="s">
        <v>35</v>
      </c>
      <c r="C29" s="82">
        <v>310207.41932857502</v>
      </c>
      <c r="D29" s="81">
        <v>321627.34085011901</v>
      </c>
      <c r="E29" s="81">
        <v>334047.61431691301</v>
      </c>
      <c r="F29" s="81">
        <v>346374.81872724701</v>
      </c>
      <c r="G29" s="81">
        <v>357668.49885257398</v>
      </c>
      <c r="H29" s="81">
        <f t="shared" si="0"/>
        <v>1669925.6920754281</v>
      </c>
    </row>
    <row r="30" spans="1:8">
      <c r="A30">
        <v>170175</v>
      </c>
      <c r="B30" t="s">
        <v>36</v>
      </c>
      <c r="C30" s="82">
        <v>601712.40897446906</v>
      </c>
      <c r="D30" s="81">
        <v>622526.59680976497</v>
      </c>
      <c r="E30" s="81">
        <v>644992.76562812401</v>
      </c>
      <c r="F30" s="81">
        <v>667155.04552977905</v>
      </c>
      <c r="G30" s="81">
        <v>687768.79102982394</v>
      </c>
      <c r="H30" s="81">
        <f t="shared" si="0"/>
        <v>3224155.6079719611</v>
      </c>
    </row>
    <row r="31" spans="1:8">
      <c r="A31">
        <v>170177</v>
      </c>
      <c r="B31" t="s">
        <v>37</v>
      </c>
      <c r="C31" s="82">
        <v>365640.25868533802</v>
      </c>
      <c r="D31" s="81">
        <v>384582.11738845601</v>
      </c>
      <c r="E31" s="81">
        <v>404910.56849778403</v>
      </c>
      <c r="F31" s="81">
        <v>426421.52876351</v>
      </c>
      <c r="G31" s="81">
        <v>449130.35477702197</v>
      </c>
      <c r="H31" s="81">
        <f t="shared" si="0"/>
        <v>2030684.82811211</v>
      </c>
    </row>
    <row r="32" spans="1:8">
      <c r="A32">
        <v>170179</v>
      </c>
      <c r="B32" t="s">
        <v>38</v>
      </c>
      <c r="C32" s="82">
        <v>830353.20691227296</v>
      </c>
      <c r="D32" s="81">
        <v>831624.58172923594</v>
      </c>
      <c r="E32" s="81">
        <v>835954.853794617</v>
      </c>
      <c r="F32" s="81">
        <v>842978.56199702702</v>
      </c>
      <c r="G32" s="81">
        <v>852847.02945923095</v>
      </c>
      <c r="H32" s="81">
        <f t="shared" si="0"/>
        <v>4193758.233892384</v>
      </c>
    </row>
    <row r="33" spans="1:8">
      <c r="A33">
        <v>170189</v>
      </c>
      <c r="B33" t="s">
        <v>39</v>
      </c>
      <c r="C33" s="82">
        <v>567580.59568663803</v>
      </c>
      <c r="D33" s="81">
        <v>597107.26435510197</v>
      </c>
      <c r="E33" s="81">
        <v>627439.39908559201</v>
      </c>
      <c r="F33" s="81">
        <v>658393.75400517101</v>
      </c>
      <c r="G33" s="81">
        <v>690390.373717546</v>
      </c>
      <c r="H33" s="81">
        <f t="shared" si="0"/>
        <v>3140911.3868500488</v>
      </c>
    </row>
    <row r="34" spans="1:8">
      <c r="A34">
        <v>170195</v>
      </c>
      <c r="B34" t="s">
        <v>40</v>
      </c>
      <c r="C34" s="82">
        <v>139345.78330609301</v>
      </c>
      <c r="D34" s="81">
        <v>146666.11797712499</v>
      </c>
      <c r="E34" s="81">
        <v>154020.64530212901</v>
      </c>
      <c r="F34" s="81">
        <v>160986.13701792201</v>
      </c>
      <c r="G34" s="81">
        <v>167311.716136676</v>
      </c>
      <c r="H34" s="81">
        <f t="shared" si="0"/>
        <v>768330.39973994507</v>
      </c>
    </row>
    <row r="35" spans="1:8">
      <c r="A35">
        <v>170196</v>
      </c>
      <c r="B35" t="s">
        <v>41</v>
      </c>
      <c r="C35" s="82">
        <v>1091504.8648431001</v>
      </c>
      <c r="D35" s="81">
        <v>1141182.6178749499</v>
      </c>
      <c r="E35" s="81">
        <v>1192825.6243811699</v>
      </c>
      <c r="F35" s="81">
        <v>1243358.7672444</v>
      </c>
      <c r="G35" s="81">
        <v>1290644.3812118501</v>
      </c>
      <c r="H35" s="81">
        <f t="shared" si="0"/>
        <v>5959516.2555554705</v>
      </c>
    </row>
    <row r="36" spans="1:8">
      <c r="A36">
        <v>170197</v>
      </c>
      <c r="B36" t="s">
        <v>42</v>
      </c>
      <c r="C36" s="82">
        <v>284426.83668402798</v>
      </c>
      <c r="D36" s="81">
        <v>295222.55541456601</v>
      </c>
      <c r="E36" s="81">
        <v>306815.94005734997</v>
      </c>
      <c r="F36" s="81">
        <v>318309.129000163</v>
      </c>
      <c r="G36" s="81">
        <v>328791.19029643101</v>
      </c>
      <c r="H36" s="81">
        <f t="shared" si="0"/>
        <v>1533565.6514525381</v>
      </c>
    </row>
    <row r="37" spans="1:8">
      <c r="A37">
        <v>170205</v>
      </c>
      <c r="B37" t="s">
        <v>43</v>
      </c>
      <c r="C37" s="82">
        <v>500417.05015585897</v>
      </c>
      <c r="D37" s="81">
        <v>520900.27420510398</v>
      </c>
      <c r="E37" s="81">
        <v>542345.892035253</v>
      </c>
      <c r="F37" s="81">
        <v>563883.77700554603</v>
      </c>
      <c r="G37" s="81">
        <v>583506.62344256497</v>
      </c>
      <c r="H37" s="81">
        <f t="shared" si="0"/>
        <v>2711053.6168443272</v>
      </c>
    </row>
    <row r="38" spans="1:8">
      <c r="A38">
        <v>170210</v>
      </c>
      <c r="B38" t="s">
        <v>44</v>
      </c>
      <c r="C38" s="82">
        <v>310419.50655074301</v>
      </c>
      <c r="D38" s="81">
        <v>322566.42941259302</v>
      </c>
      <c r="E38" s="81">
        <v>335152.70156868303</v>
      </c>
      <c r="F38" s="81">
        <v>347759.90463302901</v>
      </c>
      <c r="G38" s="81">
        <v>359585.11883014702</v>
      </c>
      <c r="H38" s="81">
        <f t="shared" si="0"/>
        <v>1675483.6609951949</v>
      </c>
    </row>
    <row r="39" spans="1:8">
      <c r="A39">
        <v>170215</v>
      </c>
      <c r="B39" t="s">
        <v>45</v>
      </c>
      <c r="C39" s="82">
        <v>166413.04652793601</v>
      </c>
      <c r="D39" s="81">
        <v>166167.65164073501</v>
      </c>
      <c r="E39" s="81">
        <v>166166.56407089799</v>
      </c>
      <c r="F39" s="81">
        <v>166397.51692099401</v>
      </c>
      <c r="G39" s="81">
        <v>167012.66714180601</v>
      </c>
      <c r="H39" s="81">
        <f t="shared" si="0"/>
        <v>832157.446302369</v>
      </c>
    </row>
    <row r="40" spans="1:8">
      <c r="A40">
        <v>180216</v>
      </c>
      <c r="B40" t="s">
        <v>47</v>
      </c>
      <c r="C40" s="82">
        <v>1080885.2261600799</v>
      </c>
      <c r="D40" s="81">
        <v>1101013.9769238399</v>
      </c>
      <c r="E40" s="81">
        <v>808535.41922456701</v>
      </c>
      <c r="F40" s="81">
        <v>827239.02296535298</v>
      </c>
      <c r="G40" s="81">
        <v>851379.13861600403</v>
      </c>
      <c r="H40" s="81">
        <f t="shared" si="0"/>
        <v>4669052.7838898441</v>
      </c>
    </row>
    <row r="41" spans="1:8">
      <c r="A41">
        <v>190219</v>
      </c>
      <c r="B41" t="s">
        <v>49</v>
      </c>
      <c r="C41" s="82">
        <v>231886.17250846201</v>
      </c>
      <c r="D41" s="81">
        <v>243568.61479895801</v>
      </c>
      <c r="E41" s="81">
        <v>258500.90035395499</v>
      </c>
      <c r="F41" s="81">
        <v>276279.29319642298</v>
      </c>
      <c r="G41" s="81">
        <v>297007.744515042</v>
      </c>
      <c r="H41" s="81">
        <f t="shared" si="0"/>
        <v>1307242.72537284</v>
      </c>
    </row>
    <row r="42" spans="1:8">
      <c r="A42">
        <v>190220</v>
      </c>
      <c r="B42" t="s">
        <v>50</v>
      </c>
      <c r="C42" s="82">
        <v>68344.438344361202</v>
      </c>
      <c r="D42" s="81">
        <v>72488.444754151598</v>
      </c>
      <c r="E42" s="81">
        <v>75891.895812363902</v>
      </c>
      <c r="F42" s="81">
        <v>79755.729848014496</v>
      </c>
      <c r="G42" s="81">
        <v>83624.883470518995</v>
      </c>
      <c r="H42" s="81">
        <f t="shared" si="0"/>
        <v>380105.39222941018</v>
      </c>
    </row>
    <row r="43" spans="1:8">
      <c r="A43">
        <v>190239</v>
      </c>
      <c r="B43" t="s">
        <v>51</v>
      </c>
      <c r="C43" s="82">
        <v>170090.39944342899</v>
      </c>
      <c r="D43" s="81">
        <v>178506.83509547001</v>
      </c>
      <c r="E43" s="81">
        <v>187577.02696172599</v>
      </c>
      <c r="F43" s="81">
        <v>196207.79742038401</v>
      </c>
      <c r="G43" s="81">
        <v>204672.41236403299</v>
      </c>
      <c r="H43" s="81">
        <f t="shared" si="0"/>
        <v>937054.47128504212</v>
      </c>
    </row>
    <row r="44" spans="1:8">
      <c r="A44">
        <v>190243</v>
      </c>
      <c r="B44" t="s">
        <v>52</v>
      </c>
      <c r="C44" s="82">
        <v>510204.071376651</v>
      </c>
      <c r="D44" s="81">
        <v>536532.94050098502</v>
      </c>
      <c r="E44" s="81">
        <v>563721.45118869503</v>
      </c>
      <c r="F44" s="81">
        <v>590642.61016152799</v>
      </c>
      <c r="G44" s="81">
        <v>615849.67408640205</v>
      </c>
      <c r="H44" s="81">
        <f t="shared" si="0"/>
        <v>2816950.7473142613</v>
      </c>
    </row>
    <row r="45" spans="1:8">
      <c r="A45">
        <v>190248</v>
      </c>
      <c r="B45" t="s">
        <v>53</v>
      </c>
      <c r="C45" s="82">
        <v>1052391.98415031</v>
      </c>
      <c r="D45" s="81">
        <v>1099269.8745693499</v>
      </c>
      <c r="E45" s="81">
        <v>1145397.55229354</v>
      </c>
      <c r="F45" s="81">
        <v>1189681.3565142001</v>
      </c>
      <c r="G45" s="81">
        <v>1232806.9601448199</v>
      </c>
      <c r="H45" s="81">
        <f t="shared" si="0"/>
        <v>5719547.7276722193</v>
      </c>
    </row>
    <row r="46" spans="1:8">
      <c r="A46">
        <v>190250</v>
      </c>
      <c r="B46" t="s">
        <v>54</v>
      </c>
      <c r="C46" s="82">
        <v>4849654.7300679302</v>
      </c>
      <c r="D46" s="81">
        <v>5025864.9600474397</v>
      </c>
      <c r="E46" s="81">
        <v>5217782.9064561399</v>
      </c>
      <c r="F46" s="81">
        <v>5407955.6834665397</v>
      </c>
      <c r="G46" s="81">
        <v>5583813.0677530998</v>
      </c>
      <c r="H46" s="81">
        <f t="shared" si="0"/>
        <v>26085071.347791146</v>
      </c>
    </row>
    <row r="47" spans="1:8">
      <c r="A47">
        <v>197251</v>
      </c>
      <c r="B47" t="s">
        <v>720</v>
      </c>
      <c r="C47" s="82">
        <v>250508.29592991201</v>
      </c>
      <c r="D47" s="81">
        <v>258886.26037094399</v>
      </c>
      <c r="E47" s="81">
        <v>268161.80627712602</v>
      </c>
      <c r="F47" s="81">
        <v>277575.246185178</v>
      </c>
      <c r="G47" s="81">
        <v>286243.810087552</v>
      </c>
      <c r="H47" s="81">
        <f t="shared" si="0"/>
        <v>1341375.418850712</v>
      </c>
    </row>
    <row r="48" spans="1:8">
      <c r="A48">
        <v>200257</v>
      </c>
      <c r="B48" t="s">
        <v>57</v>
      </c>
      <c r="C48" s="82">
        <v>463031.15006868902</v>
      </c>
      <c r="D48" s="81">
        <v>492743.42146119202</v>
      </c>
      <c r="E48" s="81">
        <v>522512.99595073599</v>
      </c>
      <c r="F48" s="81">
        <v>551384.71431506495</v>
      </c>
      <c r="G48" s="81">
        <v>580133.10626743105</v>
      </c>
      <c r="H48" s="81">
        <f t="shared" si="0"/>
        <v>2609805.3880631132</v>
      </c>
    </row>
    <row r="49" spans="1:8">
      <c r="A49">
        <v>200259</v>
      </c>
      <c r="B49" t="s">
        <v>58</v>
      </c>
      <c r="C49" s="82">
        <v>1688112.6427653199</v>
      </c>
      <c r="D49" s="81">
        <v>1773464.83217807</v>
      </c>
      <c r="E49" s="81">
        <v>1856060.01971505</v>
      </c>
      <c r="F49" s="81">
        <v>1934604.33266668</v>
      </c>
      <c r="G49" s="81">
        <v>2010376.7854398</v>
      </c>
      <c r="H49" s="81">
        <f t="shared" si="0"/>
        <v>9262618.612764921</v>
      </c>
    </row>
    <row r="50" spans="1:8">
      <c r="A50">
        <v>210331</v>
      </c>
      <c r="B50" t="s">
        <v>60</v>
      </c>
      <c r="C50" s="82">
        <v>1029023.09718984</v>
      </c>
      <c r="D50" s="81">
        <v>1119735.65834906</v>
      </c>
      <c r="E50" s="81">
        <v>1211406.35236348</v>
      </c>
      <c r="F50" s="81">
        <v>1303016.21899462</v>
      </c>
      <c r="G50" s="81">
        <v>1395994.32714623</v>
      </c>
      <c r="H50" s="81">
        <f t="shared" si="0"/>
        <v>6059175.6540432302</v>
      </c>
    </row>
    <row r="51" spans="1:8">
      <c r="A51">
        <v>210335</v>
      </c>
      <c r="B51" t="s">
        <v>61</v>
      </c>
      <c r="C51" s="82">
        <v>671157.60605262604</v>
      </c>
      <c r="D51" s="81">
        <v>715802.74564888701</v>
      </c>
      <c r="E51" s="81">
        <v>766924.87679008197</v>
      </c>
      <c r="F51" s="81">
        <v>823809.32659829501</v>
      </c>
      <c r="G51" s="81">
        <v>886758.30010054796</v>
      </c>
      <c r="H51" s="81">
        <f t="shared" si="0"/>
        <v>3864452.8551904382</v>
      </c>
    </row>
    <row r="52" spans="1:8">
      <c r="A52">
        <v>220324</v>
      </c>
      <c r="B52" t="s">
        <v>63</v>
      </c>
      <c r="C52" s="82">
        <v>296797.33107886801</v>
      </c>
      <c r="D52" s="81">
        <v>310376.01351273898</v>
      </c>
      <c r="E52" s="81">
        <v>324162.93329637201</v>
      </c>
      <c r="F52" s="81">
        <v>337892.81025860901</v>
      </c>
      <c r="G52" s="81">
        <v>350906.03336022899</v>
      </c>
      <c r="H52" s="81">
        <f t="shared" si="0"/>
        <v>1620135.1215068172</v>
      </c>
    </row>
    <row r="53" spans="1:8">
      <c r="A53">
        <v>220347</v>
      </c>
      <c r="B53" t="s">
        <v>64</v>
      </c>
      <c r="C53" s="82">
        <v>1877761.8804853701</v>
      </c>
      <c r="D53" s="81">
        <v>1973104.1988630199</v>
      </c>
      <c r="E53" s="81">
        <v>2065595.33932576</v>
      </c>
      <c r="F53" s="81">
        <v>2154002.2036800999</v>
      </c>
      <c r="G53" s="81">
        <v>2238714.6118587302</v>
      </c>
      <c r="H53" s="81">
        <f t="shared" si="0"/>
        <v>10309178.23421298</v>
      </c>
    </row>
    <row r="54" spans="1:8">
      <c r="A54">
        <v>220348</v>
      </c>
      <c r="B54" t="s">
        <v>65</v>
      </c>
      <c r="C54" s="82">
        <v>1743631.6512293599</v>
      </c>
      <c r="D54" s="81">
        <v>1767033.5327494401</v>
      </c>
      <c r="E54" s="81">
        <v>1783951.3391706501</v>
      </c>
      <c r="F54" s="81">
        <v>1792050.28594923</v>
      </c>
      <c r="G54" s="81">
        <v>1792953.7701741001</v>
      </c>
      <c r="H54" s="81">
        <f t="shared" si="0"/>
        <v>8879620.5792727806</v>
      </c>
    </row>
    <row r="55" spans="1:8">
      <c r="A55">
        <v>220358</v>
      </c>
      <c r="B55" t="s">
        <v>66</v>
      </c>
      <c r="C55" s="82">
        <v>1762361.49242153</v>
      </c>
      <c r="D55" s="81">
        <v>1872062.8378492801</v>
      </c>
      <c r="E55" s="81">
        <v>1984133.16850463</v>
      </c>
      <c r="F55" s="81">
        <v>2098476.4455549601</v>
      </c>
      <c r="G55" s="81">
        <v>2215848.0230910499</v>
      </c>
      <c r="H55" s="81">
        <f t="shared" si="0"/>
        <v>9932881.9674214497</v>
      </c>
    </row>
    <row r="56" spans="1:8">
      <c r="A56">
        <v>220360</v>
      </c>
      <c r="B56" t="s">
        <v>67</v>
      </c>
      <c r="C56" s="82">
        <v>2684932.0662096702</v>
      </c>
      <c r="D56" s="81">
        <v>2845672.8829406099</v>
      </c>
      <c r="E56" s="81">
        <v>3011426.6642231299</v>
      </c>
      <c r="F56" s="81">
        <v>3183097.80040853</v>
      </c>
      <c r="G56" s="81">
        <v>3361264.6122619999</v>
      </c>
      <c r="H56" s="81">
        <f t="shared" si="0"/>
        <v>15086394.02604394</v>
      </c>
    </row>
    <row r="57" spans="1:8">
      <c r="A57">
        <v>220365</v>
      </c>
      <c r="B57" t="s">
        <v>68</v>
      </c>
      <c r="C57" s="82">
        <v>220158.09349285101</v>
      </c>
      <c r="D57" s="81">
        <v>243539.110523804</v>
      </c>
      <c r="E57" s="81">
        <v>267798.90328486299</v>
      </c>
      <c r="F57" s="81">
        <v>292899.015751314</v>
      </c>
      <c r="G57" s="81">
        <v>318613.80251807999</v>
      </c>
      <c r="H57" s="81">
        <f t="shared" si="0"/>
        <v>1343008.925570912</v>
      </c>
    </row>
    <row r="58" spans="1:8">
      <c r="A58">
        <v>220368</v>
      </c>
      <c r="B58" t="s">
        <v>69</v>
      </c>
      <c r="C58" s="82">
        <v>1062178.5676666901</v>
      </c>
      <c r="D58" s="81">
        <v>1137068.6467021899</v>
      </c>
      <c r="E58" s="81">
        <v>1217249.7843371599</v>
      </c>
      <c r="F58" s="81">
        <v>1302091.6501649399</v>
      </c>
      <c r="G58" s="81">
        <v>1391624.81492635</v>
      </c>
      <c r="H58" s="81">
        <f t="shared" si="0"/>
        <v>6110213.4637973309</v>
      </c>
    </row>
    <row r="59" spans="1:8">
      <c r="A59">
        <v>220371</v>
      </c>
      <c r="B59" t="s">
        <v>721</v>
      </c>
      <c r="C59" s="82">
        <v>621403.74362886895</v>
      </c>
      <c r="D59" s="81">
        <v>633830.41840091301</v>
      </c>
      <c r="E59" s="81">
        <v>650233.24920948595</v>
      </c>
      <c r="F59" s="81">
        <v>670112.83396664006</v>
      </c>
      <c r="G59" s="81">
        <v>693513.94955063995</v>
      </c>
      <c r="H59" s="81">
        <f t="shared" si="0"/>
        <v>3269094.1947565479</v>
      </c>
    </row>
    <row r="60" spans="1:8">
      <c r="A60">
        <v>220376</v>
      </c>
      <c r="B60" t="s">
        <v>71</v>
      </c>
      <c r="C60" s="82">
        <v>1011993.56846595</v>
      </c>
      <c r="D60" s="81">
        <v>1061152.9058969601</v>
      </c>
      <c r="E60" s="81">
        <v>1106812.45932209</v>
      </c>
      <c r="F60" s="81">
        <v>1148286.2529593201</v>
      </c>
      <c r="G60" s="81">
        <v>1186355.3766799001</v>
      </c>
      <c r="H60" s="81">
        <f t="shared" si="0"/>
        <v>5514600.5633242205</v>
      </c>
    </row>
    <row r="61" spans="1:8">
      <c r="A61">
        <v>220378</v>
      </c>
      <c r="B61" t="s">
        <v>72</v>
      </c>
      <c r="C61" s="82">
        <v>2394097.80564307</v>
      </c>
      <c r="D61" s="81">
        <v>2514869.1514657401</v>
      </c>
      <c r="E61" s="81">
        <v>2622732.4990684302</v>
      </c>
      <c r="F61" s="81">
        <v>2714330.72263601</v>
      </c>
      <c r="G61" s="81">
        <v>2794339.9995661299</v>
      </c>
      <c r="H61" s="81">
        <f t="shared" si="0"/>
        <v>13040370.178379381</v>
      </c>
    </row>
    <row r="62" spans="1:8">
      <c r="A62">
        <v>220380</v>
      </c>
      <c r="B62" t="s">
        <v>73</v>
      </c>
      <c r="C62" s="82">
        <v>1184064.7107428301</v>
      </c>
      <c r="D62" s="81">
        <v>1235882.92457359</v>
      </c>
      <c r="E62" s="81">
        <v>1290348.3404477299</v>
      </c>
      <c r="F62" s="81">
        <v>1343841.20641332</v>
      </c>
      <c r="G62" s="81">
        <v>1393606.6677073101</v>
      </c>
      <c r="H62" s="81">
        <f t="shared" si="0"/>
        <v>6447743.8498847801</v>
      </c>
    </row>
    <row r="63" spans="1:8">
      <c r="A63">
        <v>220381</v>
      </c>
      <c r="B63" t="s">
        <v>74</v>
      </c>
      <c r="C63" s="82">
        <v>3051940.7051288998</v>
      </c>
      <c r="D63" s="81">
        <v>3303802.5842147102</v>
      </c>
      <c r="E63" s="81">
        <v>3560536.0194138</v>
      </c>
      <c r="F63" s="81">
        <v>3818748.03184572</v>
      </c>
      <c r="G63" s="81">
        <v>4081110.9472244401</v>
      </c>
      <c r="H63" s="81">
        <f t="shared" si="0"/>
        <v>17816138.28782757</v>
      </c>
    </row>
    <row r="64" spans="1:8">
      <c r="A64">
        <v>220382</v>
      </c>
      <c r="B64" t="s">
        <v>75</v>
      </c>
      <c r="C64" s="82">
        <v>1892705.07005761</v>
      </c>
      <c r="D64" s="81">
        <v>1980207.35820047</v>
      </c>
      <c r="E64" s="81">
        <v>2071580.5615123899</v>
      </c>
      <c r="F64" s="81">
        <v>2164785.2189645902</v>
      </c>
      <c r="G64" s="81">
        <v>2260763.5076836902</v>
      </c>
      <c r="H64" s="81">
        <f t="shared" si="0"/>
        <v>10370041.716418751</v>
      </c>
    </row>
    <row r="65" spans="1:8">
      <c r="A65">
        <v>220389</v>
      </c>
      <c r="B65" t="s">
        <v>76</v>
      </c>
      <c r="C65" s="82">
        <v>813204.52462020703</v>
      </c>
      <c r="D65" s="81">
        <v>849618.69574067404</v>
      </c>
      <c r="E65" s="81">
        <v>887878.00072225602</v>
      </c>
      <c r="F65" s="81">
        <v>925491.89817800198</v>
      </c>
      <c r="G65" s="81">
        <v>960423.54484858795</v>
      </c>
      <c r="H65" s="81">
        <f t="shared" si="0"/>
        <v>4436616.6641097274</v>
      </c>
    </row>
    <row r="66" spans="1:8">
      <c r="A66">
        <v>220392</v>
      </c>
      <c r="B66" t="s">
        <v>77</v>
      </c>
      <c r="C66" s="82">
        <v>257862.78919646499</v>
      </c>
      <c r="D66" s="81">
        <v>282111.89346792299</v>
      </c>
      <c r="E66" s="81">
        <v>307259.55982990802</v>
      </c>
      <c r="F66" s="81">
        <v>332595.48911192501</v>
      </c>
      <c r="G66" s="81">
        <v>358674.83831392101</v>
      </c>
      <c r="H66" s="81">
        <f t="shared" si="0"/>
        <v>1538504.5699201422</v>
      </c>
    </row>
    <row r="67" spans="1:8">
      <c r="A67">
        <v>220394</v>
      </c>
      <c r="B67" t="s">
        <v>78</v>
      </c>
      <c r="C67" s="82">
        <v>1611803.28528855</v>
      </c>
      <c r="D67" s="81">
        <v>1622860.8620023199</v>
      </c>
      <c r="E67" s="81">
        <v>1629530.77999778</v>
      </c>
      <c r="F67" s="81">
        <v>1630281.36245681</v>
      </c>
      <c r="G67" s="81">
        <v>1626412.8527625101</v>
      </c>
      <c r="H67" s="81">
        <f t="shared" si="0"/>
        <v>8120889.1425079694</v>
      </c>
    </row>
    <row r="68" spans="1:8">
      <c r="A68">
        <v>230468</v>
      </c>
      <c r="B68" t="s">
        <v>80</v>
      </c>
      <c r="C68" s="82">
        <v>3352066.8276061099</v>
      </c>
      <c r="D68" s="81">
        <v>3532117.5752870701</v>
      </c>
      <c r="E68" s="81">
        <v>3727211.3136740201</v>
      </c>
      <c r="F68" s="81">
        <v>3949741.9367355299</v>
      </c>
      <c r="G68" s="81">
        <v>4204840.1315376004</v>
      </c>
      <c r="H68" s="81">
        <f t="shared" ref="H68:H131" si="1">SUM(C68:G68)</f>
        <v>18765977.78484033</v>
      </c>
    </row>
    <row r="69" spans="1:8">
      <c r="A69">
        <v>230469</v>
      </c>
      <c r="B69" t="s">
        <v>81</v>
      </c>
      <c r="C69" s="82">
        <v>244576.229029679</v>
      </c>
      <c r="D69" s="81">
        <v>260736.61685215301</v>
      </c>
      <c r="E69" s="81">
        <v>277150.40202571702</v>
      </c>
      <c r="F69" s="81">
        <v>293167.57686364697</v>
      </c>
      <c r="G69" s="81">
        <v>231817.043983757</v>
      </c>
      <c r="H69" s="81">
        <f t="shared" si="1"/>
        <v>1307447.8687549531</v>
      </c>
    </row>
    <row r="70" spans="1:8">
      <c r="A70">
        <v>230473</v>
      </c>
      <c r="B70" t="s">
        <v>82</v>
      </c>
      <c r="C70" s="82">
        <v>1815684.5309560399</v>
      </c>
      <c r="D70" s="81">
        <v>1866522.4775434399</v>
      </c>
      <c r="E70" s="81">
        <v>1924485.2883107699</v>
      </c>
      <c r="F70" s="81">
        <v>1987285.1786586</v>
      </c>
      <c r="G70" s="81">
        <v>2056128.50595666</v>
      </c>
      <c r="H70" s="81">
        <f t="shared" si="1"/>
        <v>9650105.9814255089</v>
      </c>
    </row>
    <row r="71" spans="1:8">
      <c r="A71">
        <v>230478</v>
      </c>
      <c r="B71" t="s">
        <v>83</v>
      </c>
      <c r="C71" s="82">
        <v>290718.32747236802</v>
      </c>
      <c r="D71" s="81">
        <v>305264.035875756</v>
      </c>
      <c r="E71" s="81">
        <v>320102.97710945498</v>
      </c>
      <c r="F71" s="81">
        <v>334678.81214984902</v>
      </c>
      <c r="G71" s="81">
        <v>348602.16299543501</v>
      </c>
      <c r="H71" s="81">
        <f t="shared" si="1"/>
        <v>1599366.3156028632</v>
      </c>
    </row>
    <row r="72" spans="1:8">
      <c r="A72">
        <v>230491</v>
      </c>
      <c r="B72" t="s">
        <v>722</v>
      </c>
      <c r="C72" s="82">
        <v>10767066.8197191</v>
      </c>
      <c r="D72" s="81">
        <v>11070817.208206</v>
      </c>
      <c r="E72" s="81">
        <v>11427039.377644001</v>
      </c>
      <c r="F72" s="81">
        <v>11783038.9801073</v>
      </c>
      <c r="G72" s="81">
        <v>12104997.0446236</v>
      </c>
      <c r="H72" s="81">
        <f t="shared" si="1"/>
        <v>57152959.430299997</v>
      </c>
    </row>
    <row r="73" spans="1:8">
      <c r="A73">
        <v>230496</v>
      </c>
      <c r="B73" t="s">
        <v>85</v>
      </c>
      <c r="C73" s="82">
        <v>2451367.8606829802</v>
      </c>
      <c r="D73" s="81">
        <v>2570412.3408586802</v>
      </c>
      <c r="E73" s="81">
        <v>2695211.6455323701</v>
      </c>
      <c r="F73" s="81">
        <v>2818571.28007016</v>
      </c>
      <c r="G73" s="81">
        <v>2935205.68883029</v>
      </c>
      <c r="H73" s="81">
        <f t="shared" si="1"/>
        <v>13470768.81597448</v>
      </c>
    </row>
    <row r="74" spans="1:8">
      <c r="A74">
        <v>230497</v>
      </c>
      <c r="B74" t="s">
        <v>91</v>
      </c>
      <c r="C74" s="82">
        <v>448074.11651626503</v>
      </c>
      <c r="D74" s="81">
        <v>471599.70912509499</v>
      </c>
      <c r="E74" s="81">
        <v>495930.78407700302</v>
      </c>
      <c r="F74" s="81">
        <v>519404.05994995701</v>
      </c>
      <c r="G74" s="81">
        <v>541681.64201316203</v>
      </c>
      <c r="H74" s="81">
        <f t="shared" si="1"/>
        <v>2476690.311681482</v>
      </c>
    </row>
    <row r="75" spans="1:8">
      <c r="A75">
        <v>230498</v>
      </c>
      <c r="B75" t="s">
        <v>87</v>
      </c>
      <c r="C75" s="82">
        <v>463073.846160752</v>
      </c>
      <c r="D75" s="81">
        <v>472679.60101500299</v>
      </c>
      <c r="E75" s="81">
        <v>483061.55091780302</v>
      </c>
      <c r="F75" s="81">
        <v>493876.15684457001</v>
      </c>
      <c r="G75" s="81">
        <v>505074.25517941703</v>
      </c>
      <c r="H75" s="81">
        <f t="shared" si="1"/>
        <v>2417765.4101175452</v>
      </c>
    </row>
    <row r="76" spans="1:8">
      <c r="A76">
        <v>230500</v>
      </c>
      <c r="B76" t="s">
        <v>88</v>
      </c>
      <c r="C76" s="82">
        <v>145563.89375134601</v>
      </c>
      <c r="D76" s="81">
        <v>154504.828281739</v>
      </c>
      <c r="E76" s="81">
        <v>163723.48704274301</v>
      </c>
      <c r="F76" s="81">
        <v>173413.063567701</v>
      </c>
      <c r="G76" s="81">
        <v>183427.85088501099</v>
      </c>
      <c r="H76" s="81">
        <f t="shared" si="1"/>
        <v>820633.12352854002</v>
      </c>
    </row>
    <row r="77" spans="1:8">
      <c r="A77">
        <v>230501</v>
      </c>
      <c r="B77" t="s">
        <v>89</v>
      </c>
      <c r="C77" s="82">
        <v>6021767.00147474</v>
      </c>
      <c r="D77" s="81">
        <v>6249832.8849178199</v>
      </c>
      <c r="E77" s="81">
        <v>6499411.3223710395</v>
      </c>
      <c r="F77" s="81">
        <v>6747821.4917251403</v>
      </c>
      <c r="G77" s="81">
        <v>6978392.2273477903</v>
      </c>
      <c r="H77" s="81">
        <f t="shared" si="1"/>
        <v>32497224.92783653</v>
      </c>
    </row>
    <row r="78" spans="1:8">
      <c r="A78">
        <v>230502</v>
      </c>
      <c r="B78" t="s">
        <v>90</v>
      </c>
      <c r="C78" s="82">
        <v>1979671.45828344</v>
      </c>
      <c r="D78" s="81">
        <v>2098281.7648445498</v>
      </c>
      <c r="E78" s="81">
        <v>2218889.9126950302</v>
      </c>
      <c r="F78" s="81">
        <v>2338464.24080612</v>
      </c>
      <c r="G78" s="81">
        <v>2459875.1629610802</v>
      </c>
      <c r="H78" s="81">
        <f t="shared" si="1"/>
        <v>11095182.539590221</v>
      </c>
    </row>
    <row r="79" spans="1:8">
      <c r="A79">
        <v>230503</v>
      </c>
      <c r="B79" t="s">
        <v>91</v>
      </c>
      <c r="C79" s="82">
        <v>2134873.7377829999</v>
      </c>
      <c r="D79" s="81">
        <v>2238646.4753924301</v>
      </c>
      <c r="E79" s="81">
        <v>2347905.6120848702</v>
      </c>
      <c r="F79" s="81">
        <v>2456202.7039258298</v>
      </c>
      <c r="G79" s="81">
        <v>2558426.3219963401</v>
      </c>
      <c r="H79" s="81">
        <f t="shared" si="1"/>
        <v>11736054.85118247</v>
      </c>
    </row>
    <row r="80" spans="1:8">
      <c r="A80">
        <v>230505</v>
      </c>
      <c r="B80" t="s">
        <v>92</v>
      </c>
      <c r="C80" s="82">
        <v>593196.84107410104</v>
      </c>
      <c r="D80" s="81">
        <v>622876.09509975906</v>
      </c>
      <c r="E80" s="81">
        <v>654417.63689971401</v>
      </c>
      <c r="F80" s="81">
        <v>685208.14283741405</v>
      </c>
      <c r="G80" s="81">
        <v>714168.24373874697</v>
      </c>
      <c r="H80" s="81">
        <f t="shared" si="1"/>
        <v>3269866.9596497351</v>
      </c>
    </row>
    <row r="81" spans="1:8">
      <c r="A81">
        <v>230510</v>
      </c>
      <c r="B81" t="s">
        <v>93</v>
      </c>
      <c r="C81" s="82">
        <v>2938820.3477509501</v>
      </c>
      <c r="D81" s="81">
        <v>3040101.5787370601</v>
      </c>
      <c r="E81" s="81">
        <v>3131314.31860543</v>
      </c>
      <c r="F81" s="81">
        <v>3210889.1063834801</v>
      </c>
      <c r="G81" s="81">
        <v>3282254.20884259</v>
      </c>
      <c r="H81" s="81">
        <f t="shared" si="1"/>
        <v>15603379.560319511</v>
      </c>
    </row>
    <row r="82" spans="1:8">
      <c r="A82">
        <v>230511</v>
      </c>
      <c r="B82" t="s">
        <v>94</v>
      </c>
      <c r="C82" s="82">
        <v>4725012.6995373098</v>
      </c>
      <c r="D82" s="81">
        <v>4897924.0903886296</v>
      </c>
      <c r="E82" s="81">
        <v>5085586.1518522501</v>
      </c>
      <c r="F82" s="81">
        <v>5271099.2195612304</v>
      </c>
      <c r="G82" s="81">
        <v>5442380.5943353605</v>
      </c>
      <c r="H82" s="81">
        <f t="shared" si="1"/>
        <v>25422002.755674779</v>
      </c>
    </row>
    <row r="83" spans="1:8">
      <c r="A83">
        <v>240512</v>
      </c>
      <c r="B83" t="s">
        <v>96</v>
      </c>
      <c r="C83" s="82">
        <v>5976043.3635547999</v>
      </c>
      <c r="D83" s="81">
        <v>6458031.8504421897</v>
      </c>
      <c r="E83" s="81">
        <v>6923420.0039967</v>
      </c>
      <c r="F83" s="81">
        <v>7372487.8796280604</v>
      </c>
      <c r="G83" s="81">
        <v>7807503.2272755196</v>
      </c>
      <c r="H83" s="81">
        <f t="shared" si="1"/>
        <v>34537486.324897274</v>
      </c>
    </row>
    <row r="84" spans="1:8">
      <c r="A84">
        <v>240515</v>
      </c>
      <c r="B84" t="s">
        <v>97</v>
      </c>
      <c r="C84" s="82">
        <v>601772.18276271701</v>
      </c>
      <c r="D84" s="81">
        <v>622069.66704195703</v>
      </c>
      <c r="E84" s="81">
        <v>644502.41953125305</v>
      </c>
      <c r="F84" s="81">
        <v>666763.62131082895</v>
      </c>
      <c r="G84" s="81">
        <v>687694.30497174303</v>
      </c>
      <c r="H84" s="81">
        <f t="shared" si="1"/>
        <v>3222802.1956184986</v>
      </c>
    </row>
    <row r="85" spans="1:8">
      <c r="A85">
        <v>240516</v>
      </c>
      <c r="B85" t="s">
        <v>98</v>
      </c>
      <c r="C85" s="82">
        <v>1747777.26424262</v>
      </c>
      <c r="D85" s="81">
        <v>1809104.1725288399</v>
      </c>
      <c r="E85" s="81">
        <v>1877220.1390774201</v>
      </c>
      <c r="F85" s="81">
        <v>1946223.2807245499</v>
      </c>
      <c r="G85" s="81">
        <v>2011575.9260764199</v>
      </c>
      <c r="H85" s="81">
        <f t="shared" si="1"/>
        <v>9391900.7826498505</v>
      </c>
    </row>
    <row r="86" spans="1:8">
      <c r="A86">
        <v>240520</v>
      </c>
      <c r="B86" t="s">
        <v>99</v>
      </c>
      <c r="C86" s="82">
        <v>7842049.22623403</v>
      </c>
      <c r="D86" s="81">
        <v>8312856.17653157</v>
      </c>
      <c r="E86" s="81">
        <v>8760191.8585547395</v>
      </c>
      <c r="F86" s="81">
        <v>9179102.7582256608</v>
      </c>
      <c r="G86" s="81">
        <v>9574469.9655549396</v>
      </c>
      <c r="H86" s="81">
        <f t="shared" si="1"/>
        <v>43668669.98510094</v>
      </c>
    </row>
    <row r="87" spans="1:8">
      <c r="A87">
        <v>240521</v>
      </c>
      <c r="B87" t="s">
        <v>100</v>
      </c>
      <c r="C87" s="82">
        <v>3200389.7718498702</v>
      </c>
      <c r="D87" s="81">
        <v>3327954.6767869801</v>
      </c>
      <c r="E87" s="81">
        <v>3468831.5536259701</v>
      </c>
      <c r="F87" s="81">
        <v>3633073.4069789499</v>
      </c>
      <c r="G87" s="81">
        <v>3817962.3569110301</v>
      </c>
      <c r="H87" s="81">
        <f t="shared" si="1"/>
        <v>17448211.766152799</v>
      </c>
    </row>
    <row r="88" spans="1:8">
      <c r="A88">
        <v>240523</v>
      </c>
      <c r="B88" t="s">
        <v>101</v>
      </c>
      <c r="C88" s="82">
        <v>8936852.0259890109</v>
      </c>
      <c r="D88" s="81">
        <v>9422118.6637092102</v>
      </c>
      <c r="E88" s="81">
        <v>9914151.3589536995</v>
      </c>
      <c r="F88" s="81">
        <v>10414624.4823185</v>
      </c>
      <c r="G88" s="81">
        <v>10925116.207404099</v>
      </c>
      <c r="H88" s="81">
        <f t="shared" si="1"/>
        <v>49612862.738374516</v>
      </c>
    </row>
    <row r="89" spans="1:8">
      <c r="A89">
        <v>240528</v>
      </c>
      <c r="B89" t="s">
        <v>103</v>
      </c>
      <c r="C89" s="82">
        <v>9179232.60374742</v>
      </c>
      <c r="D89" s="81">
        <v>9577178.1054577306</v>
      </c>
      <c r="E89" s="81">
        <v>10002860.7881469</v>
      </c>
      <c r="F89" s="81">
        <v>10467027.946861001</v>
      </c>
      <c r="G89" s="81">
        <v>10974173.041595399</v>
      </c>
      <c r="H89" s="81">
        <f t="shared" si="1"/>
        <v>50200472.485808447</v>
      </c>
    </row>
    <row r="90" spans="1:8">
      <c r="A90">
        <v>240531</v>
      </c>
      <c r="B90" t="s">
        <v>104</v>
      </c>
      <c r="C90" s="82">
        <v>1628518.13515777</v>
      </c>
      <c r="D90" s="81">
        <v>1749320.5763372399</v>
      </c>
      <c r="E90" s="81">
        <v>1880054.20641842</v>
      </c>
      <c r="F90" s="81">
        <v>2020698.77284635</v>
      </c>
      <c r="G90" s="81">
        <v>2172145.3706095801</v>
      </c>
      <c r="H90" s="81">
        <f t="shared" si="1"/>
        <v>9450737.0613693595</v>
      </c>
    </row>
    <row r="91" spans="1:8">
      <c r="A91">
        <v>240532</v>
      </c>
      <c r="B91" t="s">
        <v>105</v>
      </c>
      <c r="C91" s="82">
        <v>102119.16851265301</v>
      </c>
      <c r="D91" s="81">
        <v>107850.521386925</v>
      </c>
      <c r="E91" s="81">
        <v>113353.462214393</v>
      </c>
      <c r="F91" s="81">
        <v>119042.549090154</v>
      </c>
      <c r="G91" s="81">
        <v>124004.517347097</v>
      </c>
      <c r="H91" s="81">
        <f t="shared" si="1"/>
        <v>566370.218551222</v>
      </c>
    </row>
    <row r="92" spans="1:8">
      <c r="A92">
        <v>240536</v>
      </c>
      <c r="B92" t="s">
        <v>106</v>
      </c>
      <c r="C92" s="82">
        <v>3208016.7031114898</v>
      </c>
      <c r="D92" s="81">
        <v>3316940.1838978599</v>
      </c>
      <c r="E92" s="81">
        <v>3423974.11297847</v>
      </c>
      <c r="F92" s="81">
        <v>3523937.5885030199</v>
      </c>
      <c r="G92" s="81">
        <v>3620481.9835114302</v>
      </c>
      <c r="H92" s="81">
        <f t="shared" si="1"/>
        <v>17093350.572002269</v>
      </c>
    </row>
    <row r="93" spans="1:8">
      <c r="A93">
        <v>240538</v>
      </c>
      <c r="B93" t="s">
        <v>107</v>
      </c>
      <c r="C93" s="82">
        <v>1711510.58862452</v>
      </c>
      <c r="D93" s="81">
        <v>1858270.6190452401</v>
      </c>
      <c r="E93" s="81">
        <v>2014843.05294072</v>
      </c>
      <c r="F93" s="81">
        <v>2178654.1927334499</v>
      </c>
      <c r="G93" s="81">
        <v>2352164.3417032999</v>
      </c>
      <c r="H93" s="81">
        <f t="shared" si="1"/>
        <v>10115442.795047229</v>
      </c>
    </row>
    <row r="94" spans="1:8">
      <c r="A94">
        <v>240539</v>
      </c>
      <c r="B94" t="s">
        <v>108</v>
      </c>
      <c r="C94" s="82">
        <v>2701840.2677408</v>
      </c>
      <c r="D94" s="81">
        <v>1573694.05999756</v>
      </c>
      <c r="E94" s="81">
        <v>1428446.30345337</v>
      </c>
      <c r="F94" s="81">
        <v>1520138.78565915</v>
      </c>
      <c r="G94" s="81">
        <v>1619024.99759238</v>
      </c>
      <c r="H94" s="81">
        <f t="shared" si="1"/>
        <v>8843144.4144432601</v>
      </c>
    </row>
    <row r="95" spans="1:8">
      <c r="A95">
        <v>240541</v>
      </c>
      <c r="B95" t="s">
        <v>109</v>
      </c>
      <c r="C95" s="82">
        <v>391484.37036449701</v>
      </c>
      <c r="D95" s="81">
        <v>408570.41049627401</v>
      </c>
      <c r="E95" s="81">
        <v>426172.86444051203</v>
      </c>
      <c r="F95" s="81">
        <v>443620.07702251599</v>
      </c>
      <c r="G95" s="81">
        <v>459964.08263577701</v>
      </c>
      <c r="H95" s="81">
        <f t="shared" si="1"/>
        <v>2129811.8049595756</v>
      </c>
    </row>
    <row r="96" spans="1:8">
      <c r="A96">
        <v>240542</v>
      </c>
      <c r="B96" t="s">
        <v>723</v>
      </c>
      <c r="C96" s="82">
        <v>2743892</v>
      </c>
      <c r="D96" s="81">
        <v>2712010</v>
      </c>
      <c r="E96" s="81">
        <v>2684280</v>
      </c>
      <c r="F96" s="81">
        <v>2698810.1166944499</v>
      </c>
      <c r="G96" s="81">
        <v>2790968.06937506</v>
      </c>
      <c r="H96" s="81">
        <f t="shared" si="1"/>
        <v>13629960.186069511</v>
      </c>
    </row>
    <row r="97" spans="1:8">
      <c r="A97">
        <v>240546</v>
      </c>
      <c r="B97" t="s">
        <v>111</v>
      </c>
      <c r="C97" s="82">
        <v>2557703.72917799</v>
      </c>
      <c r="D97" s="81">
        <v>2684964.0256936098</v>
      </c>
      <c r="E97" s="81">
        <v>2819408.8137526601</v>
      </c>
      <c r="F97" s="81">
        <v>2952979.90143531</v>
      </c>
      <c r="G97" s="81">
        <v>3078833.1621594098</v>
      </c>
      <c r="H97" s="81">
        <f t="shared" si="1"/>
        <v>14093889.632218979</v>
      </c>
    </row>
    <row r="98" spans="1:8">
      <c r="A98">
        <v>250285</v>
      </c>
      <c r="B98" t="s">
        <v>113</v>
      </c>
      <c r="C98" s="82">
        <v>187889.068714744</v>
      </c>
      <c r="D98" s="81">
        <v>196434.50137583399</v>
      </c>
      <c r="E98" s="81">
        <v>205606.58647737099</v>
      </c>
      <c r="F98" s="81">
        <v>214301.86896013701</v>
      </c>
      <c r="G98" s="81">
        <v>222546.516402732</v>
      </c>
      <c r="H98" s="81">
        <f t="shared" si="1"/>
        <v>1026778.541930818</v>
      </c>
    </row>
    <row r="99" spans="1:8">
      <c r="A99">
        <v>250290</v>
      </c>
      <c r="B99" t="s">
        <v>114</v>
      </c>
      <c r="C99" s="82">
        <v>3491890.2074391898</v>
      </c>
      <c r="D99" s="81">
        <v>3638629.48387942</v>
      </c>
      <c r="E99" s="81">
        <v>3774273.0117278998</v>
      </c>
      <c r="F99" s="81">
        <v>3893770.3526377599</v>
      </c>
      <c r="G99" s="81">
        <v>4002313.9347905</v>
      </c>
      <c r="H99" s="81">
        <f t="shared" si="1"/>
        <v>18800876.990474772</v>
      </c>
    </row>
    <row r="100" spans="1:8">
      <c r="A100">
        <v>250295</v>
      </c>
      <c r="B100" t="s">
        <v>724</v>
      </c>
      <c r="C100" s="82">
        <v>861715.50437433505</v>
      </c>
      <c r="D100" s="81">
        <v>923882.03608761996</v>
      </c>
      <c r="E100" s="81">
        <v>988057.41684055305</v>
      </c>
      <c r="F100" s="81">
        <v>1055279.53462214</v>
      </c>
      <c r="G100" s="81">
        <v>1125297.7959423901</v>
      </c>
      <c r="H100" s="81">
        <f t="shared" si="1"/>
        <v>4954232.2878670385</v>
      </c>
    </row>
    <row r="101" spans="1:8">
      <c r="A101">
        <v>250299</v>
      </c>
      <c r="B101" t="s">
        <v>116</v>
      </c>
      <c r="C101" s="82">
        <v>332510.08638630802</v>
      </c>
      <c r="D101" s="81">
        <v>356111.42858275498</v>
      </c>
      <c r="E101" s="81">
        <v>381276.64798239898</v>
      </c>
      <c r="F101" s="81">
        <v>408139.92468562198</v>
      </c>
      <c r="G101" s="81">
        <v>437154.601161136</v>
      </c>
      <c r="H101" s="81">
        <f t="shared" si="1"/>
        <v>1915192.6887982201</v>
      </c>
    </row>
    <row r="102" spans="1:8">
      <c r="A102">
        <v>250305</v>
      </c>
      <c r="B102" t="s">
        <v>117</v>
      </c>
      <c r="C102" s="82">
        <v>1196055.16733275</v>
      </c>
      <c r="D102" s="81">
        <v>1284225.3285081701</v>
      </c>
      <c r="E102" s="81">
        <v>1367207.7938182</v>
      </c>
      <c r="F102" s="81">
        <v>1443937.1736908499</v>
      </c>
      <c r="G102" s="81">
        <v>1517163.7301774099</v>
      </c>
      <c r="H102" s="81">
        <f t="shared" si="1"/>
        <v>6808589.19352738</v>
      </c>
    </row>
    <row r="103" spans="1:8">
      <c r="A103">
        <v>250307</v>
      </c>
      <c r="B103" t="s">
        <v>118</v>
      </c>
      <c r="C103" s="82">
        <v>457746.644916046</v>
      </c>
      <c r="D103" s="81">
        <v>472201.145418228</v>
      </c>
      <c r="E103" s="81">
        <v>486862.512383561</v>
      </c>
      <c r="F103" s="81">
        <v>501144.50300353899</v>
      </c>
      <c r="G103" s="81">
        <v>515359.49125983397</v>
      </c>
      <c r="H103" s="81">
        <f t="shared" si="1"/>
        <v>2433314.296981208</v>
      </c>
    </row>
    <row r="104" spans="1:8">
      <c r="A104">
        <v>250308</v>
      </c>
      <c r="B104" t="s">
        <v>51</v>
      </c>
      <c r="C104" s="82">
        <v>1911425.82638501</v>
      </c>
      <c r="D104" s="81">
        <v>2024186.8627085199</v>
      </c>
      <c r="E104" s="81">
        <v>2128194.0246553398</v>
      </c>
      <c r="F104" s="81">
        <v>2220823.0659210202</v>
      </c>
      <c r="G104" s="81">
        <v>2305617.6063417601</v>
      </c>
      <c r="H104" s="81">
        <f t="shared" si="1"/>
        <v>10590247.386011651</v>
      </c>
    </row>
    <row r="105" spans="1:8">
      <c r="A105">
        <v>250315</v>
      </c>
      <c r="B105" t="s">
        <v>119</v>
      </c>
      <c r="C105" s="82">
        <v>649237.37986934301</v>
      </c>
      <c r="D105" s="81">
        <v>687053.28891398699</v>
      </c>
      <c r="E105" s="81">
        <v>723875.85280109197</v>
      </c>
      <c r="F105" s="81">
        <v>759991.67179470905</v>
      </c>
      <c r="G105" s="81">
        <v>795078.45613069204</v>
      </c>
      <c r="H105" s="81">
        <f t="shared" si="1"/>
        <v>3615236.6495098229</v>
      </c>
    </row>
    <row r="106" spans="1:8">
      <c r="A106">
        <v>250316</v>
      </c>
      <c r="B106" t="s">
        <v>120</v>
      </c>
      <c r="C106" s="82">
        <v>474357.03025338898</v>
      </c>
      <c r="D106" s="81">
        <v>514248.312293583</v>
      </c>
      <c r="E106" s="81">
        <v>553996.46474963799</v>
      </c>
      <c r="F106" s="81">
        <v>593311.86271132401</v>
      </c>
      <c r="G106" s="81">
        <v>632994.59375364496</v>
      </c>
      <c r="H106" s="81">
        <f t="shared" si="1"/>
        <v>2768908.2637615791</v>
      </c>
    </row>
    <row r="107" spans="1:8">
      <c r="A107">
        <v>250322</v>
      </c>
      <c r="B107" t="s">
        <v>121</v>
      </c>
      <c r="C107" s="82">
        <v>1341798.50011488</v>
      </c>
      <c r="D107" s="81">
        <v>1398946.94946178</v>
      </c>
      <c r="E107" s="81">
        <v>1456747.12558938</v>
      </c>
      <c r="F107" s="81">
        <v>1516811.79648836</v>
      </c>
      <c r="G107" s="81">
        <v>1579093.59647063</v>
      </c>
      <c r="H107" s="81">
        <f t="shared" si="1"/>
        <v>7293397.9681250304</v>
      </c>
    </row>
    <row r="108" spans="1:8">
      <c r="A108">
        <v>260396</v>
      </c>
      <c r="B108" t="s">
        <v>123</v>
      </c>
      <c r="C108" s="82">
        <v>1840280.5723800501</v>
      </c>
      <c r="D108" s="81">
        <v>1954042.5187188201</v>
      </c>
      <c r="E108" s="81">
        <v>2060587.44713772</v>
      </c>
      <c r="F108" s="81">
        <v>2157611.1012968002</v>
      </c>
      <c r="G108" s="81">
        <v>2248341.4973204201</v>
      </c>
      <c r="H108" s="81">
        <f t="shared" si="1"/>
        <v>10260863.13685381</v>
      </c>
    </row>
    <row r="109" spans="1:8">
      <c r="A109">
        <v>260398</v>
      </c>
      <c r="B109" t="s">
        <v>124</v>
      </c>
      <c r="C109" s="82">
        <v>3453866.7754234402</v>
      </c>
      <c r="D109" s="81">
        <v>3604927.49062094</v>
      </c>
      <c r="E109" s="81">
        <v>3765159.1646738201</v>
      </c>
      <c r="F109" s="81">
        <v>3923603.65771916</v>
      </c>
      <c r="G109" s="81">
        <v>4072169.9445974999</v>
      </c>
      <c r="H109" s="81">
        <f t="shared" si="1"/>
        <v>18819727.033034861</v>
      </c>
    </row>
    <row r="110" spans="1:8">
      <c r="A110">
        <v>260401</v>
      </c>
      <c r="B110" t="s">
        <v>125</v>
      </c>
      <c r="C110" s="82">
        <v>4074816.4460146301</v>
      </c>
      <c r="D110" s="81">
        <v>4228936.1759226704</v>
      </c>
      <c r="E110" s="81">
        <v>4375589.6393389404</v>
      </c>
      <c r="F110" s="81">
        <v>4515260.4589551697</v>
      </c>
      <c r="G110" s="81">
        <v>4648863.1645723702</v>
      </c>
      <c r="H110" s="81">
        <f t="shared" si="1"/>
        <v>21843465.884803779</v>
      </c>
    </row>
    <row r="111" spans="1:8">
      <c r="A111">
        <v>260406</v>
      </c>
      <c r="B111" t="s">
        <v>126</v>
      </c>
      <c r="C111" s="82">
        <v>4694174.9265564801</v>
      </c>
      <c r="D111" s="81">
        <v>4920959.0294072703</v>
      </c>
      <c r="E111" s="81">
        <v>5144793.01329407</v>
      </c>
      <c r="F111" s="81">
        <v>5364567.2706583599</v>
      </c>
      <c r="G111" s="81">
        <v>5583613.3828420201</v>
      </c>
      <c r="H111" s="81">
        <f t="shared" si="1"/>
        <v>25708107.622758199</v>
      </c>
    </row>
    <row r="112" spans="1:8">
      <c r="A112">
        <v>260408</v>
      </c>
      <c r="B112" t="s">
        <v>127</v>
      </c>
      <c r="C112" s="82">
        <v>1080921.65607596</v>
      </c>
      <c r="D112" s="81">
        <v>1128578.36550414</v>
      </c>
      <c r="E112" s="81">
        <v>1178588.2102045801</v>
      </c>
      <c r="F112" s="81">
        <v>1228099.8230065999</v>
      </c>
      <c r="G112" s="81">
        <v>1274471.13476154</v>
      </c>
      <c r="H112" s="81">
        <f t="shared" si="1"/>
        <v>5890659.1895528203</v>
      </c>
    </row>
    <row r="113" spans="1:8">
      <c r="A113">
        <v>260413</v>
      </c>
      <c r="B113" t="s">
        <v>128</v>
      </c>
      <c r="C113" s="82">
        <v>2064427.81141211</v>
      </c>
      <c r="D113" s="81">
        <v>2177274.44842835</v>
      </c>
      <c r="E113" s="81">
        <v>2278971.00417704</v>
      </c>
      <c r="F113" s="81">
        <v>2367908.2182197399</v>
      </c>
      <c r="G113" s="81">
        <v>2446959.4909778298</v>
      </c>
      <c r="H113" s="81">
        <f t="shared" si="1"/>
        <v>11335540.97321507</v>
      </c>
    </row>
    <row r="114" spans="1:8">
      <c r="A114">
        <v>260414</v>
      </c>
      <c r="B114" t="s">
        <v>129</v>
      </c>
      <c r="C114" s="82">
        <v>3779481.38477587</v>
      </c>
      <c r="D114" s="81">
        <v>3987880.6583976699</v>
      </c>
      <c r="E114" s="81">
        <v>4191422.33314576</v>
      </c>
      <c r="F114" s="81">
        <v>4385001.5552059896</v>
      </c>
      <c r="G114" s="81">
        <v>4572615.7991890097</v>
      </c>
      <c r="H114" s="81">
        <f t="shared" si="1"/>
        <v>20916401.730714299</v>
      </c>
    </row>
    <row r="115" spans="1:8">
      <c r="A115">
        <v>260415</v>
      </c>
      <c r="B115" t="s">
        <v>130</v>
      </c>
      <c r="C115" s="82">
        <v>2707292.2504698201</v>
      </c>
      <c r="D115" s="81">
        <v>2847665.0106323399</v>
      </c>
      <c r="E115" s="81">
        <v>2976824.7667529299</v>
      </c>
      <c r="F115" s="81">
        <v>3092908.0475161802</v>
      </c>
      <c r="G115" s="81">
        <v>3198135.2772119101</v>
      </c>
      <c r="H115" s="81">
        <f t="shared" si="1"/>
        <v>14822825.352583181</v>
      </c>
    </row>
    <row r="116" spans="1:8">
      <c r="A116">
        <v>260418</v>
      </c>
      <c r="B116" t="s">
        <v>131</v>
      </c>
      <c r="C116" s="82">
        <v>4345021.89259555</v>
      </c>
      <c r="D116" s="81">
        <v>4641781.8285407899</v>
      </c>
      <c r="E116" s="81">
        <v>4931272.7036249498</v>
      </c>
      <c r="F116" s="81">
        <v>5209918.8483326901</v>
      </c>
      <c r="G116" s="81">
        <v>5481282.14139935</v>
      </c>
      <c r="H116" s="81">
        <f t="shared" si="1"/>
        <v>24609277.414493326</v>
      </c>
    </row>
    <row r="117" spans="1:8">
      <c r="A117">
        <v>260419</v>
      </c>
      <c r="B117" t="s">
        <v>132</v>
      </c>
      <c r="C117" s="82">
        <v>1263296.4068601001</v>
      </c>
      <c r="D117" s="81">
        <v>1316512.1439154299</v>
      </c>
      <c r="E117" s="81">
        <v>1365838.73575402</v>
      </c>
      <c r="F117" s="81">
        <v>1410925.2846119499</v>
      </c>
      <c r="G117" s="81">
        <v>1453373.6985907999</v>
      </c>
      <c r="H117" s="81">
        <f t="shared" si="1"/>
        <v>6809946.2697323002</v>
      </c>
    </row>
    <row r="118" spans="1:8">
      <c r="A118">
        <v>260421</v>
      </c>
      <c r="B118" t="s">
        <v>133</v>
      </c>
      <c r="C118" s="82">
        <v>3932470.1603278001</v>
      </c>
      <c r="D118" s="81">
        <v>4071415.8854744099</v>
      </c>
      <c r="E118" s="81">
        <v>4198259.7230358701</v>
      </c>
      <c r="F118" s="81">
        <v>4307755.2690669298</v>
      </c>
      <c r="G118" s="81">
        <v>4405083.1428075302</v>
      </c>
      <c r="H118" s="81">
        <f t="shared" si="1"/>
        <v>20914984.18071254</v>
      </c>
    </row>
    <row r="119" spans="1:8">
      <c r="A119">
        <v>270425</v>
      </c>
      <c r="B119" t="s">
        <v>135</v>
      </c>
      <c r="C119" s="82">
        <v>1487245.65209139</v>
      </c>
      <c r="D119" s="81">
        <v>1580342.4081470601</v>
      </c>
      <c r="E119" s="81">
        <v>1673577.16038891</v>
      </c>
      <c r="F119" s="81">
        <v>1766314.35428346</v>
      </c>
      <c r="G119" s="81">
        <v>1858555.02679576</v>
      </c>
      <c r="H119" s="81">
        <f t="shared" si="1"/>
        <v>8366034.6017065793</v>
      </c>
    </row>
    <row r="120" spans="1:8">
      <c r="A120">
        <v>270428</v>
      </c>
      <c r="B120" t="s">
        <v>136</v>
      </c>
      <c r="C120" s="82">
        <v>220564.03540831801</v>
      </c>
      <c r="D120" s="81">
        <v>232418.257197392</v>
      </c>
      <c r="E120" s="81">
        <v>244933.128282344</v>
      </c>
      <c r="F120" s="81">
        <v>256768.65848468599</v>
      </c>
      <c r="G120" s="81">
        <v>267778.67645012098</v>
      </c>
      <c r="H120" s="81">
        <f t="shared" si="1"/>
        <v>1222462.7558228609</v>
      </c>
    </row>
    <row r="121" spans="1:8">
      <c r="A121">
        <v>270429</v>
      </c>
      <c r="B121" t="s">
        <v>137</v>
      </c>
      <c r="C121" s="82">
        <v>13123775.5769384</v>
      </c>
      <c r="D121" s="81">
        <v>13929889.335597999</v>
      </c>
      <c r="E121" s="81">
        <v>14767443.9324129</v>
      </c>
      <c r="F121" s="81">
        <v>15649989.3808257</v>
      </c>
      <c r="G121" s="81">
        <v>16578910.7234874</v>
      </c>
      <c r="H121" s="81">
        <f t="shared" si="1"/>
        <v>74050008.949262396</v>
      </c>
    </row>
    <row r="122" spans="1:8">
      <c r="A122">
        <v>270430</v>
      </c>
      <c r="B122" t="s">
        <v>138</v>
      </c>
      <c r="C122" s="82">
        <v>848785.33131714596</v>
      </c>
      <c r="D122" s="81">
        <v>888098.82511394704</v>
      </c>
      <c r="E122" s="81">
        <v>925321.421735454</v>
      </c>
      <c r="F122" s="81">
        <v>959903.30439257296</v>
      </c>
      <c r="G122" s="81">
        <v>991943.34634371998</v>
      </c>
      <c r="H122" s="81">
        <f t="shared" si="1"/>
        <v>4614052.2289028401</v>
      </c>
    </row>
    <row r="123" spans="1:8">
      <c r="A123">
        <v>270432</v>
      </c>
      <c r="B123" t="s">
        <v>139</v>
      </c>
      <c r="C123" s="82">
        <v>1445165.6863406801</v>
      </c>
      <c r="D123" s="81">
        <v>1522010.5305057</v>
      </c>
      <c r="E123" s="81">
        <v>1600802.9401507699</v>
      </c>
      <c r="F123" s="81">
        <v>1682984.5520516699</v>
      </c>
      <c r="G123" s="81">
        <v>1768722.7727193099</v>
      </c>
      <c r="H123" s="81">
        <f t="shared" si="1"/>
        <v>8019686.4817681294</v>
      </c>
    </row>
    <row r="124" spans="1:8">
      <c r="A124">
        <v>270433</v>
      </c>
      <c r="B124" t="s">
        <v>140</v>
      </c>
      <c r="C124" s="82">
        <v>1016236.24939544</v>
      </c>
      <c r="D124" s="81">
        <v>1163832.4308048701</v>
      </c>
      <c r="E124" s="81">
        <v>1320053.93684989</v>
      </c>
      <c r="F124" s="81">
        <v>1483618.2001597099</v>
      </c>
      <c r="G124" s="81">
        <v>1654986.81233842</v>
      </c>
      <c r="H124" s="81">
        <f t="shared" si="1"/>
        <v>6638727.6295483299</v>
      </c>
    </row>
    <row r="125" spans="1:8">
      <c r="A125">
        <v>270435</v>
      </c>
      <c r="B125" t="s">
        <v>141</v>
      </c>
      <c r="C125" s="82">
        <v>1158782.49807144</v>
      </c>
      <c r="D125" s="81">
        <v>1191697.8475551901</v>
      </c>
      <c r="E125" s="81">
        <v>1224355.2198391601</v>
      </c>
      <c r="F125" s="81">
        <v>1242805.77296043</v>
      </c>
      <c r="G125" s="81">
        <v>1250421.62836895</v>
      </c>
      <c r="H125" s="81">
        <f t="shared" si="1"/>
        <v>6068062.9667951707</v>
      </c>
    </row>
    <row r="126" spans="1:8">
      <c r="A126">
        <v>270438</v>
      </c>
      <c r="B126" t="s">
        <v>142</v>
      </c>
      <c r="C126" s="82">
        <v>545506.033232035</v>
      </c>
      <c r="D126" s="81">
        <v>570345.29367564002</v>
      </c>
      <c r="E126" s="81">
        <v>596668.29678156704</v>
      </c>
      <c r="F126" s="81">
        <v>624393.98774622497</v>
      </c>
      <c r="G126" s="81">
        <v>653346.58201113704</v>
      </c>
      <c r="H126" s="81">
        <f t="shared" si="1"/>
        <v>2990260.1934466045</v>
      </c>
    </row>
    <row r="127" spans="1:8">
      <c r="A127">
        <v>270441</v>
      </c>
      <c r="B127" t="s">
        <v>143</v>
      </c>
      <c r="C127" s="82">
        <v>888630.29455050302</v>
      </c>
      <c r="D127" s="81">
        <v>984319.47465349501</v>
      </c>
      <c r="E127" s="81">
        <v>1083387.1907095001</v>
      </c>
      <c r="F127" s="81">
        <v>1184310.6037514701</v>
      </c>
      <c r="G127" s="81">
        <v>1288007.0901855901</v>
      </c>
      <c r="H127" s="81">
        <f t="shared" si="1"/>
        <v>5428654.6538505582</v>
      </c>
    </row>
    <row r="128" spans="1:8">
      <c r="A128">
        <v>280451</v>
      </c>
      <c r="B128" t="s">
        <v>145</v>
      </c>
      <c r="C128" s="82">
        <v>331520.85517986998</v>
      </c>
      <c r="D128" s="81">
        <v>347490.602830377</v>
      </c>
      <c r="E128" s="81">
        <v>364517.88886584499</v>
      </c>
      <c r="F128" s="81">
        <v>381611.316085378</v>
      </c>
      <c r="G128" s="81">
        <v>397577.49889066798</v>
      </c>
      <c r="H128" s="81">
        <f t="shared" si="1"/>
        <v>1822718.1618521379</v>
      </c>
    </row>
    <row r="129" spans="1:8">
      <c r="A129">
        <v>280457</v>
      </c>
      <c r="B129" t="s">
        <v>146</v>
      </c>
      <c r="C129" s="82">
        <v>260978.88920003301</v>
      </c>
      <c r="D129" s="81">
        <v>254637.413062682</v>
      </c>
      <c r="E129" s="81">
        <v>250941.42013427999</v>
      </c>
      <c r="F129" s="81">
        <v>245084.86871606199</v>
      </c>
      <c r="G129" s="81">
        <v>253722.38282959399</v>
      </c>
      <c r="H129" s="81">
        <f t="shared" si="1"/>
        <v>1265364.9739426509</v>
      </c>
    </row>
    <row r="130" spans="1:8">
      <c r="A130">
        <v>280461</v>
      </c>
      <c r="B130" t="s">
        <v>147</v>
      </c>
      <c r="C130" s="82">
        <v>414940.93001371698</v>
      </c>
      <c r="D130" s="81">
        <v>445779.39647894999</v>
      </c>
      <c r="E130" s="81">
        <v>476511.90013165597</v>
      </c>
      <c r="F130" s="81">
        <v>507885.47532138502</v>
      </c>
      <c r="G130" s="81">
        <v>539655.81320418499</v>
      </c>
      <c r="H130" s="81">
        <f t="shared" si="1"/>
        <v>2384773.5151498932</v>
      </c>
    </row>
    <row r="131" spans="1:8">
      <c r="A131">
        <v>280466</v>
      </c>
      <c r="B131" t="s">
        <v>148</v>
      </c>
      <c r="C131" s="82">
        <v>293262.16937168798</v>
      </c>
      <c r="D131" s="81">
        <v>302606.62599162298</v>
      </c>
      <c r="E131" s="81">
        <v>311416.76602884597</v>
      </c>
      <c r="F131" s="81">
        <v>319368.71029002802</v>
      </c>
      <c r="G131" s="81">
        <v>327367.03303397697</v>
      </c>
      <c r="H131" s="81">
        <f t="shared" si="1"/>
        <v>1554021.3047161619</v>
      </c>
    </row>
    <row r="132" spans="1:8">
      <c r="A132">
        <v>290280</v>
      </c>
      <c r="B132" t="s">
        <v>151</v>
      </c>
      <c r="C132" s="82">
        <v>738138.88240457501</v>
      </c>
      <c r="D132" s="81">
        <v>768372.29220786598</v>
      </c>
      <c r="E132" s="81">
        <v>805897.50995725999</v>
      </c>
      <c r="F132" s="81">
        <v>848941.863570277</v>
      </c>
      <c r="G132" s="81">
        <v>898543.81857069803</v>
      </c>
      <c r="H132" s="81">
        <f t="shared" ref="H132:H195" si="2">SUM(C132:G132)</f>
        <v>4059894.3667106763</v>
      </c>
    </row>
    <row r="133" spans="1:8">
      <c r="A133">
        <v>290553</v>
      </c>
      <c r="B133" t="s">
        <v>152</v>
      </c>
      <c r="C133" s="82">
        <v>4405266.1602066597</v>
      </c>
      <c r="D133" s="81">
        <v>4606384.7526601097</v>
      </c>
      <c r="E133" s="81">
        <v>4800574.1201352999</v>
      </c>
      <c r="F133" s="81">
        <v>4982044.9488904001</v>
      </c>
      <c r="G133" s="81">
        <v>5155475.6174885398</v>
      </c>
      <c r="H133" s="81">
        <f t="shared" si="2"/>
        <v>23949745.599381011</v>
      </c>
    </row>
    <row r="134" spans="1:8">
      <c r="A134">
        <v>290554</v>
      </c>
      <c r="B134" t="s">
        <v>153</v>
      </c>
      <c r="C134" s="82">
        <v>2062871.9931987301</v>
      </c>
      <c r="D134" s="81">
        <v>2154411.8222158402</v>
      </c>
      <c r="E134" s="81">
        <v>2251209.4956482099</v>
      </c>
      <c r="F134" s="81">
        <v>2347657.7449936499</v>
      </c>
      <c r="G134" s="81">
        <v>2438907.2217361801</v>
      </c>
      <c r="H134" s="81">
        <f t="shared" si="2"/>
        <v>11255058.27779261</v>
      </c>
    </row>
    <row r="135" spans="1:8">
      <c r="A135">
        <v>290565</v>
      </c>
      <c r="B135" t="s">
        <v>154</v>
      </c>
      <c r="C135" s="82">
        <v>3665793.6144743501</v>
      </c>
      <c r="D135" s="81">
        <v>3832997.6679631802</v>
      </c>
      <c r="E135" s="81">
        <v>4010522.3841550201</v>
      </c>
      <c r="F135" s="81">
        <v>4186122.0991784902</v>
      </c>
      <c r="G135" s="81">
        <v>4350787.4192273403</v>
      </c>
      <c r="H135" s="81">
        <f t="shared" si="2"/>
        <v>20046223.184998378</v>
      </c>
    </row>
    <row r="136" spans="1:8">
      <c r="A136">
        <v>290570</v>
      </c>
      <c r="B136" t="s">
        <v>155</v>
      </c>
      <c r="C136" s="82">
        <v>962980.88136309199</v>
      </c>
      <c r="D136" s="81">
        <v>1010604.62375053</v>
      </c>
      <c r="E136" s="81">
        <v>1060334.39143433</v>
      </c>
      <c r="F136" s="81">
        <v>1108760.24132438</v>
      </c>
      <c r="G136" s="81">
        <v>1154784.26035567</v>
      </c>
      <c r="H136" s="81">
        <f t="shared" si="2"/>
        <v>5297464.3982280018</v>
      </c>
    </row>
    <row r="137" spans="1:8">
      <c r="A137">
        <v>290571</v>
      </c>
      <c r="B137" t="s">
        <v>725</v>
      </c>
      <c r="C137" s="82">
        <v>1881981.8175067999</v>
      </c>
      <c r="D137" s="81">
        <v>1963626.8626886201</v>
      </c>
      <c r="E137" s="81">
        <v>2054368.24364714</v>
      </c>
      <c r="F137" s="81">
        <v>2152603.66274773</v>
      </c>
      <c r="G137" s="81">
        <v>2258307.52790369</v>
      </c>
      <c r="H137" s="81">
        <f t="shared" si="2"/>
        <v>10310888.114493981</v>
      </c>
    </row>
    <row r="138" spans="1:8">
      <c r="A138">
        <v>290573</v>
      </c>
      <c r="B138" t="s">
        <v>157</v>
      </c>
      <c r="C138" s="82">
        <v>5145171.5191823002</v>
      </c>
      <c r="D138" s="81">
        <v>5435940.3822980197</v>
      </c>
      <c r="E138" s="81">
        <v>5716909.3264584597</v>
      </c>
      <c r="F138" s="81">
        <v>5985173.3867165102</v>
      </c>
      <c r="G138" s="81">
        <v>6245187.7039387198</v>
      </c>
      <c r="H138" s="81">
        <f t="shared" si="2"/>
        <v>28528382.318594009</v>
      </c>
    </row>
    <row r="139" spans="1:8">
      <c r="A139">
        <v>290579</v>
      </c>
      <c r="B139" t="s">
        <v>158</v>
      </c>
      <c r="C139" s="82">
        <v>6553577.4396829596</v>
      </c>
      <c r="D139" s="81">
        <v>6862634.3286761101</v>
      </c>
      <c r="E139" s="81">
        <v>7159298.0345807197</v>
      </c>
      <c r="F139" s="81">
        <v>7434758.2357205404</v>
      </c>
      <c r="G139" s="81">
        <v>7695618.6191930203</v>
      </c>
      <c r="H139" s="81">
        <f t="shared" si="2"/>
        <v>35705886.65785335</v>
      </c>
    </row>
    <row r="140" spans="1:8">
      <c r="A140">
        <v>290581</v>
      </c>
      <c r="B140" t="s">
        <v>726</v>
      </c>
      <c r="C140" s="82">
        <v>2556650.8723653401</v>
      </c>
      <c r="D140" s="81">
        <v>2615580.5278609102</v>
      </c>
      <c r="E140" s="81">
        <v>2670924.2043996402</v>
      </c>
      <c r="F140" s="81">
        <v>2718991.56108109</v>
      </c>
      <c r="G140" s="81">
        <v>2761126.3651342299</v>
      </c>
      <c r="H140" s="81">
        <f t="shared" si="2"/>
        <v>13323273.530841211</v>
      </c>
    </row>
    <row r="141" spans="1:8">
      <c r="A141">
        <v>290598</v>
      </c>
      <c r="B141" t="s">
        <v>727</v>
      </c>
      <c r="C141" s="82">
        <v>378631.052751093</v>
      </c>
      <c r="D141" s="81">
        <v>399609.42332849198</v>
      </c>
      <c r="E141" s="81">
        <v>421677.65444946702</v>
      </c>
      <c r="F141" s="81">
        <v>443523.82431538601</v>
      </c>
      <c r="G141" s="81">
        <v>463363.97369688499</v>
      </c>
      <c r="H141" s="81">
        <f t="shared" si="2"/>
        <v>2106805.9285413232</v>
      </c>
    </row>
    <row r="142" spans="1:8">
      <c r="A142">
        <v>300586</v>
      </c>
      <c r="B142" t="s">
        <v>163</v>
      </c>
      <c r="C142" s="82">
        <v>271162.600467482</v>
      </c>
      <c r="D142" s="81">
        <v>282316.23849000799</v>
      </c>
      <c r="E142" s="81">
        <v>293859.31907075201</v>
      </c>
      <c r="F142" s="81">
        <v>305567.564296567</v>
      </c>
      <c r="G142" s="81">
        <v>317942.99891343102</v>
      </c>
      <c r="H142" s="81">
        <f t="shared" si="2"/>
        <v>1470848.7212382401</v>
      </c>
    </row>
    <row r="143" spans="1:8">
      <c r="A143">
        <v>300588</v>
      </c>
      <c r="B143" t="s">
        <v>164</v>
      </c>
      <c r="C143" s="82">
        <v>263275.02374853397</v>
      </c>
      <c r="D143" s="81">
        <v>272123.44174771302</v>
      </c>
      <c r="E143" s="81">
        <v>281365.37666842202</v>
      </c>
      <c r="F143" s="81">
        <v>290762.97059977101</v>
      </c>
      <c r="G143" s="81">
        <v>299199.32227433001</v>
      </c>
      <c r="H143" s="81">
        <f t="shared" si="2"/>
        <v>1406726.13503877</v>
      </c>
    </row>
    <row r="144" spans="1:8">
      <c r="A144">
        <v>300589</v>
      </c>
      <c r="B144" t="s">
        <v>165</v>
      </c>
      <c r="C144" s="82">
        <v>256606.21418878401</v>
      </c>
      <c r="D144" s="81">
        <v>264119.04841665103</v>
      </c>
      <c r="E144" s="81">
        <v>272407.01110259298</v>
      </c>
      <c r="F144" s="81">
        <v>280385.460411412</v>
      </c>
      <c r="G144" s="81">
        <v>287579.64618173201</v>
      </c>
      <c r="H144" s="81">
        <f t="shared" si="2"/>
        <v>1361097.3803011719</v>
      </c>
    </row>
    <row r="145" spans="1:8">
      <c r="A145">
        <v>300590</v>
      </c>
      <c r="B145" t="s">
        <v>166</v>
      </c>
      <c r="C145" s="82">
        <v>368975.84242804197</v>
      </c>
      <c r="D145" s="81">
        <v>387837.93755150301</v>
      </c>
      <c r="E145" s="81">
        <v>407441.30926122301</v>
      </c>
      <c r="F145" s="81">
        <v>427180.80194943701</v>
      </c>
      <c r="G145" s="81">
        <v>447098.23242828401</v>
      </c>
      <c r="H145" s="81">
        <f t="shared" si="2"/>
        <v>2038534.1236184891</v>
      </c>
    </row>
    <row r="146" spans="1:8">
      <c r="A146">
        <v>300591</v>
      </c>
      <c r="B146" t="s">
        <v>167</v>
      </c>
      <c r="C146" s="82">
        <v>163194.50166910701</v>
      </c>
      <c r="D146" s="81">
        <v>170254.30000597201</v>
      </c>
      <c r="E146" s="81">
        <v>177544.84395292599</v>
      </c>
      <c r="F146" s="81">
        <v>184591.55794158901</v>
      </c>
      <c r="G146" s="81">
        <v>191333.458493574</v>
      </c>
      <c r="H146" s="81">
        <f t="shared" si="2"/>
        <v>886918.66206316813</v>
      </c>
    </row>
    <row r="147" spans="1:8">
      <c r="A147">
        <v>300594</v>
      </c>
      <c r="B147" t="s">
        <v>168</v>
      </c>
      <c r="C147" s="82">
        <v>543023.14437408396</v>
      </c>
      <c r="D147" s="81">
        <v>571177.58834293101</v>
      </c>
      <c r="E147" s="81">
        <v>603701.23938916996</v>
      </c>
      <c r="F147" s="81">
        <v>640199.06511780794</v>
      </c>
      <c r="G147" s="81">
        <v>680863.11015084502</v>
      </c>
      <c r="H147" s="81">
        <f t="shared" si="2"/>
        <v>3038964.1473748377</v>
      </c>
    </row>
    <row r="148" spans="1:8">
      <c r="A148">
        <v>300598</v>
      </c>
      <c r="B148" t="s">
        <v>169</v>
      </c>
      <c r="C148" s="82">
        <v>414912.48403714801</v>
      </c>
      <c r="D148" s="81">
        <v>432485.69956067501</v>
      </c>
      <c r="E148" s="81">
        <v>450256.42295719299</v>
      </c>
      <c r="F148" s="81">
        <v>467560.31122002099</v>
      </c>
      <c r="G148" s="81">
        <v>484888.60674871597</v>
      </c>
      <c r="H148" s="81">
        <f t="shared" si="2"/>
        <v>2250103.5245237527</v>
      </c>
    </row>
    <row r="149" spans="1:8">
      <c r="A149">
        <v>300606</v>
      </c>
      <c r="B149" t="s">
        <v>170</v>
      </c>
      <c r="C149" s="82">
        <v>675263.69455347199</v>
      </c>
      <c r="D149" s="81">
        <v>696413.71010647295</v>
      </c>
      <c r="E149" s="81">
        <v>714630.12279556296</v>
      </c>
      <c r="F149" s="81">
        <v>729039.78254277201</v>
      </c>
      <c r="G149" s="81">
        <v>740436.46964859206</v>
      </c>
      <c r="H149" s="81">
        <f t="shared" si="2"/>
        <v>3555783.7796468721</v>
      </c>
    </row>
    <row r="150" spans="1:8">
      <c r="A150">
        <v>300609</v>
      </c>
      <c r="B150" t="s">
        <v>171</v>
      </c>
      <c r="C150" s="82">
        <v>527120.31354168698</v>
      </c>
      <c r="D150" s="81">
        <v>543098.47817761602</v>
      </c>
      <c r="E150" s="81">
        <v>560352.52885920799</v>
      </c>
      <c r="F150" s="81">
        <v>577832.66359043296</v>
      </c>
      <c r="G150" s="81">
        <v>593454.96639410895</v>
      </c>
      <c r="H150" s="81">
        <f t="shared" si="2"/>
        <v>2801858.9505630527</v>
      </c>
    </row>
    <row r="151" spans="1:8">
      <c r="A151">
        <v>300612</v>
      </c>
      <c r="B151" t="s">
        <v>172</v>
      </c>
      <c r="C151" s="82">
        <v>165491.076616459</v>
      </c>
      <c r="D151" s="81">
        <v>173895.35962850999</v>
      </c>
      <c r="E151" s="81">
        <v>182046.29549067901</v>
      </c>
      <c r="F151" s="81">
        <v>189711.92362813401</v>
      </c>
      <c r="G151" s="81">
        <v>197140.67356093999</v>
      </c>
      <c r="H151" s="81">
        <f t="shared" si="2"/>
        <v>908285.32892472204</v>
      </c>
    </row>
    <row r="152" spans="1:8">
      <c r="A152">
        <v>300614</v>
      </c>
      <c r="B152" t="s">
        <v>173</v>
      </c>
      <c r="C152" s="82">
        <v>299609.72960110899</v>
      </c>
      <c r="D152" s="81">
        <v>308932.72465853899</v>
      </c>
      <c r="E152" s="81">
        <v>318744.18972000602</v>
      </c>
      <c r="F152" s="81">
        <v>328433.05043634999</v>
      </c>
      <c r="G152" s="81">
        <v>337547.59019429598</v>
      </c>
      <c r="H152" s="81">
        <f t="shared" si="2"/>
        <v>1593267.2846102999</v>
      </c>
    </row>
    <row r="153" spans="1:8">
      <c r="A153">
        <v>300619</v>
      </c>
      <c r="B153" t="s">
        <v>174</v>
      </c>
      <c r="C153" s="82">
        <v>233446.248319445</v>
      </c>
      <c r="D153" s="81">
        <v>245047.100837559</v>
      </c>
      <c r="E153" s="81">
        <v>257192.06614813299</v>
      </c>
      <c r="F153" s="81">
        <v>269356.68173563702</v>
      </c>
      <c r="G153" s="81">
        <v>280477.78729429399</v>
      </c>
      <c r="H153" s="81">
        <f t="shared" si="2"/>
        <v>1285519.8843350681</v>
      </c>
    </row>
    <row r="154" spans="1:8">
      <c r="A154">
        <v>300625</v>
      </c>
      <c r="B154" t="s">
        <v>175</v>
      </c>
      <c r="C154" s="82">
        <v>382229.50366877002</v>
      </c>
      <c r="D154" s="81">
        <v>397199.39524798898</v>
      </c>
      <c r="E154" s="81">
        <v>412888.715879436</v>
      </c>
      <c r="F154" s="81">
        <v>428466.11531360098</v>
      </c>
      <c r="G154" s="81">
        <v>442902.63409087999</v>
      </c>
      <c r="H154" s="81">
        <f t="shared" si="2"/>
        <v>2063686.3642006761</v>
      </c>
    </row>
    <row r="155" spans="1:8">
      <c r="A155">
        <v>300634</v>
      </c>
      <c r="B155" t="s">
        <v>176</v>
      </c>
      <c r="C155" s="82">
        <v>640720.71410793602</v>
      </c>
      <c r="D155" s="81">
        <v>667440.54448232299</v>
      </c>
      <c r="E155" s="81">
        <v>692682.87964320695</v>
      </c>
      <c r="F155" s="81">
        <v>715366.22080180305</v>
      </c>
      <c r="G155" s="81">
        <v>736453.02830214298</v>
      </c>
      <c r="H155" s="81">
        <f t="shared" si="2"/>
        <v>3452663.3873374122</v>
      </c>
    </row>
    <row r="156" spans="1:8">
      <c r="A156">
        <v>300639</v>
      </c>
      <c r="B156" t="s">
        <v>177</v>
      </c>
      <c r="C156" s="82">
        <v>310488.58064210502</v>
      </c>
      <c r="D156" s="81">
        <v>322650.35013575002</v>
      </c>
      <c r="E156" s="81">
        <v>335557.45458221401</v>
      </c>
      <c r="F156" s="81">
        <v>348690.69371612603</v>
      </c>
      <c r="G156" s="81">
        <v>360629.56448163302</v>
      </c>
      <c r="H156" s="81">
        <f t="shared" si="2"/>
        <v>1678016.6435578282</v>
      </c>
    </row>
    <row r="157" spans="1:8">
      <c r="A157">
        <v>300650</v>
      </c>
      <c r="B157" t="s">
        <v>178</v>
      </c>
      <c r="C157" s="82">
        <v>346302.82087832899</v>
      </c>
      <c r="D157" s="81">
        <v>363280.39273674198</v>
      </c>
      <c r="E157" s="81">
        <v>381065.74586751597</v>
      </c>
      <c r="F157" s="81">
        <v>398304.901629097</v>
      </c>
      <c r="G157" s="81">
        <v>414389.78691166901</v>
      </c>
      <c r="H157" s="81">
        <f t="shared" si="2"/>
        <v>1903343.648023353</v>
      </c>
    </row>
    <row r="158" spans="1:8">
      <c r="A158">
        <v>300656</v>
      </c>
      <c r="B158" t="s">
        <v>179</v>
      </c>
      <c r="C158" s="82">
        <v>318390.785562362</v>
      </c>
      <c r="D158" s="81">
        <v>328407.585947485</v>
      </c>
      <c r="E158" s="81">
        <v>339052.19473194203</v>
      </c>
      <c r="F158" s="81">
        <v>349858.98053875001</v>
      </c>
      <c r="G158" s="81">
        <v>359477.78999172302</v>
      </c>
      <c r="H158" s="81">
        <f t="shared" si="2"/>
        <v>1695187.3367722621</v>
      </c>
    </row>
    <row r="159" spans="1:8">
      <c r="A159">
        <v>300663</v>
      </c>
      <c r="B159" t="s">
        <v>180</v>
      </c>
      <c r="C159" s="82">
        <v>126253.315806131</v>
      </c>
      <c r="D159" s="81">
        <v>130933.497468152</v>
      </c>
      <c r="E159" s="81">
        <v>134981.98989234501</v>
      </c>
      <c r="F159" s="81">
        <v>139494.27882199001</v>
      </c>
      <c r="G159" s="81">
        <v>143941.352275157</v>
      </c>
      <c r="H159" s="81">
        <f t="shared" si="2"/>
        <v>675604.43426377501</v>
      </c>
    </row>
    <row r="160" spans="1:8">
      <c r="A160">
        <v>300664</v>
      </c>
      <c r="B160" t="s">
        <v>181</v>
      </c>
      <c r="C160" s="82">
        <v>208261.969382293</v>
      </c>
      <c r="D160" s="81">
        <v>218657.45285755399</v>
      </c>
      <c r="E160" s="81">
        <v>229611.42288459299</v>
      </c>
      <c r="F160" s="81">
        <v>240548.61043625401</v>
      </c>
      <c r="G160" s="81">
        <v>250678.19284497699</v>
      </c>
      <c r="H160" s="81">
        <f t="shared" si="2"/>
        <v>1147757.6484056709</v>
      </c>
    </row>
    <row r="161" spans="1:8">
      <c r="A161">
        <v>310542</v>
      </c>
      <c r="B161" t="s">
        <v>728</v>
      </c>
      <c r="C161" s="82">
        <v>149826.50567903</v>
      </c>
      <c r="D161" s="81">
        <v>145516.24497129401</v>
      </c>
      <c r="E161" s="81">
        <v>144788.553764393</v>
      </c>
      <c r="F161" s="81">
        <v>140569.18075943299</v>
      </c>
      <c r="G161" s="81">
        <v>146143.71518376001</v>
      </c>
      <c r="H161" s="81">
        <f t="shared" si="2"/>
        <v>726844.20035791001</v>
      </c>
    </row>
    <row r="162" spans="1:8">
      <c r="A162">
        <v>310669</v>
      </c>
      <c r="B162" t="s">
        <v>729</v>
      </c>
      <c r="C162" s="82">
        <v>2951639.27989701</v>
      </c>
      <c r="D162" s="81">
        <v>3051280.7945451499</v>
      </c>
      <c r="E162" s="81">
        <v>3152320.2599891098</v>
      </c>
      <c r="F162" s="81">
        <v>3261362.2426630598</v>
      </c>
      <c r="G162" s="81">
        <v>3380593.7921512001</v>
      </c>
      <c r="H162" s="81">
        <f t="shared" si="2"/>
        <v>15797196.369245527</v>
      </c>
    </row>
    <row r="163" spans="1:8">
      <c r="A163">
        <v>310675</v>
      </c>
      <c r="B163" t="s">
        <v>185</v>
      </c>
      <c r="C163" s="82">
        <v>1131831.05420248</v>
      </c>
      <c r="D163" s="81">
        <v>1175560.8513781501</v>
      </c>
      <c r="E163" s="81">
        <v>1221819.5662517201</v>
      </c>
      <c r="F163" s="81">
        <v>1267559.5831523901</v>
      </c>
      <c r="G163" s="81">
        <v>1310214.5217816301</v>
      </c>
      <c r="H163" s="81">
        <f t="shared" si="2"/>
        <v>6106985.5767663699</v>
      </c>
    </row>
    <row r="164" spans="1:8">
      <c r="A164">
        <v>310676</v>
      </c>
      <c r="B164" t="s">
        <v>186</v>
      </c>
      <c r="C164" s="82">
        <v>1153555.24498578</v>
      </c>
      <c r="D164" s="81">
        <v>1213394.87583152</v>
      </c>
      <c r="E164" s="81">
        <v>1276172.47903434</v>
      </c>
      <c r="F164" s="81">
        <v>1337880.6657709801</v>
      </c>
      <c r="G164" s="81">
        <v>1396433.3453397001</v>
      </c>
      <c r="H164" s="81">
        <f t="shared" si="2"/>
        <v>6377436.6109623201</v>
      </c>
    </row>
    <row r="165" spans="1:8">
      <c r="A165">
        <v>310678</v>
      </c>
      <c r="B165" t="s">
        <v>730</v>
      </c>
      <c r="C165" s="82">
        <v>224032.773184716</v>
      </c>
      <c r="D165" s="81">
        <v>234804.81274416801</v>
      </c>
      <c r="E165" s="81">
        <v>245423.60834081101</v>
      </c>
      <c r="F165" s="81">
        <v>255961.07520008399</v>
      </c>
      <c r="G165" s="81">
        <v>265976.96440067899</v>
      </c>
      <c r="H165" s="81">
        <f t="shared" si="2"/>
        <v>1226199.2338704579</v>
      </c>
    </row>
    <row r="166" spans="1:8">
      <c r="A166">
        <v>310679</v>
      </c>
      <c r="B166" t="s">
        <v>188</v>
      </c>
      <c r="C166" s="82">
        <v>362502.66468711401</v>
      </c>
      <c r="D166" s="81">
        <v>382854.451030867</v>
      </c>
      <c r="E166" s="81">
        <v>404165.81267900002</v>
      </c>
      <c r="F166" s="81">
        <v>426851.23522868898</v>
      </c>
      <c r="G166" s="81">
        <v>450957.84883512702</v>
      </c>
      <c r="H166" s="81">
        <f t="shared" si="2"/>
        <v>2027332.0124607969</v>
      </c>
    </row>
    <row r="167" spans="1:8">
      <c r="A167">
        <v>310688</v>
      </c>
      <c r="B167" t="s">
        <v>189</v>
      </c>
      <c r="C167" s="82">
        <v>430655.84897862503</v>
      </c>
      <c r="D167" s="81">
        <v>440599.35399305198</v>
      </c>
      <c r="E167" s="81">
        <v>452093.18998071301</v>
      </c>
      <c r="F167" s="81">
        <v>463006.97433988098</v>
      </c>
      <c r="G167" s="81">
        <v>473018.71206357097</v>
      </c>
      <c r="H167" s="81">
        <f t="shared" si="2"/>
        <v>2259374.079355842</v>
      </c>
    </row>
    <row r="168" spans="1:8">
      <c r="A168">
        <v>310691</v>
      </c>
      <c r="B168" t="s">
        <v>190</v>
      </c>
      <c r="C168" s="82">
        <v>793754.39754807297</v>
      </c>
      <c r="D168" s="81">
        <v>840440.48143630498</v>
      </c>
      <c r="E168" s="81">
        <v>887634.87952458905</v>
      </c>
      <c r="F168" s="81">
        <v>935381.15550521004</v>
      </c>
      <c r="G168" s="81">
        <v>983620.84908994904</v>
      </c>
      <c r="H168" s="81">
        <f t="shared" si="2"/>
        <v>4440831.7631041268</v>
      </c>
    </row>
    <row r="169" spans="1:8">
      <c r="A169">
        <v>310692</v>
      </c>
      <c r="B169" t="s">
        <v>731</v>
      </c>
      <c r="C169" s="82">
        <v>187232.619385228</v>
      </c>
      <c r="D169" s="81">
        <v>191232.28884286201</v>
      </c>
      <c r="E169" s="81">
        <v>194734.854193065</v>
      </c>
      <c r="F169" s="81">
        <v>198962.317497679</v>
      </c>
      <c r="G169" s="81">
        <v>203652.64421895199</v>
      </c>
      <c r="H169" s="81">
        <f t="shared" si="2"/>
        <v>975814.72413778608</v>
      </c>
    </row>
    <row r="170" spans="1:8">
      <c r="A170">
        <v>310694</v>
      </c>
      <c r="B170" t="s">
        <v>192</v>
      </c>
      <c r="C170" s="82">
        <v>144729.21712253999</v>
      </c>
      <c r="D170" s="81">
        <v>152034.90169770501</v>
      </c>
      <c r="E170" s="81">
        <v>159542.41747003701</v>
      </c>
      <c r="F170" s="81">
        <v>167064.32172771101</v>
      </c>
      <c r="G170" s="81">
        <v>174095.48261396901</v>
      </c>
      <c r="H170" s="81">
        <f t="shared" si="2"/>
        <v>797466.34063196206</v>
      </c>
    </row>
    <row r="171" spans="1:8">
      <c r="A171">
        <v>310703</v>
      </c>
      <c r="B171" t="s">
        <v>193</v>
      </c>
      <c r="C171" s="82">
        <v>317792.08485984203</v>
      </c>
      <c r="D171" s="81">
        <v>332199.58129750303</v>
      </c>
      <c r="E171" s="81">
        <v>346755.44199972</v>
      </c>
      <c r="F171" s="81">
        <v>361359.54824533098</v>
      </c>
      <c r="G171" s="81">
        <v>374661.92580351798</v>
      </c>
      <c r="H171" s="81">
        <f t="shared" si="2"/>
        <v>1732768.582205914</v>
      </c>
    </row>
    <row r="172" spans="1:8">
      <c r="A172">
        <v>310704</v>
      </c>
      <c r="B172" t="s">
        <v>194</v>
      </c>
      <c r="C172" s="82">
        <v>1992885.48111317</v>
      </c>
      <c r="D172" s="81">
        <v>2099166.85169221</v>
      </c>
      <c r="E172" s="81">
        <v>2208500.80365986</v>
      </c>
      <c r="F172" s="81">
        <v>2323380.16186551</v>
      </c>
      <c r="G172" s="81">
        <v>2443521.2377418</v>
      </c>
      <c r="H172" s="81">
        <f t="shared" si="2"/>
        <v>11067454.53607255</v>
      </c>
    </row>
    <row r="173" spans="1:8">
      <c r="A173">
        <v>310708</v>
      </c>
      <c r="B173" t="s">
        <v>195</v>
      </c>
      <c r="C173" s="82">
        <v>252519.820468216</v>
      </c>
      <c r="D173" s="81">
        <v>273429.05381066003</v>
      </c>
      <c r="E173" s="81">
        <v>294885.54015431099</v>
      </c>
      <c r="F173" s="81">
        <v>316743.75398104702</v>
      </c>
      <c r="G173" s="81">
        <v>339168.92010043102</v>
      </c>
      <c r="H173" s="81">
        <f t="shared" si="2"/>
        <v>1476747.0885146649</v>
      </c>
    </row>
    <row r="174" spans="1:8">
      <c r="A174">
        <v>310714</v>
      </c>
      <c r="B174" t="s">
        <v>196</v>
      </c>
      <c r="C174" s="82">
        <v>494150.53224267898</v>
      </c>
      <c r="D174" s="81">
        <v>502177.67613912403</v>
      </c>
      <c r="E174" s="81">
        <v>511262.58591273101</v>
      </c>
      <c r="F174" s="81">
        <v>497936.15428134799</v>
      </c>
      <c r="G174" s="81">
        <v>499160.77475156501</v>
      </c>
      <c r="H174" s="81">
        <f t="shared" si="2"/>
        <v>2504687.7233274472</v>
      </c>
    </row>
    <row r="175" spans="1:8">
      <c r="A175">
        <v>310721</v>
      </c>
      <c r="B175" t="s">
        <v>197</v>
      </c>
      <c r="C175" s="82">
        <v>806248.15643311001</v>
      </c>
      <c r="D175" s="81">
        <v>868462.30433588603</v>
      </c>
      <c r="E175" s="81">
        <v>931956.90594647406</v>
      </c>
      <c r="F175" s="81">
        <v>995956.27709612099</v>
      </c>
      <c r="G175" s="81">
        <v>1061243.58515963</v>
      </c>
      <c r="H175" s="81">
        <f t="shared" si="2"/>
        <v>4663867.2289712215</v>
      </c>
    </row>
    <row r="176" spans="1:8">
      <c r="A176">
        <v>310728</v>
      </c>
      <c r="B176" t="s">
        <v>198</v>
      </c>
      <c r="C176" s="82">
        <v>244879.149115245</v>
      </c>
      <c r="D176" s="81">
        <v>256581.02729007401</v>
      </c>
      <c r="E176" s="81">
        <v>268934.848264592</v>
      </c>
      <c r="F176" s="81">
        <v>281868.59212729603</v>
      </c>
      <c r="G176" s="81">
        <v>295472.57902856002</v>
      </c>
      <c r="H176" s="81">
        <f t="shared" si="2"/>
        <v>1347736.195825767</v>
      </c>
    </row>
    <row r="177" spans="1:8">
      <c r="A177">
        <v>310734</v>
      </c>
      <c r="B177" t="s">
        <v>199</v>
      </c>
      <c r="C177" s="82">
        <v>163130.016311463</v>
      </c>
      <c r="D177" s="81">
        <v>174358.31134015101</v>
      </c>
      <c r="E177" s="81">
        <v>185793.332295903</v>
      </c>
      <c r="F177" s="81">
        <v>197376.005542208</v>
      </c>
      <c r="G177" s="81">
        <v>209163.159786904</v>
      </c>
      <c r="H177" s="81">
        <f t="shared" si="2"/>
        <v>929820.82527662895</v>
      </c>
    </row>
    <row r="178" spans="1:8">
      <c r="A178">
        <v>310737</v>
      </c>
      <c r="B178" t="s">
        <v>200</v>
      </c>
      <c r="C178" s="82">
        <v>139895.280071235</v>
      </c>
      <c r="D178" s="81">
        <v>146812.96390995901</v>
      </c>
      <c r="E178" s="81">
        <v>154196.032374459</v>
      </c>
      <c r="F178" s="81">
        <v>161900.68507850901</v>
      </c>
      <c r="G178" s="81">
        <v>169868.59535709501</v>
      </c>
      <c r="H178" s="81">
        <f t="shared" si="2"/>
        <v>772673.556791257</v>
      </c>
    </row>
    <row r="179" spans="1:8">
      <c r="A179">
        <v>310777</v>
      </c>
      <c r="B179" t="s">
        <v>732</v>
      </c>
      <c r="C179" s="82">
        <v>218706.08548167301</v>
      </c>
      <c r="D179" s="81">
        <v>239471.726499549</v>
      </c>
      <c r="E179" s="81">
        <v>260727.133011219</v>
      </c>
      <c r="F179" s="81">
        <v>282801.46876057301</v>
      </c>
      <c r="G179" s="81">
        <v>305432.070465133</v>
      </c>
      <c r="H179" s="81">
        <f t="shared" si="2"/>
        <v>1307138.4842181471</v>
      </c>
    </row>
    <row r="180" spans="1:8">
      <c r="A180">
        <v>320751</v>
      </c>
      <c r="B180" t="s">
        <v>203</v>
      </c>
      <c r="C180" s="82">
        <v>667349.75443961704</v>
      </c>
      <c r="D180" s="81">
        <v>687996.50174251501</v>
      </c>
      <c r="E180" s="81">
        <v>710090.27360987302</v>
      </c>
      <c r="F180" s="81">
        <v>732161.83146842604</v>
      </c>
      <c r="G180" s="81">
        <v>752378.17927351</v>
      </c>
      <c r="H180" s="81">
        <f t="shared" si="2"/>
        <v>3549976.5405339412</v>
      </c>
    </row>
    <row r="181" spans="1:8">
      <c r="A181">
        <v>320753</v>
      </c>
      <c r="B181" t="s">
        <v>733</v>
      </c>
      <c r="C181" s="82">
        <v>3086100.1644084598</v>
      </c>
      <c r="D181" s="81">
        <v>3203807.6452252101</v>
      </c>
      <c r="E181" s="81">
        <v>3307305.64954051</v>
      </c>
      <c r="F181" s="81">
        <v>3393256.64765285</v>
      </c>
      <c r="G181" s="81">
        <v>3465489.3675870099</v>
      </c>
      <c r="H181" s="81">
        <f t="shared" si="2"/>
        <v>16455959.474414039</v>
      </c>
    </row>
    <row r="182" spans="1:8">
      <c r="A182">
        <v>320756</v>
      </c>
      <c r="B182" t="s">
        <v>205</v>
      </c>
      <c r="C182" s="82">
        <v>383258.59373362601</v>
      </c>
      <c r="D182" s="81">
        <v>392682.42132597498</v>
      </c>
      <c r="E182" s="81">
        <v>402867.52509804402</v>
      </c>
      <c r="F182" s="81">
        <v>412862.942540169</v>
      </c>
      <c r="G182" s="81">
        <v>422044.71243634599</v>
      </c>
      <c r="H182" s="81">
        <f t="shared" si="2"/>
        <v>2013716.1951341601</v>
      </c>
    </row>
    <row r="183" spans="1:8">
      <c r="A183">
        <v>320759</v>
      </c>
      <c r="B183" t="s">
        <v>206</v>
      </c>
      <c r="C183" s="82">
        <v>1310613.6471269501</v>
      </c>
      <c r="D183" s="81">
        <v>1383073.42038375</v>
      </c>
      <c r="E183" s="81">
        <v>1450621.12067689</v>
      </c>
      <c r="F183" s="81">
        <v>1512737.6362065601</v>
      </c>
      <c r="G183" s="81">
        <v>1570319.49153158</v>
      </c>
      <c r="H183" s="81">
        <f t="shared" si="2"/>
        <v>7227365.3159257295</v>
      </c>
    </row>
    <row r="184" spans="1:8">
      <c r="A184">
        <v>320771</v>
      </c>
      <c r="B184" t="s">
        <v>207</v>
      </c>
      <c r="C184" s="82">
        <v>264795.93753727898</v>
      </c>
      <c r="D184" s="81">
        <v>271431.33566117001</v>
      </c>
      <c r="E184" s="81">
        <v>278527.60734422802</v>
      </c>
      <c r="F184" s="81">
        <v>285174.41102319403</v>
      </c>
      <c r="G184" s="81">
        <v>290850.57553603803</v>
      </c>
      <c r="H184" s="81">
        <f t="shared" si="2"/>
        <v>1390779.8671019091</v>
      </c>
    </row>
    <row r="185" spans="1:8">
      <c r="A185">
        <v>320775</v>
      </c>
      <c r="B185" t="s">
        <v>734</v>
      </c>
      <c r="C185" s="82">
        <v>2562324.6906033498</v>
      </c>
      <c r="D185" s="81">
        <v>2671036.3202453102</v>
      </c>
      <c r="E185" s="81">
        <v>2767984.7138290801</v>
      </c>
      <c r="F185" s="81">
        <v>2851787.2057219702</v>
      </c>
      <c r="G185" s="81">
        <v>2924917.5751580498</v>
      </c>
      <c r="H185" s="81">
        <f t="shared" si="2"/>
        <v>13778050.505557761</v>
      </c>
    </row>
    <row r="186" spans="1:8">
      <c r="A186">
        <v>320783</v>
      </c>
      <c r="B186" t="s">
        <v>209</v>
      </c>
      <c r="C186" s="82">
        <v>1967367.9104762101</v>
      </c>
      <c r="D186" s="81">
        <v>2050598.38936902</v>
      </c>
      <c r="E186" s="81">
        <v>2135511.3275613999</v>
      </c>
      <c r="F186" s="81">
        <v>2224741.1965525402</v>
      </c>
      <c r="G186" s="81">
        <v>2318190.6668948499</v>
      </c>
      <c r="H186" s="81">
        <f t="shared" si="2"/>
        <v>10696409.490854019</v>
      </c>
    </row>
    <row r="187" spans="1:8">
      <c r="A187">
        <v>320790</v>
      </c>
      <c r="B187" t="s">
        <v>210</v>
      </c>
      <c r="C187" s="82">
        <v>609288.12228410295</v>
      </c>
      <c r="D187" s="81">
        <v>629321.70533083298</v>
      </c>
      <c r="E187" s="81">
        <v>647590.807762346</v>
      </c>
      <c r="F187" s="81">
        <v>662308.52133165405</v>
      </c>
      <c r="G187" s="81">
        <v>674848.40408609004</v>
      </c>
      <c r="H187" s="81">
        <f t="shared" si="2"/>
        <v>3223357.5607950264</v>
      </c>
    </row>
    <row r="188" spans="1:8">
      <c r="A188">
        <v>320792</v>
      </c>
      <c r="B188" t="s">
        <v>211</v>
      </c>
      <c r="C188" s="82">
        <v>654882.58291220898</v>
      </c>
      <c r="D188" s="81">
        <v>673144.85304038902</v>
      </c>
      <c r="E188" s="81">
        <v>693530.71339002601</v>
      </c>
      <c r="F188" s="81">
        <v>713783.23275260394</v>
      </c>
      <c r="G188" s="81">
        <v>731975.68435334996</v>
      </c>
      <c r="H188" s="81">
        <f t="shared" si="2"/>
        <v>3467317.0664485777</v>
      </c>
    </row>
    <row r="189" spans="1:8">
      <c r="A189">
        <v>320796</v>
      </c>
      <c r="B189" t="s">
        <v>212</v>
      </c>
      <c r="C189" s="82">
        <v>426768.66451812099</v>
      </c>
      <c r="D189" s="81">
        <v>440090.04258807201</v>
      </c>
      <c r="E189" s="81">
        <v>454283.939945744</v>
      </c>
      <c r="F189" s="81">
        <v>470121.47860233003</v>
      </c>
      <c r="G189" s="81">
        <v>486663.73156286502</v>
      </c>
      <c r="H189" s="81">
        <f t="shared" si="2"/>
        <v>2277927.8572171321</v>
      </c>
    </row>
    <row r="190" spans="1:8">
      <c r="A190">
        <v>320797</v>
      </c>
      <c r="B190" t="s">
        <v>213</v>
      </c>
      <c r="C190" s="82">
        <v>426720.78942182002</v>
      </c>
      <c r="D190" s="81">
        <v>446597.70547515998</v>
      </c>
      <c r="E190" s="81">
        <v>467214.52089638897</v>
      </c>
      <c r="F190" s="81">
        <v>488601.177974477</v>
      </c>
      <c r="G190" s="81">
        <v>510642.54350264301</v>
      </c>
      <c r="H190" s="81">
        <f t="shared" si="2"/>
        <v>2339776.7372704889</v>
      </c>
    </row>
    <row r="191" spans="1:8">
      <c r="A191">
        <v>320800</v>
      </c>
      <c r="B191" t="s">
        <v>214</v>
      </c>
      <c r="C191" s="82">
        <v>1652533.3288263101</v>
      </c>
      <c r="D191" s="81">
        <v>1729251.9843403499</v>
      </c>
      <c r="E191" s="81">
        <v>1809373.4687995899</v>
      </c>
      <c r="F191" s="81">
        <v>1892158.12591882</v>
      </c>
      <c r="G191" s="81">
        <v>1977748.9762543701</v>
      </c>
      <c r="H191" s="81">
        <f t="shared" si="2"/>
        <v>9061065.884139441</v>
      </c>
    </row>
    <row r="192" spans="1:8">
      <c r="A192">
        <v>320807</v>
      </c>
      <c r="B192" t="s">
        <v>215</v>
      </c>
      <c r="C192" s="82">
        <v>3521271.9016309702</v>
      </c>
      <c r="D192" s="81">
        <v>3594230.51605995</v>
      </c>
      <c r="E192" s="81">
        <v>3661785.6173428302</v>
      </c>
      <c r="F192" s="81">
        <v>3730362.9617864299</v>
      </c>
      <c r="G192" s="81">
        <v>3800379.8081400502</v>
      </c>
      <c r="H192" s="81">
        <f t="shared" si="2"/>
        <v>18308030.804960229</v>
      </c>
    </row>
    <row r="193" spans="1:8">
      <c r="A193">
        <v>320813</v>
      </c>
      <c r="B193" t="s">
        <v>735</v>
      </c>
      <c r="C193" s="82">
        <v>656100.914996529</v>
      </c>
      <c r="D193" s="81">
        <v>691994.97851118504</v>
      </c>
      <c r="E193" s="81">
        <v>727679.98293066304</v>
      </c>
      <c r="F193" s="81">
        <v>762747.48603994399</v>
      </c>
      <c r="G193" s="81">
        <v>797613.19524676201</v>
      </c>
      <c r="H193" s="81">
        <f t="shared" si="2"/>
        <v>3636136.5577250831</v>
      </c>
    </row>
    <row r="194" spans="1:8">
      <c r="A194">
        <v>320815</v>
      </c>
      <c r="B194" t="s">
        <v>217</v>
      </c>
      <c r="C194" s="82">
        <v>1448103.9276127999</v>
      </c>
      <c r="D194" s="81">
        <v>1503486.5647003299</v>
      </c>
      <c r="E194" s="81">
        <v>1561641.7739868499</v>
      </c>
      <c r="F194" s="81">
        <v>1624251.5356481399</v>
      </c>
      <c r="G194" s="81">
        <v>1690541.09504311</v>
      </c>
      <c r="H194" s="81">
        <f t="shared" si="2"/>
        <v>7828024.8969912296</v>
      </c>
    </row>
    <row r="195" spans="1:8">
      <c r="A195">
        <v>320818</v>
      </c>
      <c r="B195" t="s">
        <v>736</v>
      </c>
      <c r="C195" s="82">
        <v>9517523.8393137604</v>
      </c>
      <c r="D195" s="81">
        <v>9914883.6203227397</v>
      </c>
      <c r="E195" s="81">
        <v>10315123.2989507</v>
      </c>
      <c r="F195" s="81">
        <v>10719109.915878</v>
      </c>
      <c r="G195" s="81">
        <v>11133389.4765606</v>
      </c>
      <c r="H195" s="81">
        <f t="shared" si="2"/>
        <v>51600030.151025802</v>
      </c>
    </row>
    <row r="196" spans="1:8">
      <c r="A196">
        <v>320819</v>
      </c>
      <c r="B196" t="s">
        <v>218</v>
      </c>
      <c r="C196" s="82">
        <v>1988080.351485</v>
      </c>
      <c r="D196" s="81">
        <v>2101353.3326132898</v>
      </c>
      <c r="E196" s="81">
        <v>2203960.6924068402</v>
      </c>
      <c r="F196" s="81">
        <v>2294328.2340325699</v>
      </c>
      <c r="G196" s="81">
        <v>2375556.7351196199</v>
      </c>
      <c r="H196" s="81">
        <f t="shared" ref="H196:H259" si="3">SUM(C196:G196)</f>
        <v>10963279.345657321</v>
      </c>
    </row>
    <row r="197" spans="1:8">
      <c r="A197">
        <v>320825</v>
      </c>
      <c r="B197" t="s">
        <v>737</v>
      </c>
      <c r="C197" s="82">
        <v>1662694.4450345901</v>
      </c>
      <c r="D197" s="81">
        <v>1709051.0921821999</v>
      </c>
      <c r="E197" s="81">
        <v>1757386.68193424</v>
      </c>
      <c r="F197" s="81">
        <v>1806342.43626763</v>
      </c>
      <c r="G197" s="81">
        <v>1856538.84677201</v>
      </c>
      <c r="H197" s="81">
        <f t="shared" si="3"/>
        <v>8792013.50219067</v>
      </c>
    </row>
    <row r="198" spans="1:8">
      <c r="A198">
        <v>320826</v>
      </c>
      <c r="B198" t="s">
        <v>220</v>
      </c>
      <c r="C198" s="82">
        <v>358835.571623525</v>
      </c>
      <c r="D198" s="81">
        <v>366977.15928775998</v>
      </c>
      <c r="E198" s="81">
        <v>376057.94144616101</v>
      </c>
      <c r="F198" s="81">
        <v>385068.35006836802</v>
      </c>
      <c r="G198" s="81">
        <v>393014.02448882302</v>
      </c>
      <c r="H198" s="81">
        <f t="shared" si="3"/>
        <v>1879953.0469146371</v>
      </c>
    </row>
    <row r="199" spans="1:8">
      <c r="A199">
        <v>320827</v>
      </c>
      <c r="B199" t="s">
        <v>221</v>
      </c>
      <c r="C199" s="82">
        <v>527036.67940443696</v>
      </c>
      <c r="D199" s="81">
        <v>539177.32856795704</v>
      </c>
      <c r="E199" s="81">
        <v>552793.73088547401</v>
      </c>
      <c r="F199" s="81">
        <v>565903.36811003904</v>
      </c>
      <c r="G199" s="81">
        <v>577837.86554457597</v>
      </c>
      <c r="H199" s="81">
        <f t="shared" si="3"/>
        <v>2762748.9725124836</v>
      </c>
    </row>
    <row r="200" spans="1:8">
      <c r="A200">
        <v>320834</v>
      </c>
      <c r="B200" t="s">
        <v>222</v>
      </c>
      <c r="C200" s="82">
        <v>1107332.7014312299</v>
      </c>
      <c r="D200" s="81">
        <v>1135624.1222556001</v>
      </c>
      <c r="E200" s="81">
        <v>1163838.6962894499</v>
      </c>
      <c r="F200" s="81">
        <v>1192955.60885718</v>
      </c>
      <c r="G200" s="81">
        <v>1222882.73041194</v>
      </c>
      <c r="H200" s="81">
        <f t="shared" si="3"/>
        <v>5822633.8592453999</v>
      </c>
    </row>
    <row r="201" spans="1:8">
      <c r="A201">
        <v>320839</v>
      </c>
      <c r="B201" t="s">
        <v>223</v>
      </c>
      <c r="C201" s="82">
        <v>168595.282058663</v>
      </c>
      <c r="D201" s="81">
        <v>176454.84507501</v>
      </c>
      <c r="E201" s="81">
        <v>184827.34676723101</v>
      </c>
      <c r="F201" s="81">
        <v>193008.90215718799</v>
      </c>
      <c r="G201" s="81">
        <v>200202.91400897899</v>
      </c>
      <c r="H201" s="81">
        <f t="shared" si="3"/>
        <v>923089.29006707086</v>
      </c>
    </row>
    <row r="202" spans="1:8">
      <c r="A202">
        <v>330843</v>
      </c>
      <c r="B202" t="s">
        <v>225</v>
      </c>
      <c r="C202" s="82">
        <v>910216.12766625197</v>
      </c>
      <c r="D202" s="81">
        <v>955129.84542965202</v>
      </c>
      <c r="E202" s="81">
        <v>1002383.78398786</v>
      </c>
      <c r="F202" s="81">
        <v>1049288.51172551</v>
      </c>
      <c r="G202" s="81">
        <v>1093439.74737873</v>
      </c>
      <c r="H202" s="81">
        <f t="shared" si="3"/>
        <v>5010458.0161880041</v>
      </c>
    </row>
    <row r="203" spans="1:8">
      <c r="A203">
        <v>330846</v>
      </c>
      <c r="B203" t="s">
        <v>226</v>
      </c>
      <c r="C203" s="82">
        <v>794572.59971936001</v>
      </c>
      <c r="D203" s="81">
        <v>826470.26908030699</v>
      </c>
      <c r="E203" s="81">
        <v>860401.28330856503</v>
      </c>
      <c r="F203" s="81">
        <v>894021.91788352502</v>
      </c>
      <c r="G203" s="81">
        <v>925448.76292562799</v>
      </c>
      <c r="H203" s="81">
        <f t="shared" si="3"/>
        <v>4300914.8329173848</v>
      </c>
    </row>
    <row r="204" spans="1:8">
      <c r="A204">
        <v>330847</v>
      </c>
      <c r="B204" t="s">
        <v>227</v>
      </c>
      <c r="C204" s="82">
        <v>168629.41676257999</v>
      </c>
      <c r="D204" s="81">
        <v>177485.272302884</v>
      </c>
      <c r="E204" s="81">
        <v>187034.120596728</v>
      </c>
      <c r="F204" s="81">
        <v>196209.503986742</v>
      </c>
      <c r="G204" s="81">
        <v>205162.528277512</v>
      </c>
      <c r="H204" s="81">
        <f t="shared" si="3"/>
        <v>934520.84192644595</v>
      </c>
    </row>
    <row r="205" spans="1:8">
      <c r="A205">
        <v>330848</v>
      </c>
      <c r="B205" t="s">
        <v>228</v>
      </c>
      <c r="C205" s="82">
        <v>50675.649225439702</v>
      </c>
      <c r="D205" s="81">
        <v>52764.5646450071</v>
      </c>
      <c r="E205" s="81">
        <v>55439.559560554597</v>
      </c>
      <c r="F205" s="81">
        <v>58167.308790795898</v>
      </c>
      <c r="G205" s="81">
        <v>60938.002214523403</v>
      </c>
      <c r="H205" s="81">
        <f t="shared" si="3"/>
        <v>277985.0844363207</v>
      </c>
    </row>
    <row r="206" spans="1:8">
      <c r="A206">
        <v>330850</v>
      </c>
      <c r="B206" t="s">
        <v>229</v>
      </c>
      <c r="C206" s="82">
        <v>743574.46734506602</v>
      </c>
      <c r="D206" s="81">
        <v>763224.31844098296</v>
      </c>
      <c r="E206" s="81">
        <v>783502.14519889397</v>
      </c>
      <c r="F206" s="81">
        <v>804834.81378811901</v>
      </c>
      <c r="G206" s="81">
        <v>827794.21724496398</v>
      </c>
      <c r="H206" s="81">
        <f t="shared" si="3"/>
        <v>3922929.962018026</v>
      </c>
    </row>
    <row r="207" spans="1:8">
      <c r="A207">
        <v>330860</v>
      </c>
      <c r="B207" t="s">
        <v>738</v>
      </c>
      <c r="C207" s="82">
        <v>2772542.0032043601</v>
      </c>
      <c r="D207" s="81">
        <v>2938355.3532512202</v>
      </c>
      <c r="E207" s="81">
        <v>3095290.6248618099</v>
      </c>
      <c r="F207" s="81">
        <v>3240099.8670773599</v>
      </c>
      <c r="G207" s="81">
        <v>3377753.4350315402</v>
      </c>
      <c r="H207" s="81">
        <f t="shared" si="3"/>
        <v>15424041.28342629</v>
      </c>
    </row>
    <row r="208" spans="1:8">
      <c r="A208">
        <v>330861</v>
      </c>
      <c r="B208" t="s">
        <v>231</v>
      </c>
      <c r="C208" s="82">
        <v>1519543.95846072</v>
      </c>
      <c r="D208" s="81">
        <v>1610025.8005685499</v>
      </c>
      <c r="E208" s="81">
        <v>1701883.0061605</v>
      </c>
      <c r="F208" s="81">
        <v>1794051.0902535799</v>
      </c>
      <c r="G208" s="81">
        <v>1887251.1601220199</v>
      </c>
      <c r="H208" s="81">
        <f t="shared" si="3"/>
        <v>8512755.0155653711</v>
      </c>
    </row>
    <row r="209" spans="1:8">
      <c r="A209">
        <v>330863</v>
      </c>
      <c r="B209" t="s">
        <v>232</v>
      </c>
      <c r="C209" s="82">
        <v>1161160.50217382</v>
      </c>
      <c r="D209" s="81">
        <v>1222997.5986899401</v>
      </c>
      <c r="E209" s="81">
        <v>1284401.65284147</v>
      </c>
      <c r="F209" s="81">
        <v>1342839.57958603</v>
      </c>
      <c r="G209" s="81">
        <v>1399882.2940533001</v>
      </c>
      <c r="H209" s="81">
        <f t="shared" si="3"/>
        <v>6411281.6273445608</v>
      </c>
    </row>
    <row r="210" spans="1:8">
      <c r="A210">
        <v>330866</v>
      </c>
      <c r="B210" t="s">
        <v>233</v>
      </c>
      <c r="C210" s="82">
        <v>453471.73825995502</v>
      </c>
      <c r="D210" s="81">
        <v>470815.59452669701</v>
      </c>
      <c r="E210" s="81">
        <v>487095.226123514</v>
      </c>
      <c r="F210" s="81">
        <v>501250.26334034099</v>
      </c>
      <c r="G210" s="81">
        <v>514013.919238284</v>
      </c>
      <c r="H210" s="81">
        <f t="shared" si="3"/>
        <v>2426646.7414887911</v>
      </c>
    </row>
    <row r="211" spans="1:8">
      <c r="A211">
        <v>330872</v>
      </c>
      <c r="B211" t="s">
        <v>234</v>
      </c>
      <c r="C211" s="82">
        <v>271700.28321840701</v>
      </c>
      <c r="D211" s="81">
        <v>285531.695340181</v>
      </c>
      <c r="E211" s="81">
        <v>299790.88718754001</v>
      </c>
      <c r="F211" s="81">
        <v>313793.11946340097</v>
      </c>
      <c r="G211" s="81">
        <v>327230.47876863601</v>
      </c>
      <c r="H211" s="81">
        <f t="shared" si="3"/>
        <v>1498046.4639781651</v>
      </c>
    </row>
    <row r="212" spans="1:8">
      <c r="A212">
        <v>330889</v>
      </c>
      <c r="B212" t="s">
        <v>235</v>
      </c>
      <c r="C212" s="82">
        <v>679695.14327298501</v>
      </c>
      <c r="D212" s="81">
        <v>698032.39058715396</v>
      </c>
      <c r="E212" s="81">
        <v>718402.58230845595</v>
      </c>
      <c r="F212" s="81">
        <v>738662.03110235801</v>
      </c>
      <c r="G212" s="81">
        <v>756897.95813262102</v>
      </c>
      <c r="H212" s="81">
        <f t="shared" si="3"/>
        <v>3591690.1054035737</v>
      </c>
    </row>
    <row r="213" spans="1:8">
      <c r="A213">
        <v>330896</v>
      </c>
      <c r="B213" t="s">
        <v>236</v>
      </c>
      <c r="C213" s="82">
        <v>581532.69760664005</v>
      </c>
      <c r="D213" s="81">
        <v>598983.48834690906</v>
      </c>
      <c r="E213" s="81">
        <v>617829.01265034801</v>
      </c>
      <c r="F213" s="81">
        <v>636528.198945096</v>
      </c>
      <c r="G213" s="81">
        <v>653509.62695148296</v>
      </c>
      <c r="H213" s="81">
        <f t="shared" si="3"/>
        <v>3088383.0245004762</v>
      </c>
    </row>
    <row r="214" spans="1:8">
      <c r="A214">
        <v>330899</v>
      </c>
      <c r="B214" t="s">
        <v>237</v>
      </c>
      <c r="C214" s="82">
        <v>1477964.77272815</v>
      </c>
      <c r="D214" s="81">
        <v>1490009.0718767401</v>
      </c>
      <c r="E214" s="81">
        <v>1501125.2962958801</v>
      </c>
      <c r="F214" s="81">
        <v>1514013.87481603</v>
      </c>
      <c r="G214" s="81">
        <v>1529823.89886113</v>
      </c>
      <c r="H214" s="81">
        <f t="shared" si="3"/>
        <v>7512936.9145779302</v>
      </c>
    </row>
    <row r="215" spans="1:8">
      <c r="A215">
        <v>330900</v>
      </c>
      <c r="B215" t="s">
        <v>238</v>
      </c>
      <c r="C215" s="82">
        <v>1843854.9451524301</v>
      </c>
      <c r="D215" s="81">
        <v>1880577.81137852</v>
      </c>
      <c r="E215" s="81">
        <v>1915966.94379485</v>
      </c>
      <c r="F215" s="81">
        <v>1951381.6121624301</v>
      </c>
      <c r="G215" s="81">
        <v>1987003.2939717299</v>
      </c>
      <c r="H215" s="81">
        <f t="shared" si="3"/>
        <v>9578784.6064599603</v>
      </c>
    </row>
    <row r="216" spans="1:8">
      <c r="A216">
        <v>330902</v>
      </c>
      <c r="B216" t="s">
        <v>739</v>
      </c>
      <c r="C216" s="82">
        <v>1605855.3039237601</v>
      </c>
      <c r="D216" s="81">
        <v>1636938.8573232701</v>
      </c>
      <c r="E216" s="81">
        <v>1667033.73078666</v>
      </c>
      <c r="F216" s="81">
        <v>1698270.55850254</v>
      </c>
      <c r="G216" s="81">
        <v>1730873.7902615201</v>
      </c>
      <c r="H216" s="81">
        <f t="shared" si="3"/>
        <v>8338972.2407977497</v>
      </c>
    </row>
    <row r="217" spans="1:8">
      <c r="A217">
        <v>330908</v>
      </c>
      <c r="B217" t="s">
        <v>240</v>
      </c>
      <c r="C217" s="82">
        <v>1347769.9814506001</v>
      </c>
      <c r="D217" s="81">
        <v>1426896.3238619701</v>
      </c>
      <c r="E217" s="81">
        <v>1501008.8354561999</v>
      </c>
      <c r="F217" s="81">
        <v>1568335.38416064</v>
      </c>
      <c r="G217" s="81">
        <v>1630383.5341851199</v>
      </c>
      <c r="H217" s="81">
        <f t="shared" si="3"/>
        <v>7474394.0591145298</v>
      </c>
    </row>
    <row r="218" spans="1:8">
      <c r="A218">
        <v>330910</v>
      </c>
      <c r="B218" t="s">
        <v>740</v>
      </c>
      <c r="C218" s="82">
        <v>1705654.44600401</v>
      </c>
      <c r="D218" s="81">
        <v>1738108.80879645</v>
      </c>
      <c r="E218" s="81">
        <v>1769341.0931977299</v>
      </c>
      <c r="F218" s="81">
        <v>1802030.2978947801</v>
      </c>
      <c r="G218" s="81">
        <v>1837422.7936278</v>
      </c>
      <c r="H218" s="81">
        <f t="shared" si="3"/>
        <v>8852557.4395207707</v>
      </c>
    </row>
    <row r="219" spans="1:8">
      <c r="A219">
        <v>330918</v>
      </c>
      <c r="B219" t="s">
        <v>741</v>
      </c>
      <c r="C219" s="82">
        <v>2483236.0238154</v>
      </c>
      <c r="D219" s="81">
        <v>2589480.79723144</v>
      </c>
      <c r="E219" s="81">
        <v>2688020.39607037</v>
      </c>
      <c r="F219" s="81">
        <v>2781331.3859011298</v>
      </c>
      <c r="G219" s="81">
        <v>2869563.6389955399</v>
      </c>
      <c r="H219" s="81">
        <f t="shared" si="3"/>
        <v>13411632.242013879</v>
      </c>
    </row>
    <row r="220" spans="1:8">
      <c r="A220">
        <v>330920</v>
      </c>
      <c r="B220" t="s">
        <v>243</v>
      </c>
      <c r="C220" s="82">
        <v>745078.54865788005</v>
      </c>
      <c r="D220" s="81">
        <v>788461.29538673197</v>
      </c>
      <c r="E220" s="81">
        <v>833635.92227431305</v>
      </c>
      <c r="F220" s="81">
        <v>880582.78040683898</v>
      </c>
      <c r="G220" s="81">
        <v>929740.03720662696</v>
      </c>
      <c r="H220" s="81">
        <f t="shared" si="3"/>
        <v>4177498.5839323909</v>
      </c>
    </row>
    <row r="221" spans="1:8">
      <c r="A221">
        <v>330925</v>
      </c>
      <c r="B221" t="s">
        <v>742</v>
      </c>
      <c r="C221" s="82">
        <v>671127.65241954802</v>
      </c>
      <c r="D221" s="81">
        <v>687569.15855337598</v>
      </c>
      <c r="E221" s="81">
        <v>706904.56279160699</v>
      </c>
      <c r="F221" s="81">
        <v>725772.83651852305</v>
      </c>
      <c r="G221" s="81">
        <v>742577.45619977301</v>
      </c>
      <c r="H221" s="81">
        <f t="shared" si="3"/>
        <v>3533951.6664828272</v>
      </c>
    </row>
    <row r="222" spans="1:8">
      <c r="A222">
        <v>330936</v>
      </c>
      <c r="B222" t="s">
        <v>245</v>
      </c>
      <c r="C222" s="82">
        <v>312329.03167256498</v>
      </c>
      <c r="D222" s="81">
        <v>339129.47477132</v>
      </c>
      <c r="E222" s="81">
        <v>368375.59403203498</v>
      </c>
      <c r="F222" s="81">
        <v>399745.90045262402</v>
      </c>
      <c r="G222" s="81">
        <v>433567.43453735299</v>
      </c>
      <c r="H222" s="81">
        <f t="shared" si="3"/>
        <v>1853147.435465897</v>
      </c>
    </row>
    <row r="223" spans="1:8">
      <c r="A223">
        <v>330937</v>
      </c>
      <c r="B223" t="s">
        <v>246</v>
      </c>
      <c r="C223" s="82">
        <v>393275.46428148198</v>
      </c>
      <c r="D223" s="81">
        <v>410830.90113460697</v>
      </c>
      <c r="E223" s="81">
        <v>431936.24293744698</v>
      </c>
      <c r="F223" s="81">
        <v>456240.03236591199</v>
      </c>
      <c r="G223" s="81">
        <v>484408.18451595801</v>
      </c>
      <c r="H223" s="81">
        <f t="shared" si="3"/>
        <v>2176690.8252354059</v>
      </c>
    </row>
    <row r="224" spans="1:8">
      <c r="A224">
        <v>330938</v>
      </c>
      <c r="B224" t="s">
        <v>247</v>
      </c>
      <c r="C224" s="82">
        <v>2288402.66058507</v>
      </c>
      <c r="D224" s="81">
        <v>2342259.3468215899</v>
      </c>
      <c r="E224" s="81">
        <v>2403639.0068945899</v>
      </c>
      <c r="F224" s="81">
        <v>2464351.5693533299</v>
      </c>
      <c r="G224" s="81">
        <v>2518497.2298911801</v>
      </c>
      <c r="H224" s="81">
        <f t="shared" si="3"/>
        <v>12017149.81354576</v>
      </c>
    </row>
    <row r="225" spans="1:8">
      <c r="A225">
        <v>330942</v>
      </c>
      <c r="B225" t="s">
        <v>248</v>
      </c>
      <c r="C225" s="82">
        <v>1549169.6843183101</v>
      </c>
      <c r="D225" s="81">
        <v>1582855.28884152</v>
      </c>
      <c r="E225" s="81">
        <v>1613688.55708285</v>
      </c>
      <c r="F225" s="81">
        <v>1643300.5564266799</v>
      </c>
      <c r="G225" s="81">
        <v>1672209.1172648701</v>
      </c>
      <c r="H225" s="81">
        <f t="shared" si="3"/>
        <v>8061223.2039342299</v>
      </c>
    </row>
    <row r="226" spans="1:8">
      <c r="A226">
        <v>330946</v>
      </c>
      <c r="B226" t="s">
        <v>249</v>
      </c>
      <c r="C226" s="82">
        <v>191959.87779517801</v>
      </c>
      <c r="D226" s="81">
        <v>202399.92940639201</v>
      </c>
      <c r="E226" s="81">
        <v>212953.24562418999</v>
      </c>
      <c r="F226" s="81">
        <v>223455.49769564101</v>
      </c>
      <c r="G226" s="81">
        <v>233257.70636744401</v>
      </c>
      <c r="H226" s="81">
        <f t="shared" si="3"/>
        <v>1064026.256888845</v>
      </c>
    </row>
    <row r="227" spans="1:8">
      <c r="A227">
        <v>330949</v>
      </c>
      <c r="B227" t="s">
        <v>250</v>
      </c>
      <c r="C227" s="82">
        <v>792119.31371155102</v>
      </c>
      <c r="D227" s="81">
        <v>811413.63431161095</v>
      </c>
      <c r="E227" s="81">
        <v>831127.30734721199</v>
      </c>
      <c r="F227" s="81">
        <v>850724.51577159599</v>
      </c>
      <c r="G227" s="81">
        <v>870481.66936654795</v>
      </c>
      <c r="H227" s="81">
        <f t="shared" si="3"/>
        <v>4155866.4405085174</v>
      </c>
    </row>
    <row r="228" spans="1:8">
      <c r="A228">
        <v>330953</v>
      </c>
      <c r="B228" t="s">
        <v>251</v>
      </c>
      <c r="C228" s="82">
        <v>485555.01400357101</v>
      </c>
      <c r="D228" s="81">
        <v>509037.660019934</v>
      </c>
      <c r="E228" s="81">
        <v>532068.52826831199</v>
      </c>
      <c r="F228" s="81">
        <v>554862.64132925996</v>
      </c>
      <c r="G228" s="81">
        <v>577286.983302159</v>
      </c>
      <c r="H228" s="81">
        <f t="shared" si="3"/>
        <v>2658810.8269232363</v>
      </c>
    </row>
    <row r="229" spans="1:8">
      <c r="A229">
        <v>330960</v>
      </c>
      <c r="B229" t="s">
        <v>252</v>
      </c>
      <c r="C229" s="82">
        <v>2756815.5672671199</v>
      </c>
      <c r="D229" s="81">
        <v>2835421.3628667998</v>
      </c>
      <c r="E229" s="81">
        <v>2913787.7076470498</v>
      </c>
      <c r="F229" s="81">
        <v>2995656.1709919102</v>
      </c>
      <c r="G229" s="81">
        <v>3082988.75295763</v>
      </c>
      <c r="H229" s="81">
        <f t="shared" si="3"/>
        <v>14584669.561730511</v>
      </c>
    </row>
    <row r="230" spans="1:8">
      <c r="A230">
        <v>330966</v>
      </c>
      <c r="B230" t="s">
        <v>743</v>
      </c>
      <c r="C230" s="82">
        <v>3028133.2457663398</v>
      </c>
      <c r="D230" s="81">
        <v>3096208.9278729302</v>
      </c>
      <c r="E230" s="81">
        <v>3162722.7741178698</v>
      </c>
      <c r="F230" s="81">
        <v>3233090.3617933602</v>
      </c>
      <c r="G230" s="81">
        <v>3309847.2003536499</v>
      </c>
      <c r="H230" s="81">
        <f t="shared" si="3"/>
        <v>15830002.50990415</v>
      </c>
    </row>
    <row r="231" spans="1:8">
      <c r="A231">
        <v>330971</v>
      </c>
      <c r="B231" t="s">
        <v>254</v>
      </c>
      <c r="C231" s="82">
        <v>1897783.3795199699</v>
      </c>
      <c r="D231" s="81">
        <v>1992326.2781696499</v>
      </c>
      <c r="E231" s="81">
        <v>2085368.36879455</v>
      </c>
      <c r="F231" s="81">
        <v>2174409.9719275399</v>
      </c>
      <c r="G231" s="81">
        <v>2261195.6363551901</v>
      </c>
      <c r="H231" s="81">
        <f t="shared" si="3"/>
        <v>10411083.634766899</v>
      </c>
    </row>
    <row r="232" spans="1:8">
      <c r="A232">
        <v>330974</v>
      </c>
      <c r="B232" t="s">
        <v>255</v>
      </c>
      <c r="C232" s="82">
        <v>8074373.2977941995</v>
      </c>
      <c r="D232" s="81">
        <v>8529123.4682655502</v>
      </c>
      <c r="E232" s="81">
        <v>9009817.2689389307</v>
      </c>
      <c r="F232" s="81">
        <v>9542771.7587851994</v>
      </c>
      <c r="G232" s="81">
        <v>10135491.1492809</v>
      </c>
      <c r="H232" s="81">
        <f t="shared" si="3"/>
        <v>45291576.943064772</v>
      </c>
    </row>
    <row r="233" spans="1:8">
      <c r="A233">
        <v>340978</v>
      </c>
      <c r="B233" t="s">
        <v>257</v>
      </c>
      <c r="C233" s="82">
        <v>434682.344039505</v>
      </c>
      <c r="D233" s="81">
        <v>457478.82631985098</v>
      </c>
      <c r="E233" s="81">
        <v>478843.34512184601</v>
      </c>
      <c r="F233" s="81">
        <v>498791.880277096</v>
      </c>
      <c r="G233" s="81">
        <v>517570.94801647402</v>
      </c>
      <c r="H233" s="81">
        <f t="shared" si="3"/>
        <v>2387367.3437747722</v>
      </c>
    </row>
    <row r="234" spans="1:8">
      <c r="A234">
        <v>340983</v>
      </c>
      <c r="B234" t="s">
        <v>258</v>
      </c>
      <c r="C234" s="82">
        <v>390154.87873362401</v>
      </c>
      <c r="D234" s="81">
        <v>402571.793941346</v>
      </c>
      <c r="E234" s="81">
        <v>415782.06230324699</v>
      </c>
      <c r="F234" s="81">
        <v>428422.88936382899</v>
      </c>
      <c r="G234" s="81">
        <v>440345.908973057</v>
      </c>
      <c r="H234" s="81">
        <f t="shared" si="3"/>
        <v>2077277.533315103</v>
      </c>
    </row>
    <row r="235" spans="1:8">
      <c r="A235">
        <v>340990</v>
      </c>
      <c r="B235" t="s">
        <v>259</v>
      </c>
      <c r="C235" s="82">
        <v>88171.911093759598</v>
      </c>
      <c r="D235" s="81">
        <v>93064.047255469603</v>
      </c>
      <c r="E235" s="81">
        <v>98682.011866480098</v>
      </c>
      <c r="F235" s="81">
        <v>103481.073258526</v>
      </c>
      <c r="G235" s="81">
        <v>108608.762255731</v>
      </c>
      <c r="H235" s="81">
        <f t="shared" si="3"/>
        <v>492007.80572996626</v>
      </c>
    </row>
    <row r="236" spans="1:8">
      <c r="A236">
        <v>341003</v>
      </c>
      <c r="B236" t="s">
        <v>260</v>
      </c>
      <c r="C236" s="82">
        <v>738929.49414197402</v>
      </c>
      <c r="D236" s="81">
        <v>794379.74394219497</v>
      </c>
      <c r="E236" s="81">
        <v>850284.444882032</v>
      </c>
      <c r="F236" s="81">
        <v>906203.92585811601</v>
      </c>
      <c r="G236" s="81">
        <v>962550.44518952502</v>
      </c>
      <c r="H236" s="81">
        <f t="shared" si="3"/>
        <v>4252348.0540138427</v>
      </c>
    </row>
    <row r="237" spans="1:8">
      <c r="A237">
        <v>341020</v>
      </c>
      <c r="B237" t="s">
        <v>261</v>
      </c>
      <c r="C237" s="82">
        <v>184491.988016516</v>
      </c>
      <c r="D237" s="81">
        <v>190771.60249056201</v>
      </c>
      <c r="E237" s="81">
        <v>197956.25039621099</v>
      </c>
      <c r="F237" s="81">
        <v>205749.637652551</v>
      </c>
      <c r="G237" s="81">
        <v>214262.972219216</v>
      </c>
      <c r="H237" s="81">
        <f t="shared" si="3"/>
        <v>993232.45077505591</v>
      </c>
    </row>
    <row r="238" spans="1:8">
      <c r="A238">
        <v>341021</v>
      </c>
      <c r="B238" t="s">
        <v>262</v>
      </c>
      <c r="C238" s="82">
        <v>33403.781012244603</v>
      </c>
      <c r="D238" s="81">
        <v>34931.152809479798</v>
      </c>
      <c r="E238" s="81">
        <v>36573.135670431198</v>
      </c>
      <c r="F238" s="81">
        <v>38267.804410333403</v>
      </c>
      <c r="G238" s="81">
        <v>39966.4823003411</v>
      </c>
      <c r="H238" s="81">
        <f t="shared" si="3"/>
        <v>183142.35620283009</v>
      </c>
    </row>
    <row r="239" spans="1:8">
      <c r="A239">
        <v>341023</v>
      </c>
      <c r="B239" t="s">
        <v>263</v>
      </c>
      <c r="C239" s="82">
        <v>281675.73231572501</v>
      </c>
      <c r="D239" s="81">
        <v>299050.30304555298</v>
      </c>
      <c r="E239" s="81">
        <v>317093.20855540398</v>
      </c>
      <c r="F239" s="81">
        <v>335809.029694197</v>
      </c>
      <c r="G239" s="81">
        <v>355063.80698733398</v>
      </c>
      <c r="H239" s="81">
        <f t="shared" si="3"/>
        <v>1588692.080598213</v>
      </c>
    </row>
    <row r="240" spans="1:8">
      <c r="A240">
        <v>341025</v>
      </c>
      <c r="B240" t="s">
        <v>744</v>
      </c>
      <c r="C240" s="82">
        <v>4423421.8548421497</v>
      </c>
      <c r="D240" s="81">
        <v>4297968.9524859702</v>
      </c>
      <c r="E240" s="81">
        <v>4149169.2567506698</v>
      </c>
      <c r="F240" s="81">
        <v>3980482.3770315601</v>
      </c>
      <c r="G240" s="81">
        <v>4058444.6684972201</v>
      </c>
      <c r="H240" s="81">
        <f t="shared" si="3"/>
        <v>20909487.10960757</v>
      </c>
    </row>
    <row r="241" spans="1:8">
      <c r="A241">
        <v>341026</v>
      </c>
      <c r="B241" t="s">
        <v>265</v>
      </c>
      <c r="C241" s="82">
        <v>3897678.48455719</v>
      </c>
      <c r="D241" s="81">
        <v>4075153.0438139602</v>
      </c>
      <c r="E241" s="81">
        <v>4261060.7060243301</v>
      </c>
      <c r="F241" s="81">
        <v>4463941.0155100897</v>
      </c>
      <c r="G241" s="81">
        <v>4685945.2316373195</v>
      </c>
      <c r="H241" s="81">
        <f t="shared" si="3"/>
        <v>21383778.481542889</v>
      </c>
    </row>
    <row r="242" spans="1:8">
      <c r="A242">
        <v>341032</v>
      </c>
      <c r="B242" t="s">
        <v>266</v>
      </c>
      <c r="C242" s="82">
        <v>624776.46386106405</v>
      </c>
      <c r="D242" s="81">
        <v>664059.36556363804</v>
      </c>
      <c r="E242" s="81">
        <v>702825.81803289999</v>
      </c>
      <c r="F242" s="81">
        <v>741451.64809702802</v>
      </c>
      <c r="G242" s="81">
        <v>779838.08754646301</v>
      </c>
      <c r="H242" s="81">
        <f t="shared" si="3"/>
        <v>3512951.3831010931</v>
      </c>
    </row>
    <row r="243" spans="1:8">
      <c r="A243">
        <v>341041</v>
      </c>
      <c r="B243" t="s">
        <v>267</v>
      </c>
      <c r="C243" s="82">
        <v>32454.414621675001</v>
      </c>
      <c r="D243" s="81">
        <v>33892.223527228503</v>
      </c>
      <c r="E243" s="81">
        <v>35443.327590678302</v>
      </c>
      <c r="F243" s="81">
        <v>37045.124358086199</v>
      </c>
      <c r="G243" s="81">
        <v>38647.993892550701</v>
      </c>
      <c r="H243" s="81">
        <f t="shared" si="3"/>
        <v>177483.0839902187</v>
      </c>
    </row>
    <row r="244" spans="1:8">
      <c r="A244">
        <v>341043</v>
      </c>
      <c r="B244" t="s">
        <v>268</v>
      </c>
      <c r="C244" s="82">
        <v>510214.17951253499</v>
      </c>
      <c r="D244" s="81">
        <v>541619.37339745497</v>
      </c>
      <c r="E244" s="81">
        <v>571500.36050855601</v>
      </c>
      <c r="F244" s="81">
        <v>599560.85236259794</v>
      </c>
      <c r="G244" s="81">
        <v>625894.61388089205</v>
      </c>
      <c r="H244" s="81">
        <f t="shared" si="3"/>
        <v>2848789.379662036</v>
      </c>
    </row>
    <row r="245" spans="1:8">
      <c r="A245">
        <v>341045</v>
      </c>
      <c r="B245" t="s">
        <v>269</v>
      </c>
      <c r="C245" s="82">
        <v>399941.91998012702</v>
      </c>
      <c r="D245" s="81">
        <v>415713.63135088101</v>
      </c>
      <c r="E245" s="81">
        <v>402324.51898941601</v>
      </c>
      <c r="F245" s="81">
        <v>388246.215366447</v>
      </c>
      <c r="G245" s="81">
        <v>396830.770305463</v>
      </c>
      <c r="H245" s="81">
        <f t="shared" si="3"/>
        <v>2003057.0559923341</v>
      </c>
    </row>
    <row r="246" spans="1:8">
      <c r="A246">
        <v>341046</v>
      </c>
      <c r="B246" t="s">
        <v>270</v>
      </c>
      <c r="C246" s="82">
        <v>51769.284892310003</v>
      </c>
      <c r="D246" s="81">
        <v>54450.537926977602</v>
      </c>
      <c r="E246" s="81">
        <v>57341.5225572376</v>
      </c>
      <c r="F246" s="81">
        <v>60329.6215273501</v>
      </c>
      <c r="G246" s="81">
        <v>62544.793285945401</v>
      </c>
      <c r="H246" s="81">
        <f t="shared" si="3"/>
        <v>286435.76018982066</v>
      </c>
    </row>
    <row r="247" spans="1:8">
      <c r="A247">
        <v>341047</v>
      </c>
      <c r="B247" t="s">
        <v>271</v>
      </c>
      <c r="C247" s="82">
        <v>2663615.2295726701</v>
      </c>
      <c r="D247" s="81">
        <v>2738978.42379785</v>
      </c>
      <c r="E247" s="81">
        <v>2813484.4219372901</v>
      </c>
      <c r="F247" s="81">
        <v>2891081.3999187802</v>
      </c>
      <c r="G247" s="81">
        <v>2972437.91302393</v>
      </c>
      <c r="H247" s="81">
        <f t="shared" si="3"/>
        <v>14079597.38825052</v>
      </c>
    </row>
    <row r="248" spans="1:8">
      <c r="A248">
        <v>341049</v>
      </c>
      <c r="B248" t="s">
        <v>272</v>
      </c>
      <c r="C248" s="82">
        <v>1497924.25217415</v>
      </c>
      <c r="D248" s="81">
        <v>1557664.66608509</v>
      </c>
      <c r="E248" s="81">
        <v>1615730.87214907</v>
      </c>
      <c r="F248" s="81">
        <v>1671440.6104513099</v>
      </c>
      <c r="G248" s="81">
        <v>1724731.2174484199</v>
      </c>
      <c r="H248" s="81">
        <f t="shared" si="3"/>
        <v>8067491.6183080394</v>
      </c>
    </row>
    <row r="249" spans="1:8">
      <c r="A249">
        <v>341050</v>
      </c>
      <c r="B249" t="s">
        <v>273</v>
      </c>
      <c r="C249" s="82">
        <v>352077.48816423601</v>
      </c>
      <c r="D249" s="81">
        <v>369243.17571855598</v>
      </c>
      <c r="E249" s="81">
        <v>386779.65846288903</v>
      </c>
      <c r="F249" s="81">
        <v>404209.59523030301</v>
      </c>
      <c r="G249" s="81">
        <v>420931.82057500299</v>
      </c>
      <c r="H249" s="81">
        <f t="shared" si="3"/>
        <v>1933241.7381509871</v>
      </c>
    </row>
    <row r="250" spans="1:8">
      <c r="A250">
        <v>341053</v>
      </c>
      <c r="B250" t="s">
        <v>274</v>
      </c>
      <c r="C250" s="82">
        <v>517633.49373550602</v>
      </c>
      <c r="D250" s="81">
        <v>545151.02857954497</v>
      </c>
      <c r="E250" s="81">
        <v>573428.53253957699</v>
      </c>
      <c r="F250" s="81">
        <v>601155.01617251197</v>
      </c>
      <c r="G250" s="81">
        <v>627109.98920348601</v>
      </c>
      <c r="H250" s="81">
        <f t="shared" si="3"/>
        <v>2864478.0602306263</v>
      </c>
    </row>
    <row r="251" spans="1:8">
      <c r="A251">
        <v>341058</v>
      </c>
      <c r="B251" t="s">
        <v>275</v>
      </c>
      <c r="C251" s="82">
        <v>211768.46442045399</v>
      </c>
      <c r="D251" s="81">
        <v>221731.67571830901</v>
      </c>
      <c r="E251" s="81">
        <v>232569.540930863</v>
      </c>
      <c r="F251" s="81">
        <v>244040.250987882</v>
      </c>
      <c r="G251" s="81">
        <v>256148.78831543701</v>
      </c>
      <c r="H251" s="81">
        <f t="shared" si="3"/>
        <v>1166258.7203729451</v>
      </c>
    </row>
    <row r="252" spans="1:8">
      <c r="A252">
        <v>341060</v>
      </c>
      <c r="B252" t="s">
        <v>276</v>
      </c>
      <c r="C252" s="82">
        <v>651437.13266406697</v>
      </c>
      <c r="D252" s="81">
        <v>665899.57049926999</v>
      </c>
      <c r="E252" s="81">
        <v>680290.21371096699</v>
      </c>
      <c r="F252" s="81">
        <v>696390.97318450303</v>
      </c>
      <c r="G252" s="81">
        <v>714471.53175038099</v>
      </c>
      <c r="H252" s="81">
        <f t="shared" si="3"/>
        <v>3408489.4218091881</v>
      </c>
    </row>
    <row r="253" spans="1:8">
      <c r="A253">
        <v>341062</v>
      </c>
      <c r="B253" t="s">
        <v>277</v>
      </c>
      <c r="C253" s="82">
        <v>134511.986206881</v>
      </c>
      <c r="D253" s="81">
        <v>142204.46524457101</v>
      </c>
      <c r="E253" s="81">
        <v>149656.864261543</v>
      </c>
      <c r="F253" s="81">
        <v>156865.878262276</v>
      </c>
      <c r="G253" s="81">
        <v>163548.743947482</v>
      </c>
      <c r="H253" s="81">
        <f t="shared" si="3"/>
        <v>746787.93792275293</v>
      </c>
    </row>
    <row r="254" spans="1:8">
      <c r="A254">
        <v>341066</v>
      </c>
      <c r="B254" t="s">
        <v>278</v>
      </c>
      <c r="C254" s="82">
        <v>236142.77617208799</v>
      </c>
      <c r="D254" s="81">
        <v>248619.966637223</v>
      </c>
      <c r="E254" s="81">
        <v>260248.412439668</v>
      </c>
      <c r="F254" s="81">
        <v>271017.63864536799</v>
      </c>
      <c r="G254" s="81">
        <v>280781.03628619702</v>
      </c>
      <c r="H254" s="81">
        <f t="shared" si="3"/>
        <v>1296809.8301805439</v>
      </c>
    </row>
    <row r="255" spans="1:8">
      <c r="A255">
        <v>341087</v>
      </c>
      <c r="B255" t="s">
        <v>279</v>
      </c>
      <c r="C255" s="82">
        <v>151750.333518723</v>
      </c>
      <c r="D255" s="81">
        <v>159761.11631364701</v>
      </c>
      <c r="E255" s="81">
        <v>168042.82662273999</v>
      </c>
      <c r="F255" s="81">
        <v>175772.68862600601</v>
      </c>
      <c r="G255" s="81">
        <v>182983.569570867</v>
      </c>
      <c r="H255" s="81">
        <f t="shared" si="3"/>
        <v>838310.53465198306</v>
      </c>
    </row>
    <row r="256" spans="1:8">
      <c r="A256">
        <v>341088</v>
      </c>
      <c r="B256" t="s">
        <v>745</v>
      </c>
      <c r="C256" s="82">
        <v>2860771.4479831401</v>
      </c>
      <c r="D256" s="81">
        <v>2984027.31548848</v>
      </c>
      <c r="E256" s="81">
        <v>3094882.8904236499</v>
      </c>
      <c r="F256" s="81">
        <v>3192351.7591969301</v>
      </c>
      <c r="G256" s="81">
        <v>3279036.8163778498</v>
      </c>
      <c r="H256" s="81">
        <f t="shared" si="3"/>
        <v>15411070.22947005</v>
      </c>
    </row>
    <row r="257" spans="1:8">
      <c r="A257">
        <v>341091</v>
      </c>
      <c r="B257" t="s">
        <v>281</v>
      </c>
      <c r="C257" s="82">
        <v>235922.31005942999</v>
      </c>
      <c r="D257" s="81">
        <v>245783.80644540701</v>
      </c>
      <c r="E257" s="81">
        <v>255524.67222330699</v>
      </c>
      <c r="F257" s="81">
        <v>264853.36328064097</v>
      </c>
      <c r="G257" s="81">
        <v>273972.58285925502</v>
      </c>
      <c r="H257" s="81">
        <f t="shared" si="3"/>
        <v>1276056.7348680398</v>
      </c>
    </row>
    <row r="258" spans="1:8">
      <c r="A258">
        <v>350739</v>
      </c>
      <c r="B258" t="s">
        <v>746</v>
      </c>
      <c r="C258" s="82">
        <v>78174.321438057799</v>
      </c>
      <c r="D258" s="81">
        <v>82688.431974062594</v>
      </c>
      <c r="E258" s="81">
        <v>86506.046944682297</v>
      </c>
      <c r="F258" s="81">
        <v>90822.606233143306</v>
      </c>
      <c r="G258" s="81">
        <v>94434.712822340996</v>
      </c>
      <c r="H258" s="81">
        <f t="shared" si="3"/>
        <v>432626.11941228702</v>
      </c>
    </row>
    <row r="259" spans="1:8">
      <c r="A259">
        <v>351098</v>
      </c>
      <c r="B259" t="s">
        <v>162</v>
      </c>
      <c r="C259" s="82">
        <v>99291.005818720296</v>
      </c>
      <c r="D259" s="81">
        <v>104378.468744207</v>
      </c>
      <c r="E259" s="81">
        <v>110209.885389863</v>
      </c>
      <c r="F259" s="81">
        <v>115606.034713539</v>
      </c>
      <c r="G259" s="81">
        <v>120998.024355317</v>
      </c>
      <c r="H259" s="81">
        <f t="shared" si="3"/>
        <v>550483.41902164626</v>
      </c>
    </row>
    <row r="260" spans="1:8">
      <c r="A260">
        <v>351101</v>
      </c>
      <c r="B260" t="s">
        <v>284</v>
      </c>
      <c r="C260" s="82">
        <v>226855.04342993701</v>
      </c>
      <c r="D260" s="81">
        <v>238025.19227117699</v>
      </c>
      <c r="E260" s="81">
        <v>249346.01598291099</v>
      </c>
      <c r="F260" s="81">
        <v>260686.06300668101</v>
      </c>
      <c r="G260" s="81">
        <v>271507.16066401999</v>
      </c>
      <c r="H260" s="81">
        <f t="shared" ref="H260:H323" si="4">SUM(C260:G260)</f>
        <v>1246419.475354726</v>
      </c>
    </row>
    <row r="261" spans="1:8">
      <c r="A261">
        <v>351106</v>
      </c>
      <c r="B261" t="s">
        <v>285</v>
      </c>
      <c r="C261" s="82">
        <v>790696.56708760501</v>
      </c>
      <c r="D261" s="81">
        <v>846589.65287039301</v>
      </c>
      <c r="E261" s="81">
        <v>906858.18520177004</v>
      </c>
      <c r="F261" s="81">
        <v>970838.645023352</v>
      </c>
      <c r="G261" s="81">
        <v>1039377.21112534</v>
      </c>
      <c r="H261" s="81">
        <f t="shared" si="4"/>
        <v>4554360.2613084605</v>
      </c>
    </row>
    <row r="262" spans="1:8">
      <c r="A262">
        <v>351107</v>
      </c>
      <c r="B262" t="s">
        <v>286</v>
      </c>
      <c r="C262" s="82">
        <v>96517.802779374397</v>
      </c>
      <c r="D262" s="81">
        <v>102250.610614306</v>
      </c>
      <c r="E262" s="81">
        <v>107743.279420541</v>
      </c>
      <c r="F262" s="81">
        <v>112730.378868573</v>
      </c>
      <c r="G262" s="81">
        <v>117667.38970021599</v>
      </c>
      <c r="H262" s="81">
        <f t="shared" si="4"/>
        <v>536909.46138301038</v>
      </c>
    </row>
    <row r="263" spans="1:8">
      <c r="A263">
        <v>351110</v>
      </c>
      <c r="B263" t="s">
        <v>287</v>
      </c>
      <c r="C263" s="82">
        <v>458760.50674142101</v>
      </c>
      <c r="D263" s="81">
        <v>468298.277049214</v>
      </c>
      <c r="E263" s="81">
        <v>477579.94947797799</v>
      </c>
      <c r="F263" s="81">
        <v>485049.35403584398</v>
      </c>
      <c r="G263" s="81">
        <v>492171.62971622503</v>
      </c>
      <c r="H263" s="81">
        <f t="shared" si="4"/>
        <v>2381859.7170206821</v>
      </c>
    </row>
    <row r="264" spans="1:8">
      <c r="A264">
        <v>351113</v>
      </c>
      <c r="B264" t="s">
        <v>288</v>
      </c>
      <c r="C264" s="82">
        <v>273451.49393032998</v>
      </c>
      <c r="D264" s="81">
        <v>287043.93633378</v>
      </c>
      <c r="E264" s="81">
        <v>301350.99425731401</v>
      </c>
      <c r="F264" s="81">
        <v>315488.20918114</v>
      </c>
      <c r="G264" s="81">
        <v>329081.75963369297</v>
      </c>
      <c r="H264" s="81">
        <f t="shared" si="4"/>
        <v>1506416.393336257</v>
      </c>
    </row>
    <row r="265" spans="1:8">
      <c r="A265">
        <v>351118</v>
      </c>
      <c r="B265" t="s">
        <v>289</v>
      </c>
      <c r="C265" s="82">
        <v>587416.12285043194</v>
      </c>
      <c r="D265" s="81">
        <v>608492.81279828702</v>
      </c>
      <c r="E265" s="81">
        <v>627949.88167467201</v>
      </c>
      <c r="F265" s="81">
        <v>645679.452320565</v>
      </c>
      <c r="G265" s="81">
        <v>661761.37502703001</v>
      </c>
      <c r="H265" s="81">
        <f t="shared" si="4"/>
        <v>3131299.6446709856</v>
      </c>
    </row>
    <row r="266" spans="1:8">
      <c r="A266">
        <v>351129</v>
      </c>
      <c r="B266" t="s">
        <v>290</v>
      </c>
      <c r="C266" s="82">
        <v>796849.76570862997</v>
      </c>
      <c r="D266" s="81">
        <v>853667.46774277696</v>
      </c>
      <c r="E266" s="81">
        <v>909178.83230066299</v>
      </c>
      <c r="F266" s="81">
        <v>962635.15514581301</v>
      </c>
      <c r="G266" s="81">
        <v>1014966.3540509</v>
      </c>
      <c r="H266" s="81">
        <f t="shared" si="4"/>
        <v>4537297.574948783</v>
      </c>
    </row>
    <row r="267" spans="1:8">
      <c r="A267">
        <v>351130</v>
      </c>
      <c r="B267" t="s">
        <v>291</v>
      </c>
      <c r="C267" s="82">
        <v>174012.904147858</v>
      </c>
      <c r="D267" s="81">
        <v>176257.48856318099</v>
      </c>
      <c r="E267" s="81">
        <v>178687.39513729399</v>
      </c>
      <c r="F267" s="81">
        <v>181075.783053394</v>
      </c>
      <c r="G267" s="81">
        <v>183536.85786215801</v>
      </c>
      <c r="H267" s="81">
        <f t="shared" si="4"/>
        <v>893570.42876388505</v>
      </c>
    </row>
    <row r="268" spans="1:8">
      <c r="A268">
        <v>351132</v>
      </c>
      <c r="B268" t="s">
        <v>292</v>
      </c>
      <c r="C268" s="82">
        <v>1988934.07949945</v>
      </c>
      <c r="D268" s="81">
        <v>2002889.28517967</v>
      </c>
      <c r="E268" s="81">
        <v>2016133.4707045499</v>
      </c>
      <c r="F268" s="81">
        <v>2030019.3334069001</v>
      </c>
      <c r="G268" s="81">
        <v>2045423.7835471099</v>
      </c>
      <c r="H268" s="81">
        <f t="shared" si="4"/>
        <v>10083399.95233768</v>
      </c>
    </row>
    <row r="269" spans="1:8">
      <c r="A269">
        <v>351133</v>
      </c>
      <c r="B269" t="s">
        <v>293</v>
      </c>
      <c r="C269" s="82">
        <v>277212.71015529201</v>
      </c>
      <c r="D269" s="81">
        <v>292859.85191789101</v>
      </c>
      <c r="E269" s="81">
        <v>308356.328536655</v>
      </c>
      <c r="F269" s="81">
        <v>323962.292344146</v>
      </c>
      <c r="G269" s="81">
        <v>338055.799263597</v>
      </c>
      <c r="H269" s="81">
        <f t="shared" si="4"/>
        <v>1540446.982217581</v>
      </c>
    </row>
    <row r="270" spans="1:8">
      <c r="A270">
        <v>351134</v>
      </c>
      <c r="B270" t="s">
        <v>294</v>
      </c>
      <c r="C270" s="82">
        <v>258222.18374954601</v>
      </c>
      <c r="D270" s="81">
        <v>269693.76921339298</v>
      </c>
      <c r="E270" s="81">
        <v>280592.993882982</v>
      </c>
      <c r="F270" s="81">
        <v>289812.79454361001</v>
      </c>
      <c r="G270" s="81">
        <v>298335.42044161499</v>
      </c>
      <c r="H270" s="81">
        <f t="shared" si="4"/>
        <v>1396657.1618311459</v>
      </c>
    </row>
    <row r="271" spans="1:8">
      <c r="A271">
        <v>351141</v>
      </c>
      <c r="B271" t="s">
        <v>295</v>
      </c>
      <c r="C271" s="82">
        <v>172596.07692475501</v>
      </c>
      <c r="D271" s="81">
        <v>181313.462068366</v>
      </c>
      <c r="E271" s="81">
        <v>190721.137262153</v>
      </c>
      <c r="F271" s="81">
        <v>199685.66491120201</v>
      </c>
      <c r="G271" s="81">
        <v>208415.43717337001</v>
      </c>
      <c r="H271" s="81">
        <f t="shared" si="4"/>
        <v>952731.77833984606</v>
      </c>
    </row>
    <row r="272" spans="1:8">
      <c r="A272">
        <v>351152</v>
      </c>
      <c r="B272" t="s">
        <v>296</v>
      </c>
      <c r="C272" s="82">
        <v>494770.43113772903</v>
      </c>
      <c r="D272" s="81">
        <v>500930.958914508</v>
      </c>
      <c r="E272" s="81">
        <v>506486.75279017299</v>
      </c>
      <c r="F272" s="81">
        <v>511112.184255703</v>
      </c>
      <c r="G272" s="81">
        <v>515109.92418168898</v>
      </c>
      <c r="H272" s="81">
        <f t="shared" si="4"/>
        <v>2528410.2512798021</v>
      </c>
    </row>
    <row r="273" spans="1:8">
      <c r="A273">
        <v>351153</v>
      </c>
      <c r="B273" t="s">
        <v>297</v>
      </c>
      <c r="C273" s="82">
        <v>192456.01953977501</v>
      </c>
      <c r="D273" s="81">
        <v>200932.65259555701</v>
      </c>
      <c r="E273" s="81">
        <v>209275.54060161</v>
      </c>
      <c r="F273" s="81">
        <v>217706.912680059</v>
      </c>
      <c r="G273" s="81">
        <v>225834.404985075</v>
      </c>
      <c r="H273" s="81">
        <f t="shared" si="4"/>
        <v>1046205.530402076</v>
      </c>
    </row>
    <row r="274" spans="1:8">
      <c r="A274">
        <v>351157</v>
      </c>
      <c r="B274" t="s">
        <v>298</v>
      </c>
      <c r="C274" s="82">
        <v>323405.80524151301</v>
      </c>
      <c r="D274" s="81">
        <v>335421.15905891301</v>
      </c>
      <c r="E274" s="81">
        <v>348483.36824894999</v>
      </c>
      <c r="F274" s="81">
        <v>360845.109552907</v>
      </c>
      <c r="G274" s="81">
        <v>372610.12693120801</v>
      </c>
      <c r="H274" s="81">
        <f t="shared" si="4"/>
        <v>1740765.569033491</v>
      </c>
    </row>
    <row r="275" spans="1:8">
      <c r="A275">
        <v>351158</v>
      </c>
      <c r="B275" t="s">
        <v>299</v>
      </c>
      <c r="C275" s="82">
        <v>376612.10893357103</v>
      </c>
      <c r="D275" s="81">
        <v>387019.44113568898</v>
      </c>
      <c r="E275" s="81">
        <v>397116.397264876</v>
      </c>
      <c r="F275" s="81">
        <v>405621.81706147298</v>
      </c>
      <c r="G275" s="81">
        <v>413393.36988174199</v>
      </c>
      <c r="H275" s="81">
        <f t="shared" si="4"/>
        <v>1979763.1342773507</v>
      </c>
    </row>
    <row r="276" spans="1:8">
      <c r="A276">
        <v>351160</v>
      </c>
      <c r="B276" t="s">
        <v>747</v>
      </c>
      <c r="C276" s="82">
        <v>729046.27872909606</v>
      </c>
      <c r="D276" s="81">
        <v>733783.37067040603</v>
      </c>
      <c r="E276" s="81">
        <v>738504.44006599404</v>
      </c>
      <c r="F276" s="81">
        <v>743703.44772592199</v>
      </c>
      <c r="G276" s="81">
        <v>749132.69178893801</v>
      </c>
      <c r="H276" s="81">
        <f t="shared" si="4"/>
        <v>3694170.2289803559</v>
      </c>
    </row>
    <row r="277" spans="1:8">
      <c r="A277">
        <v>351162</v>
      </c>
      <c r="B277" t="s">
        <v>301</v>
      </c>
      <c r="C277" s="82">
        <v>293552.40166730201</v>
      </c>
      <c r="D277" s="81">
        <v>309223.697487414</v>
      </c>
      <c r="E277" s="81">
        <v>324880.72217728902</v>
      </c>
      <c r="F277" s="81">
        <v>340389.76295647101</v>
      </c>
      <c r="G277" s="81">
        <v>355145.17959286901</v>
      </c>
      <c r="H277" s="81">
        <f t="shared" si="4"/>
        <v>1623191.763881345</v>
      </c>
    </row>
    <row r="278" spans="1:8">
      <c r="A278">
        <v>351166</v>
      </c>
      <c r="B278" t="s">
        <v>302</v>
      </c>
      <c r="C278" s="82">
        <v>161690.997493017</v>
      </c>
      <c r="D278" s="81">
        <v>169844.71209545701</v>
      </c>
      <c r="E278" s="81">
        <v>178590.33547989701</v>
      </c>
      <c r="F278" s="81">
        <v>187533.77550867401</v>
      </c>
      <c r="G278" s="81">
        <v>195322.766855428</v>
      </c>
      <c r="H278" s="81">
        <f t="shared" si="4"/>
        <v>892982.58743247297</v>
      </c>
    </row>
    <row r="279" spans="1:8">
      <c r="A279">
        <v>351169</v>
      </c>
      <c r="B279" t="s">
        <v>303</v>
      </c>
      <c r="C279" s="82">
        <v>131455.806935612</v>
      </c>
      <c r="D279" s="81">
        <v>137081.806783904</v>
      </c>
      <c r="E279" s="81">
        <v>142408.971895845</v>
      </c>
      <c r="F279" s="81">
        <v>147162.82518540899</v>
      </c>
      <c r="G279" s="81">
        <v>151568.352422992</v>
      </c>
      <c r="H279" s="81">
        <f t="shared" si="4"/>
        <v>709677.76322376193</v>
      </c>
    </row>
    <row r="280" spans="1:8">
      <c r="A280">
        <v>351172</v>
      </c>
      <c r="B280" t="s">
        <v>172</v>
      </c>
      <c r="C280" s="82">
        <v>1072706.47896816</v>
      </c>
      <c r="D280" s="81">
        <v>1093791.3697392701</v>
      </c>
      <c r="E280" s="81">
        <v>1114027.63899845</v>
      </c>
      <c r="F280" s="81">
        <v>1132291.5337534901</v>
      </c>
      <c r="G280" s="81">
        <v>1148552.8639275699</v>
      </c>
      <c r="H280" s="81">
        <f t="shared" si="4"/>
        <v>5561369.8853869401</v>
      </c>
    </row>
    <row r="281" spans="1:8">
      <c r="A281">
        <v>351173</v>
      </c>
      <c r="B281" t="s">
        <v>303</v>
      </c>
      <c r="C281" s="82">
        <v>676757.02760345803</v>
      </c>
      <c r="D281" s="81">
        <v>701065.73447674594</v>
      </c>
      <c r="E281" s="81">
        <v>722892.97064747196</v>
      </c>
      <c r="F281" s="81">
        <v>742970.07554876001</v>
      </c>
      <c r="G281" s="81">
        <v>762321.34526454099</v>
      </c>
      <c r="H281" s="81">
        <f t="shared" si="4"/>
        <v>3606007.1535409768</v>
      </c>
    </row>
    <row r="282" spans="1:8">
      <c r="A282">
        <v>351174</v>
      </c>
      <c r="B282" t="s">
        <v>172</v>
      </c>
      <c r="C282" s="82">
        <v>848065.71999415802</v>
      </c>
      <c r="D282" s="81">
        <v>883190.27860824706</v>
      </c>
      <c r="E282" s="81">
        <v>916710.65374734497</v>
      </c>
      <c r="F282" s="81">
        <v>947223.63237999403</v>
      </c>
      <c r="G282" s="81">
        <v>975651.29908988206</v>
      </c>
      <c r="H282" s="81">
        <f t="shared" si="4"/>
        <v>4570841.5838196259</v>
      </c>
    </row>
    <row r="283" spans="1:8">
      <c r="A283">
        <v>351175</v>
      </c>
      <c r="B283" t="s">
        <v>304</v>
      </c>
      <c r="C283" s="82">
        <v>180235.650058272</v>
      </c>
      <c r="D283" s="81">
        <v>186337.69076766801</v>
      </c>
      <c r="E283" s="81">
        <v>192417.39791117201</v>
      </c>
      <c r="F283" s="81">
        <v>199033.23263978001</v>
      </c>
      <c r="G283" s="81">
        <v>204372.97481465101</v>
      </c>
      <c r="H283" s="81">
        <f t="shared" si="4"/>
        <v>962396.94619154301</v>
      </c>
    </row>
    <row r="284" spans="1:8">
      <c r="A284">
        <v>351177</v>
      </c>
      <c r="B284" t="s">
        <v>305</v>
      </c>
      <c r="C284" s="82">
        <v>525466.52266604104</v>
      </c>
      <c r="D284" s="81">
        <v>529879.48387220199</v>
      </c>
      <c r="E284" s="81">
        <v>533996.22656141303</v>
      </c>
      <c r="F284" s="81">
        <v>537817.95910763496</v>
      </c>
      <c r="G284" s="81">
        <v>541594.440881658</v>
      </c>
      <c r="H284" s="81">
        <f t="shared" si="4"/>
        <v>2668754.6330889491</v>
      </c>
    </row>
    <row r="285" spans="1:8">
      <c r="A285">
        <v>351188</v>
      </c>
      <c r="B285" t="s">
        <v>306</v>
      </c>
      <c r="C285" s="82">
        <v>193550.26338823</v>
      </c>
      <c r="D285" s="81">
        <v>199525.008216063</v>
      </c>
      <c r="E285" s="81">
        <v>206530.75530684399</v>
      </c>
      <c r="F285" s="81">
        <v>212816.70620917299</v>
      </c>
      <c r="G285" s="81">
        <v>218284.342094925</v>
      </c>
      <c r="H285" s="81">
        <f t="shared" si="4"/>
        <v>1030707.075215235</v>
      </c>
    </row>
    <row r="286" spans="1:8">
      <c r="A286">
        <v>351189</v>
      </c>
      <c r="B286" t="s">
        <v>307</v>
      </c>
      <c r="C286" s="82">
        <v>301600.41694319498</v>
      </c>
      <c r="D286" s="81">
        <v>315430.52948422002</v>
      </c>
      <c r="E286" s="81">
        <v>329401.294058147</v>
      </c>
      <c r="F286" s="81">
        <v>343502.334248261</v>
      </c>
      <c r="G286" s="81">
        <v>356266.625247452</v>
      </c>
      <c r="H286" s="81">
        <f t="shared" si="4"/>
        <v>1646201.199981275</v>
      </c>
    </row>
    <row r="287" spans="1:8">
      <c r="A287">
        <v>351191</v>
      </c>
      <c r="B287" t="s">
        <v>308</v>
      </c>
      <c r="C287" s="82">
        <v>157692.35163903801</v>
      </c>
      <c r="D287" s="81">
        <v>165287.56232833199</v>
      </c>
      <c r="E287" s="81">
        <v>173097.03915008201</v>
      </c>
      <c r="F287" s="81">
        <v>180959.733561948</v>
      </c>
      <c r="G287" s="81">
        <v>188296.33197596401</v>
      </c>
      <c r="H287" s="81">
        <f t="shared" si="4"/>
        <v>865333.01865536405</v>
      </c>
    </row>
    <row r="288" spans="1:8">
      <c r="A288">
        <v>351195</v>
      </c>
      <c r="B288" t="s">
        <v>309</v>
      </c>
      <c r="C288" s="82">
        <v>722749.83117603802</v>
      </c>
      <c r="D288" s="81">
        <v>748823.89295799099</v>
      </c>
      <c r="E288" s="81">
        <v>771160.64495302597</v>
      </c>
      <c r="F288" s="81">
        <v>790444.78652981203</v>
      </c>
      <c r="G288" s="81">
        <v>807055.98876430804</v>
      </c>
      <c r="H288" s="81">
        <f t="shared" si="4"/>
        <v>3840235.1443811748</v>
      </c>
    </row>
    <row r="289" spans="1:8">
      <c r="A289">
        <v>351199</v>
      </c>
      <c r="B289" t="s">
        <v>310</v>
      </c>
      <c r="C289" s="82">
        <v>121915.655711393</v>
      </c>
      <c r="D289" s="81">
        <v>128807.52137156999</v>
      </c>
      <c r="E289" s="81">
        <v>135683.10644987301</v>
      </c>
      <c r="F289" s="81">
        <v>142263.55538212799</v>
      </c>
      <c r="G289" s="81">
        <v>148209.98400456799</v>
      </c>
      <c r="H289" s="81">
        <f t="shared" si="4"/>
        <v>676879.82291953196</v>
      </c>
    </row>
    <row r="290" spans="1:8">
      <c r="A290">
        <v>351202</v>
      </c>
      <c r="B290" t="s">
        <v>311</v>
      </c>
      <c r="C290" s="82">
        <v>181999.068838657</v>
      </c>
      <c r="D290" s="81">
        <v>188886.47296926199</v>
      </c>
      <c r="E290" s="81">
        <v>195806.03585855299</v>
      </c>
      <c r="F290" s="81">
        <v>202589.57371776699</v>
      </c>
      <c r="G290" s="81">
        <v>208834.17009390099</v>
      </c>
      <c r="H290" s="81">
        <f t="shared" si="4"/>
        <v>978115.32147813996</v>
      </c>
    </row>
    <row r="291" spans="1:8">
      <c r="A291">
        <v>351203</v>
      </c>
      <c r="B291" t="s">
        <v>312</v>
      </c>
      <c r="C291" s="82">
        <v>288946.96816222701</v>
      </c>
      <c r="D291" s="81">
        <v>307888.26659054297</v>
      </c>
      <c r="E291" s="81">
        <v>327209.59921045601</v>
      </c>
      <c r="F291" s="81">
        <v>345625.23620656598</v>
      </c>
      <c r="G291" s="81">
        <v>364286.50050481001</v>
      </c>
      <c r="H291" s="81">
        <f t="shared" si="4"/>
        <v>1633956.5706746019</v>
      </c>
    </row>
    <row r="292" spans="1:8">
      <c r="A292">
        <v>351205</v>
      </c>
      <c r="B292" t="s">
        <v>313</v>
      </c>
      <c r="C292" s="82">
        <v>601595.61868156202</v>
      </c>
      <c r="D292" s="81">
        <v>617930.04200061795</v>
      </c>
      <c r="E292" s="81">
        <v>636705.25954915304</v>
      </c>
      <c r="F292" s="81">
        <v>654917.96638259105</v>
      </c>
      <c r="G292" s="81">
        <v>671094.01135265501</v>
      </c>
      <c r="H292" s="81">
        <f t="shared" si="4"/>
        <v>3182242.8979665791</v>
      </c>
    </row>
    <row r="293" spans="1:8">
      <c r="A293">
        <v>351206</v>
      </c>
      <c r="B293" t="s">
        <v>314</v>
      </c>
      <c r="C293" s="82">
        <v>351861.93418556103</v>
      </c>
      <c r="D293" s="81">
        <v>353826.08697375603</v>
      </c>
      <c r="E293" s="81">
        <v>342546.31394973601</v>
      </c>
      <c r="F293" s="81">
        <v>330383.426249879</v>
      </c>
      <c r="G293" s="81">
        <v>337518.03271186497</v>
      </c>
      <c r="H293" s="81">
        <f t="shared" si="4"/>
        <v>1716135.794070797</v>
      </c>
    </row>
    <row r="294" spans="1:8">
      <c r="A294">
        <v>351209</v>
      </c>
      <c r="B294" t="s">
        <v>714</v>
      </c>
      <c r="C294" s="82">
        <v>637953.99259295396</v>
      </c>
      <c r="D294" s="81">
        <v>662603.26889762096</v>
      </c>
      <c r="E294" s="81">
        <v>686131.778543327</v>
      </c>
      <c r="F294" s="81">
        <v>707651.529139322</v>
      </c>
      <c r="G294" s="81">
        <v>728000.67307612498</v>
      </c>
      <c r="H294" s="81">
        <f t="shared" si="4"/>
        <v>3422341.2422493491</v>
      </c>
    </row>
    <row r="295" spans="1:8">
      <c r="A295">
        <v>351214</v>
      </c>
      <c r="B295" t="s">
        <v>315</v>
      </c>
      <c r="C295" s="82">
        <v>888869.79454791301</v>
      </c>
      <c r="D295" s="81">
        <v>903595.00151843997</v>
      </c>
      <c r="E295" s="81">
        <v>916190.23431037099</v>
      </c>
      <c r="F295" s="81">
        <v>926613.85282558296</v>
      </c>
      <c r="G295" s="81">
        <v>935432.02053584601</v>
      </c>
      <c r="H295" s="81">
        <f t="shared" si="4"/>
        <v>4570700.9037381532</v>
      </c>
    </row>
    <row r="296" spans="1:8">
      <c r="A296">
        <v>351217</v>
      </c>
      <c r="B296" t="s">
        <v>316</v>
      </c>
      <c r="C296" s="82">
        <v>381515.98517110199</v>
      </c>
      <c r="D296" s="81">
        <v>397367.603954294</v>
      </c>
      <c r="E296" s="81">
        <v>411841.103230607</v>
      </c>
      <c r="F296" s="81">
        <v>425335.13299196801</v>
      </c>
      <c r="G296" s="81">
        <v>437501.45703813899</v>
      </c>
      <c r="H296" s="81">
        <f t="shared" si="4"/>
        <v>2053561.2823861099</v>
      </c>
    </row>
    <row r="297" spans="1:8">
      <c r="A297">
        <v>351220</v>
      </c>
      <c r="B297" t="s">
        <v>317</v>
      </c>
      <c r="C297" s="82">
        <v>575403.39225741697</v>
      </c>
      <c r="D297" s="81">
        <v>595519.08768301201</v>
      </c>
      <c r="E297" s="81">
        <v>613211.82157133694</v>
      </c>
      <c r="F297" s="81">
        <v>628359.29601003998</v>
      </c>
      <c r="G297" s="81">
        <v>641340.19857268897</v>
      </c>
      <c r="H297" s="81">
        <f t="shared" si="4"/>
        <v>3053833.7960944949</v>
      </c>
    </row>
    <row r="298" spans="1:8">
      <c r="A298">
        <v>351225</v>
      </c>
      <c r="B298" t="s">
        <v>318</v>
      </c>
      <c r="C298" s="82">
        <v>506281.40604701999</v>
      </c>
      <c r="D298" s="81">
        <v>531965.19851172098</v>
      </c>
      <c r="E298" s="81">
        <v>556635.22850629804</v>
      </c>
      <c r="F298" s="81">
        <v>579593.053733501</v>
      </c>
      <c r="G298" s="81">
        <v>601717.56218101701</v>
      </c>
      <c r="H298" s="81">
        <f t="shared" si="4"/>
        <v>2776192.448979557</v>
      </c>
    </row>
    <row r="299" spans="1:8">
      <c r="A299">
        <v>351229</v>
      </c>
      <c r="B299" t="s">
        <v>319</v>
      </c>
      <c r="C299" s="82">
        <v>414417.11951740499</v>
      </c>
      <c r="D299" s="81">
        <v>424362.67580348998</v>
      </c>
      <c r="E299" s="81">
        <v>434343.99278948602</v>
      </c>
      <c r="F299" s="81">
        <v>444268.53749487002</v>
      </c>
      <c r="G299" s="81">
        <v>454129.14777125599</v>
      </c>
      <c r="H299" s="81">
        <f t="shared" si="4"/>
        <v>2171521.4733765069</v>
      </c>
    </row>
    <row r="300" spans="1:8">
      <c r="A300">
        <v>351232</v>
      </c>
      <c r="B300" t="s">
        <v>320</v>
      </c>
      <c r="C300" s="82">
        <v>194182.42969012301</v>
      </c>
      <c r="D300" s="81">
        <v>202146.86423764101</v>
      </c>
      <c r="E300" s="81">
        <v>209872.12640970299</v>
      </c>
      <c r="F300" s="81">
        <v>217672.84838680999</v>
      </c>
      <c r="G300" s="81">
        <v>224947.99569139999</v>
      </c>
      <c r="H300" s="81">
        <f t="shared" si="4"/>
        <v>1048822.2644156769</v>
      </c>
    </row>
    <row r="301" spans="1:8">
      <c r="A301">
        <v>351237</v>
      </c>
      <c r="B301" t="s">
        <v>321</v>
      </c>
      <c r="C301" s="82">
        <v>534802.17566638498</v>
      </c>
      <c r="D301" s="81">
        <v>551741.47156872705</v>
      </c>
      <c r="E301" s="81">
        <v>567544.24511766701</v>
      </c>
      <c r="F301" s="81">
        <v>582414.29689534695</v>
      </c>
      <c r="G301" s="81">
        <v>596597.30218859902</v>
      </c>
      <c r="H301" s="81">
        <f t="shared" si="4"/>
        <v>2833099.491436725</v>
      </c>
    </row>
    <row r="302" spans="1:8">
      <c r="A302">
        <v>351242</v>
      </c>
      <c r="B302" t="s">
        <v>322</v>
      </c>
      <c r="C302" s="82">
        <v>244390.79549790901</v>
      </c>
      <c r="D302" s="81">
        <v>251828.066854084</v>
      </c>
      <c r="E302" s="81">
        <v>259766.63893142799</v>
      </c>
      <c r="F302" s="81">
        <v>267425.44148062699</v>
      </c>
      <c r="G302" s="81">
        <v>274192.12655398698</v>
      </c>
      <c r="H302" s="81">
        <f t="shared" si="4"/>
        <v>1297603.0693180349</v>
      </c>
    </row>
    <row r="303" spans="1:8">
      <c r="A303">
        <v>351245</v>
      </c>
      <c r="B303" t="s">
        <v>323</v>
      </c>
      <c r="C303" s="82">
        <v>177696.28738704501</v>
      </c>
      <c r="D303" s="81">
        <v>191500.40981997599</v>
      </c>
      <c r="E303" s="81">
        <v>204063.87472067299</v>
      </c>
      <c r="F303" s="81">
        <v>215249.87418939199</v>
      </c>
      <c r="G303" s="81">
        <v>226301.62406744799</v>
      </c>
      <c r="H303" s="81">
        <f t="shared" si="4"/>
        <v>1014812.0701845339</v>
      </c>
    </row>
    <row r="304" spans="1:8">
      <c r="A304">
        <v>351246</v>
      </c>
      <c r="B304" t="s">
        <v>324</v>
      </c>
      <c r="C304" s="82">
        <v>218933.502893183</v>
      </c>
      <c r="D304" s="81">
        <v>231274.23377807499</v>
      </c>
      <c r="E304" s="81">
        <v>243348.58274307399</v>
      </c>
      <c r="F304" s="81">
        <v>255517.07272424901</v>
      </c>
      <c r="G304" s="81">
        <v>266991.84562329599</v>
      </c>
      <c r="H304" s="81">
        <f t="shared" si="4"/>
        <v>1216065.237761877</v>
      </c>
    </row>
    <row r="305" spans="1:8">
      <c r="A305">
        <v>351251</v>
      </c>
      <c r="B305" t="s">
        <v>326</v>
      </c>
      <c r="C305" s="82">
        <v>767862.712939683</v>
      </c>
      <c r="D305" s="81">
        <v>777444.27561152901</v>
      </c>
      <c r="E305" s="81">
        <v>786404.33061832702</v>
      </c>
      <c r="F305" s="81">
        <v>793643.37496925006</v>
      </c>
      <c r="G305" s="81">
        <v>799675.77703768003</v>
      </c>
      <c r="H305" s="81">
        <f t="shared" si="4"/>
        <v>3925030.4711764692</v>
      </c>
    </row>
    <row r="306" spans="1:8">
      <c r="A306">
        <v>351252</v>
      </c>
      <c r="B306" t="s">
        <v>325</v>
      </c>
      <c r="C306" s="82">
        <v>830442.13817129901</v>
      </c>
      <c r="D306" s="81">
        <v>853205.54638314701</v>
      </c>
      <c r="E306" s="81">
        <v>877630.73496626096</v>
      </c>
      <c r="F306" s="81">
        <v>902026.54980768799</v>
      </c>
      <c r="G306" s="81">
        <v>927154.73139599303</v>
      </c>
      <c r="H306" s="81">
        <f t="shared" si="4"/>
        <v>4390459.7007243885</v>
      </c>
    </row>
    <row r="307" spans="1:8">
      <c r="A307">
        <v>351259</v>
      </c>
      <c r="B307" t="s">
        <v>327</v>
      </c>
      <c r="C307" s="82">
        <v>998348.20249131403</v>
      </c>
      <c r="D307" s="81">
        <v>1032142.3755371</v>
      </c>
      <c r="E307" s="81">
        <v>1063058.00644799</v>
      </c>
      <c r="F307" s="81">
        <v>1089654.38939368</v>
      </c>
      <c r="G307" s="81">
        <v>1113106.79511092</v>
      </c>
      <c r="H307" s="81">
        <f t="shared" si="4"/>
        <v>5296309.7689810041</v>
      </c>
    </row>
    <row r="308" spans="1:8">
      <c r="A308">
        <v>351262</v>
      </c>
      <c r="B308" t="s">
        <v>328</v>
      </c>
      <c r="C308" s="82">
        <v>422948.073130631</v>
      </c>
      <c r="D308" s="81">
        <v>431524.87415948103</v>
      </c>
      <c r="E308" s="81">
        <v>439745.803981604</v>
      </c>
      <c r="F308" s="81">
        <v>447348.537304528</v>
      </c>
      <c r="G308" s="81">
        <v>454531.88236092002</v>
      </c>
      <c r="H308" s="81">
        <f t="shared" si="4"/>
        <v>2196099.1709371642</v>
      </c>
    </row>
    <row r="309" spans="1:8">
      <c r="A309">
        <v>351263</v>
      </c>
      <c r="B309" t="s">
        <v>329</v>
      </c>
      <c r="C309" s="82">
        <v>596042.40215467999</v>
      </c>
      <c r="D309" s="81">
        <v>612882.61450250598</v>
      </c>
      <c r="E309" s="81">
        <v>628627.31443469995</v>
      </c>
      <c r="F309" s="81">
        <v>642481.119005188</v>
      </c>
      <c r="G309" s="81">
        <v>655282.06819362903</v>
      </c>
      <c r="H309" s="81">
        <f t="shared" si="4"/>
        <v>3135315.5182907027</v>
      </c>
    </row>
    <row r="310" spans="1:8">
      <c r="A310">
        <v>351269</v>
      </c>
      <c r="B310" t="s">
        <v>330</v>
      </c>
      <c r="C310" s="82">
        <v>184200.23559041799</v>
      </c>
      <c r="D310" s="81">
        <v>191655.91061353101</v>
      </c>
      <c r="E310" s="81">
        <v>199676.57000308801</v>
      </c>
      <c r="F310" s="81">
        <v>207530.90553801</v>
      </c>
      <c r="G310" s="81">
        <v>215152.348574023</v>
      </c>
      <c r="H310" s="81">
        <f t="shared" si="4"/>
        <v>998215.97031906992</v>
      </c>
    </row>
    <row r="311" spans="1:8">
      <c r="A311">
        <v>351270</v>
      </c>
      <c r="B311" t="s">
        <v>331</v>
      </c>
      <c r="C311" s="82">
        <v>92784.090654514701</v>
      </c>
      <c r="D311" s="81">
        <v>97926.192987226401</v>
      </c>
      <c r="E311" s="81">
        <v>102778.12321173</v>
      </c>
      <c r="F311" s="81">
        <v>107791.920443649</v>
      </c>
      <c r="G311" s="81">
        <v>112074.333157824</v>
      </c>
      <c r="H311" s="81">
        <f t="shared" si="4"/>
        <v>513354.66045494407</v>
      </c>
    </row>
    <row r="312" spans="1:8">
      <c r="A312">
        <v>351271</v>
      </c>
      <c r="B312" t="s">
        <v>332</v>
      </c>
      <c r="C312" s="82">
        <v>528608.10908626497</v>
      </c>
      <c r="D312" s="81">
        <v>542753.29047855502</v>
      </c>
      <c r="E312" s="81">
        <v>555425.16916329495</v>
      </c>
      <c r="F312" s="81">
        <v>566752.24086043704</v>
      </c>
      <c r="G312" s="81">
        <v>577108.11301498301</v>
      </c>
      <c r="H312" s="81">
        <f t="shared" si="4"/>
        <v>2770646.922603535</v>
      </c>
    </row>
    <row r="313" spans="1:8">
      <c r="A313">
        <v>351275</v>
      </c>
      <c r="B313" t="s">
        <v>333</v>
      </c>
      <c r="C313" s="82">
        <v>59985.822467521299</v>
      </c>
      <c r="D313" s="81">
        <v>63009.533339608803</v>
      </c>
      <c r="E313" s="81">
        <v>66653.673658140295</v>
      </c>
      <c r="F313" s="81">
        <v>69334.316870618597</v>
      </c>
      <c r="G313" s="81">
        <v>72344.3967610666</v>
      </c>
      <c r="H313" s="81">
        <f t="shared" si="4"/>
        <v>331327.74309695559</v>
      </c>
    </row>
    <row r="314" spans="1:8">
      <c r="A314">
        <v>351276</v>
      </c>
      <c r="B314" t="s">
        <v>334</v>
      </c>
      <c r="C314" s="82">
        <v>604147.56074316194</v>
      </c>
      <c r="D314" s="81">
        <v>637135.96079629997</v>
      </c>
      <c r="E314" s="81">
        <v>669743.19385524106</v>
      </c>
      <c r="F314" s="81">
        <v>700577.32945591898</v>
      </c>
      <c r="G314" s="81">
        <v>730018.643867907</v>
      </c>
      <c r="H314" s="81">
        <f t="shared" si="4"/>
        <v>3341622.688718529</v>
      </c>
    </row>
    <row r="315" spans="1:8">
      <c r="A315">
        <v>351277</v>
      </c>
      <c r="B315" t="s">
        <v>335</v>
      </c>
      <c r="C315" s="82">
        <v>154628.753746189</v>
      </c>
      <c r="D315" s="81">
        <v>159629.19563416901</v>
      </c>
      <c r="E315" s="81">
        <v>164304.827899372</v>
      </c>
      <c r="F315" s="81">
        <v>168458.23649664799</v>
      </c>
      <c r="G315" s="81">
        <v>172186.81484240401</v>
      </c>
      <c r="H315" s="81">
        <f t="shared" si="4"/>
        <v>819207.82861878199</v>
      </c>
    </row>
    <row r="316" spans="1:8">
      <c r="A316">
        <v>351278</v>
      </c>
      <c r="B316" t="s">
        <v>336</v>
      </c>
      <c r="C316" s="82">
        <v>198139.98385890201</v>
      </c>
      <c r="D316" s="81">
        <v>206821.44528610099</v>
      </c>
      <c r="E316" s="81">
        <v>215583.95002583999</v>
      </c>
      <c r="F316" s="81">
        <v>224496.93815279799</v>
      </c>
      <c r="G316" s="81">
        <v>232527.24349370299</v>
      </c>
      <c r="H316" s="81">
        <f t="shared" si="4"/>
        <v>1077569.5608173439</v>
      </c>
    </row>
    <row r="317" spans="1:8">
      <c r="A317">
        <v>351280</v>
      </c>
      <c r="B317" t="s">
        <v>337</v>
      </c>
      <c r="C317" s="82">
        <v>198550.54487561301</v>
      </c>
      <c r="D317" s="81">
        <v>201862.50707225001</v>
      </c>
      <c r="E317" s="81">
        <v>205022.71690843499</v>
      </c>
      <c r="F317" s="81">
        <v>208047.288871119</v>
      </c>
      <c r="G317" s="81">
        <v>210589.24012174999</v>
      </c>
      <c r="H317" s="81">
        <f t="shared" si="4"/>
        <v>1024072.2978491669</v>
      </c>
    </row>
    <row r="318" spans="1:8">
      <c r="A318">
        <v>351283</v>
      </c>
      <c r="B318" t="s">
        <v>338</v>
      </c>
      <c r="C318" s="82">
        <v>157934.77380472701</v>
      </c>
      <c r="D318" s="81">
        <v>164218.054868034</v>
      </c>
      <c r="E318" s="81">
        <v>170468.89895892399</v>
      </c>
      <c r="F318" s="81">
        <v>176889.214822037</v>
      </c>
      <c r="G318" s="81">
        <v>182591.37919236501</v>
      </c>
      <c r="H318" s="81">
        <f t="shared" si="4"/>
        <v>852102.32164608699</v>
      </c>
    </row>
    <row r="319" spans="1:8">
      <c r="A319">
        <v>351284</v>
      </c>
      <c r="B319" t="s">
        <v>748</v>
      </c>
      <c r="C319" s="82">
        <v>320487.83625971701</v>
      </c>
      <c r="D319" s="81">
        <v>321968.53216474602</v>
      </c>
      <c r="E319" s="81">
        <v>323028.751255679</v>
      </c>
      <c r="F319" s="81">
        <v>323723.71238790703</v>
      </c>
      <c r="G319" s="81">
        <v>324515.87276595098</v>
      </c>
      <c r="H319" s="81">
        <f t="shared" si="4"/>
        <v>1613724.7048340002</v>
      </c>
    </row>
    <row r="320" spans="1:8">
      <c r="A320">
        <v>351292</v>
      </c>
      <c r="B320" t="s">
        <v>340</v>
      </c>
      <c r="C320" s="82">
        <v>78346.740704653697</v>
      </c>
      <c r="D320" s="81">
        <v>83008.188396389203</v>
      </c>
      <c r="E320" s="81">
        <v>87292.935617042604</v>
      </c>
      <c r="F320" s="81">
        <v>91751.682936203797</v>
      </c>
      <c r="G320" s="81">
        <v>95465.335459042704</v>
      </c>
      <c r="H320" s="81">
        <f t="shared" si="4"/>
        <v>435864.88311333198</v>
      </c>
    </row>
    <row r="321" spans="1:8">
      <c r="A321">
        <v>351293</v>
      </c>
      <c r="B321" t="s">
        <v>249</v>
      </c>
      <c r="C321" s="82">
        <v>301540.53018580802</v>
      </c>
      <c r="D321" s="81">
        <v>315774.57446189702</v>
      </c>
      <c r="E321" s="81">
        <v>330643.76836102898</v>
      </c>
      <c r="F321" s="81">
        <v>345039.15208604297</v>
      </c>
      <c r="G321" s="81">
        <v>358563.91301018401</v>
      </c>
      <c r="H321" s="81">
        <f t="shared" si="4"/>
        <v>1651561.9381049611</v>
      </c>
    </row>
    <row r="322" spans="1:8">
      <c r="A322">
        <v>351297</v>
      </c>
      <c r="B322" t="s">
        <v>341</v>
      </c>
      <c r="C322" s="82">
        <v>1418746.3711231099</v>
      </c>
      <c r="D322" s="81">
        <v>1513751.97783535</v>
      </c>
      <c r="E322" s="81">
        <v>1605943.1681158601</v>
      </c>
      <c r="F322" s="81">
        <v>1693793.65860165</v>
      </c>
      <c r="G322" s="81">
        <v>1778778.7236511</v>
      </c>
      <c r="H322" s="81">
        <f t="shared" si="4"/>
        <v>8011013.8993270695</v>
      </c>
    </row>
    <row r="323" spans="1:8">
      <c r="A323">
        <v>351298</v>
      </c>
      <c r="B323" t="s">
        <v>342</v>
      </c>
      <c r="C323" s="82">
        <v>6446045.0181299504</v>
      </c>
      <c r="D323" s="81">
        <v>6409397.2579563502</v>
      </c>
      <c r="E323" s="81">
        <v>6374021.3753457498</v>
      </c>
      <c r="F323" s="81">
        <v>6359728.4122286104</v>
      </c>
      <c r="G323" s="81">
        <v>6363456.1877846802</v>
      </c>
      <c r="H323" s="81">
        <f t="shared" si="4"/>
        <v>31952648.251445342</v>
      </c>
    </row>
    <row r="324" spans="1:8">
      <c r="A324">
        <v>351301</v>
      </c>
      <c r="B324" t="s">
        <v>749</v>
      </c>
      <c r="C324" s="82">
        <v>232935.229686056</v>
      </c>
      <c r="D324" s="81">
        <v>243516.68375622801</v>
      </c>
      <c r="E324" s="81">
        <v>254673.33669661</v>
      </c>
      <c r="F324" s="81">
        <v>265429.17239171802</v>
      </c>
      <c r="G324" s="81">
        <v>275381.67915394797</v>
      </c>
      <c r="H324" s="81">
        <f t="shared" ref="H324:H387" si="5">SUM(C324:G324)</f>
        <v>1271936.1016845601</v>
      </c>
    </row>
    <row r="325" spans="1:8">
      <c r="A325">
        <v>351302</v>
      </c>
      <c r="B325" t="s">
        <v>343</v>
      </c>
      <c r="C325" s="82">
        <v>248241.91024495699</v>
      </c>
      <c r="D325" s="81">
        <v>260572.76099689101</v>
      </c>
      <c r="E325" s="81">
        <v>273153.73186918098</v>
      </c>
      <c r="F325" s="81">
        <v>286037.89309201099</v>
      </c>
      <c r="G325" s="81">
        <v>298356.07585668302</v>
      </c>
      <c r="H325" s="81">
        <f t="shared" si="5"/>
        <v>1366362.3720597231</v>
      </c>
    </row>
    <row r="326" spans="1:8">
      <c r="A326">
        <v>351303</v>
      </c>
      <c r="B326" t="s">
        <v>344</v>
      </c>
      <c r="C326" s="82">
        <v>182925.270323818</v>
      </c>
      <c r="D326" s="81">
        <v>189167.78682179199</v>
      </c>
      <c r="E326" s="81">
        <v>195116.88411927901</v>
      </c>
      <c r="F326" s="81">
        <v>200510.894872062</v>
      </c>
      <c r="G326" s="81">
        <v>205336.06921976901</v>
      </c>
      <c r="H326" s="81">
        <f t="shared" si="5"/>
        <v>973056.90535671997</v>
      </c>
    </row>
    <row r="327" spans="1:8">
      <c r="A327">
        <v>351304</v>
      </c>
      <c r="B327" t="s">
        <v>750</v>
      </c>
      <c r="C327" s="82">
        <v>194423.60325582599</v>
      </c>
      <c r="D327" s="81">
        <v>191839.57802934799</v>
      </c>
      <c r="E327" s="81">
        <v>189493.53238751201</v>
      </c>
      <c r="F327" s="81">
        <v>188510.42168433999</v>
      </c>
      <c r="G327" s="81">
        <v>187860.44137342001</v>
      </c>
      <c r="H327" s="81">
        <f t="shared" si="5"/>
        <v>952127.57673044596</v>
      </c>
    </row>
    <row r="328" spans="1:8">
      <c r="A328">
        <v>351305</v>
      </c>
      <c r="B328" t="s">
        <v>346</v>
      </c>
      <c r="C328" s="82">
        <v>321792.389881554</v>
      </c>
      <c r="D328" s="81">
        <v>330201.16875730199</v>
      </c>
      <c r="E328" s="81">
        <v>338968.78566651797</v>
      </c>
      <c r="F328" s="81">
        <v>347377.75008112699</v>
      </c>
      <c r="G328" s="81">
        <v>355691.53775327402</v>
      </c>
      <c r="H328" s="81">
        <f t="shared" si="5"/>
        <v>1694031.632139775</v>
      </c>
    </row>
    <row r="329" spans="1:8">
      <c r="A329">
        <v>351306</v>
      </c>
      <c r="B329" t="s">
        <v>347</v>
      </c>
      <c r="C329" s="82">
        <v>209678.85051549599</v>
      </c>
      <c r="D329" s="81">
        <v>218215.17295437699</v>
      </c>
      <c r="E329" s="81">
        <v>227407.43471334499</v>
      </c>
      <c r="F329" s="81">
        <v>236171.70675738301</v>
      </c>
      <c r="G329" s="81">
        <v>244704.46772127101</v>
      </c>
      <c r="H329" s="81">
        <f t="shared" si="5"/>
        <v>1136177.6326618721</v>
      </c>
    </row>
    <row r="330" spans="1:8">
      <c r="A330">
        <v>351316</v>
      </c>
      <c r="B330" t="s">
        <v>348</v>
      </c>
      <c r="C330" s="82">
        <v>280778.34472467197</v>
      </c>
      <c r="D330" s="81">
        <v>290242.92667711701</v>
      </c>
      <c r="E330" s="81">
        <v>299838.19463337399</v>
      </c>
      <c r="F330" s="81">
        <v>308746.58892968303</v>
      </c>
      <c r="G330" s="81">
        <v>317666.15032232401</v>
      </c>
      <c r="H330" s="81">
        <f t="shared" si="5"/>
        <v>1497272.2052871701</v>
      </c>
    </row>
    <row r="331" spans="1:8">
      <c r="A331">
        <v>351320</v>
      </c>
      <c r="B331" t="s">
        <v>349</v>
      </c>
      <c r="C331" s="82">
        <v>197178.79140042601</v>
      </c>
      <c r="D331" s="81">
        <v>204764.67793834099</v>
      </c>
      <c r="E331" s="81">
        <v>212593.615741196</v>
      </c>
      <c r="F331" s="81">
        <v>220177.61968990101</v>
      </c>
      <c r="G331" s="81">
        <v>227472.33494716501</v>
      </c>
      <c r="H331" s="81">
        <f t="shared" si="5"/>
        <v>1062187.0397170291</v>
      </c>
    </row>
    <row r="332" spans="1:8">
      <c r="A332">
        <v>351322</v>
      </c>
      <c r="B332" t="s">
        <v>350</v>
      </c>
      <c r="C332" s="82">
        <v>203484.379154339</v>
      </c>
      <c r="D332" s="81">
        <v>211290.830622971</v>
      </c>
      <c r="E332" s="81">
        <v>219175.11852936199</v>
      </c>
      <c r="F332" s="81">
        <v>226532.90439359701</v>
      </c>
      <c r="G332" s="81">
        <v>234033.99656451301</v>
      </c>
      <c r="H332" s="81">
        <f t="shared" si="5"/>
        <v>1094517.229264782</v>
      </c>
    </row>
    <row r="333" spans="1:8">
      <c r="A333">
        <v>351324</v>
      </c>
      <c r="B333" t="s">
        <v>172</v>
      </c>
      <c r="C333" s="82">
        <v>522915.21685012302</v>
      </c>
      <c r="D333" s="81">
        <v>555799.42218577501</v>
      </c>
      <c r="E333" s="81">
        <v>588195.44604699605</v>
      </c>
      <c r="F333" s="81">
        <v>619721.43101721106</v>
      </c>
      <c r="G333" s="81">
        <v>651872.46338254295</v>
      </c>
      <c r="H333" s="81">
        <f t="shared" si="5"/>
        <v>2938503.9794826484</v>
      </c>
    </row>
    <row r="334" spans="1:8">
      <c r="A334">
        <v>351326</v>
      </c>
      <c r="B334" t="s">
        <v>352</v>
      </c>
      <c r="C334" s="82">
        <v>308699.38222623902</v>
      </c>
      <c r="D334" s="81">
        <v>325178.42539962701</v>
      </c>
      <c r="E334" s="81">
        <v>342065.62343942898</v>
      </c>
      <c r="F334" s="81">
        <v>359003.69166161597</v>
      </c>
      <c r="G334" s="81">
        <v>376310.508464874</v>
      </c>
      <c r="H334" s="81">
        <f t="shared" si="5"/>
        <v>1711257.631191785</v>
      </c>
    </row>
    <row r="335" spans="1:8">
      <c r="A335">
        <v>351327</v>
      </c>
      <c r="B335" t="s">
        <v>353</v>
      </c>
      <c r="C335" s="82">
        <v>161990.77660993201</v>
      </c>
      <c r="D335" s="81">
        <v>174227.23384497201</v>
      </c>
      <c r="E335" s="81">
        <v>185748.96371944799</v>
      </c>
      <c r="F335" s="81">
        <v>197532.677113999</v>
      </c>
      <c r="G335" s="81">
        <v>208509.28509604899</v>
      </c>
      <c r="H335" s="81">
        <f t="shared" si="5"/>
        <v>928008.9363844</v>
      </c>
    </row>
    <row r="336" spans="1:8">
      <c r="A336">
        <v>351328</v>
      </c>
      <c r="B336" t="s">
        <v>354</v>
      </c>
      <c r="C336" s="82">
        <v>1255456.5146066099</v>
      </c>
      <c r="D336" s="81">
        <v>1291718.95081932</v>
      </c>
      <c r="E336" s="81">
        <v>1324019.44307432</v>
      </c>
      <c r="F336" s="81">
        <v>1352382.06812026</v>
      </c>
      <c r="G336" s="81">
        <v>1377858.2289607199</v>
      </c>
      <c r="H336" s="81">
        <f t="shared" si="5"/>
        <v>6601435.2055812301</v>
      </c>
    </row>
    <row r="337" spans="1:8">
      <c r="A337">
        <v>351329</v>
      </c>
      <c r="B337" t="s">
        <v>355</v>
      </c>
      <c r="C337" s="82">
        <v>361144.426614328</v>
      </c>
      <c r="D337" s="81">
        <v>378260.11276178702</v>
      </c>
      <c r="E337" s="81">
        <v>394385.35699374502</v>
      </c>
      <c r="F337" s="81">
        <v>408859.22012085601</v>
      </c>
      <c r="G337" s="81">
        <v>422435.24346992403</v>
      </c>
      <c r="H337" s="81">
        <f t="shared" si="5"/>
        <v>1965084.3599606401</v>
      </c>
    </row>
    <row r="338" spans="1:8">
      <c r="A338">
        <v>351331</v>
      </c>
      <c r="B338" t="s">
        <v>356</v>
      </c>
      <c r="C338" s="82">
        <v>1507123.9700295599</v>
      </c>
      <c r="D338" s="81">
        <v>1556466.2851418699</v>
      </c>
      <c r="E338" s="81">
        <v>1609775.6534549701</v>
      </c>
      <c r="F338" s="81">
        <v>1661880.3865132499</v>
      </c>
      <c r="G338" s="81">
        <v>1709738.8352985</v>
      </c>
      <c r="H338" s="81">
        <f t="shared" si="5"/>
        <v>8044985.1304381499</v>
      </c>
    </row>
    <row r="339" spans="1:8">
      <c r="A339">
        <v>351332</v>
      </c>
      <c r="B339" t="s">
        <v>357</v>
      </c>
      <c r="C339" s="82">
        <v>1130703.5269240199</v>
      </c>
      <c r="D339" s="81">
        <v>1146158.31444247</v>
      </c>
      <c r="E339" s="81">
        <v>1161469.6722243801</v>
      </c>
      <c r="F339" s="81">
        <v>1177213.83172362</v>
      </c>
      <c r="G339" s="81">
        <v>1193656.1664760199</v>
      </c>
      <c r="H339" s="81">
        <f t="shared" si="5"/>
        <v>5809201.5117905093</v>
      </c>
    </row>
    <row r="340" spans="1:8">
      <c r="A340">
        <v>351336</v>
      </c>
      <c r="B340" t="s">
        <v>358</v>
      </c>
      <c r="C340" s="82">
        <v>624942.89322608395</v>
      </c>
      <c r="D340" s="81">
        <v>639493.93037586706</v>
      </c>
      <c r="E340" s="81">
        <v>656322.43236274598</v>
      </c>
      <c r="F340" s="81">
        <v>672953.61720700597</v>
      </c>
      <c r="G340" s="81">
        <v>687625.649379279</v>
      </c>
      <c r="H340" s="81">
        <f t="shared" si="5"/>
        <v>3281338.522550982</v>
      </c>
    </row>
    <row r="341" spans="1:8">
      <c r="A341">
        <v>351337</v>
      </c>
      <c r="B341" t="s">
        <v>751</v>
      </c>
      <c r="C341" s="82">
        <v>1964262.1253954901</v>
      </c>
      <c r="D341" s="81">
        <v>1992229.53251313</v>
      </c>
      <c r="E341" s="81">
        <v>2015435.03269992</v>
      </c>
      <c r="F341" s="81">
        <v>2036358.6418242101</v>
      </c>
      <c r="G341" s="81">
        <v>2055242.2524431699</v>
      </c>
      <c r="H341" s="81">
        <f t="shared" si="5"/>
        <v>10063527.584875921</v>
      </c>
    </row>
    <row r="342" spans="1:8">
      <c r="A342">
        <v>351346</v>
      </c>
      <c r="B342" t="s">
        <v>360</v>
      </c>
      <c r="C342" s="82">
        <v>824778.85024383303</v>
      </c>
      <c r="D342" s="81">
        <v>853944.74745143205</v>
      </c>
      <c r="E342" s="81">
        <v>884238.45870869898</v>
      </c>
      <c r="F342" s="81">
        <v>915700.94943208201</v>
      </c>
      <c r="G342" s="81">
        <v>948754.46606798295</v>
      </c>
      <c r="H342" s="81">
        <f t="shared" si="5"/>
        <v>4427417.4719040291</v>
      </c>
    </row>
    <row r="343" spans="1:8">
      <c r="A343">
        <v>351405</v>
      </c>
      <c r="B343" t="s">
        <v>752</v>
      </c>
      <c r="C343" s="82">
        <v>445430.27012430801</v>
      </c>
      <c r="D343" s="81">
        <v>456168.24370014103</v>
      </c>
      <c r="E343" s="81">
        <v>465051.89424401399</v>
      </c>
      <c r="F343" s="81">
        <v>471667.26218161202</v>
      </c>
      <c r="G343" s="81">
        <v>476428.498399109</v>
      </c>
      <c r="H343" s="81">
        <f t="shared" si="5"/>
        <v>2314746.1686491841</v>
      </c>
    </row>
    <row r="344" spans="1:8">
      <c r="A344">
        <v>351407</v>
      </c>
      <c r="B344" t="s">
        <v>362</v>
      </c>
      <c r="C344" s="82">
        <v>86227.258890478595</v>
      </c>
      <c r="D344" s="81">
        <v>89939.396832102095</v>
      </c>
      <c r="E344" s="81">
        <v>94300.648723530394</v>
      </c>
      <c r="F344" s="81">
        <v>99118.882328168998</v>
      </c>
      <c r="G344" s="81">
        <v>102871.92692317499</v>
      </c>
      <c r="H344" s="81">
        <f t="shared" si="5"/>
        <v>472458.11369745509</v>
      </c>
    </row>
    <row r="345" spans="1:8">
      <c r="A345">
        <v>351888</v>
      </c>
      <c r="B345" t="s">
        <v>363</v>
      </c>
      <c r="C345" s="82">
        <v>2006477.2001167301</v>
      </c>
      <c r="D345" s="81">
        <v>2066540.79970312</v>
      </c>
      <c r="E345" s="81">
        <v>2124873.8310892</v>
      </c>
      <c r="F345" s="81">
        <v>2177090.1768184202</v>
      </c>
      <c r="G345" s="81">
        <v>2226158.62122154</v>
      </c>
      <c r="H345" s="81">
        <f t="shared" si="5"/>
        <v>10601140.628949011</v>
      </c>
    </row>
    <row r="346" spans="1:8">
      <c r="A346">
        <v>361337</v>
      </c>
      <c r="B346" t="s">
        <v>753</v>
      </c>
      <c r="C346" s="82">
        <v>124760.24051146299</v>
      </c>
      <c r="D346" s="81">
        <v>128123.46043736101</v>
      </c>
      <c r="E346" s="81">
        <v>131509.85537324299</v>
      </c>
      <c r="F346" s="81">
        <v>134988.694992868</v>
      </c>
      <c r="G346" s="81">
        <v>138365.75051221799</v>
      </c>
      <c r="H346" s="81">
        <f t="shared" si="5"/>
        <v>657748.00182715291</v>
      </c>
    </row>
    <row r="347" spans="1:8">
      <c r="A347">
        <v>361346</v>
      </c>
      <c r="B347" t="s">
        <v>365</v>
      </c>
      <c r="C347" s="82">
        <v>3359902.0657504201</v>
      </c>
      <c r="D347" s="81">
        <v>3442765.8446810902</v>
      </c>
      <c r="E347" s="81">
        <v>3524232.5534594101</v>
      </c>
      <c r="F347" s="81">
        <v>3608081.91788394</v>
      </c>
      <c r="G347" s="81">
        <v>3694148.4000712801</v>
      </c>
      <c r="H347" s="81">
        <f t="shared" si="5"/>
        <v>17629130.78184614</v>
      </c>
    </row>
    <row r="348" spans="1:8">
      <c r="A348">
        <v>361347</v>
      </c>
      <c r="B348" t="s">
        <v>366</v>
      </c>
      <c r="C348" s="82">
        <v>930682.228731015</v>
      </c>
      <c r="D348" s="81">
        <v>963787.37110426801</v>
      </c>
      <c r="E348" s="81">
        <v>994611.540524618</v>
      </c>
      <c r="F348" s="81">
        <v>1021916.45799386</v>
      </c>
      <c r="G348" s="81">
        <v>1046429.39383461</v>
      </c>
      <c r="H348" s="81">
        <f t="shared" si="5"/>
        <v>4957426.9921883708</v>
      </c>
    </row>
    <row r="349" spans="1:8">
      <c r="A349">
        <v>361353</v>
      </c>
      <c r="B349" t="s">
        <v>367</v>
      </c>
      <c r="C349" s="82">
        <v>264905.509060735</v>
      </c>
      <c r="D349" s="81">
        <v>277971.353975704</v>
      </c>
      <c r="E349" s="81">
        <v>291410.988546971</v>
      </c>
      <c r="F349" s="81">
        <v>304626.68900962197</v>
      </c>
      <c r="G349" s="81">
        <v>317287.911342145</v>
      </c>
      <c r="H349" s="81">
        <f t="shared" si="5"/>
        <v>1456202.451935177</v>
      </c>
    </row>
    <row r="350" spans="1:8">
      <c r="A350">
        <v>361356</v>
      </c>
      <c r="B350" t="s">
        <v>368</v>
      </c>
      <c r="C350" s="82">
        <v>943577.18373896601</v>
      </c>
      <c r="D350" s="81">
        <v>994078.85271563299</v>
      </c>
      <c r="E350" s="81">
        <v>1046260.75996031</v>
      </c>
      <c r="F350" s="81">
        <v>1097399.1012683001</v>
      </c>
      <c r="G350" s="81">
        <v>1145685.56745021</v>
      </c>
      <c r="H350" s="81">
        <f t="shared" si="5"/>
        <v>5227001.4651334193</v>
      </c>
    </row>
    <row r="351" spans="1:8">
      <c r="A351">
        <v>361373</v>
      </c>
      <c r="B351" t="s">
        <v>369</v>
      </c>
      <c r="C351" s="82">
        <v>2862153.3041091701</v>
      </c>
      <c r="D351" s="81">
        <v>3000006.37101884</v>
      </c>
      <c r="E351" s="81">
        <v>3128266.1856746702</v>
      </c>
      <c r="F351" s="81">
        <v>3241545.9583381498</v>
      </c>
      <c r="G351" s="81">
        <v>3346132.4675137601</v>
      </c>
      <c r="H351" s="81">
        <f t="shared" si="5"/>
        <v>15578104.28665459</v>
      </c>
    </row>
    <row r="352" spans="1:8">
      <c r="A352">
        <v>361387</v>
      </c>
      <c r="B352" t="s">
        <v>370</v>
      </c>
      <c r="C352" s="82">
        <v>552735.571038828</v>
      </c>
      <c r="D352" s="81">
        <v>577854.03421793703</v>
      </c>
      <c r="E352" s="81">
        <v>600115.13935672503</v>
      </c>
      <c r="F352" s="81">
        <v>618959.11950456095</v>
      </c>
      <c r="G352" s="81">
        <v>635300.18173962005</v>
      </c>
      <c r="H352" s="81">
        <f t="shared" si="5"/>
        <v>2984964.0458576707</v>
      </c>
    </row>
    <row r="353" spans="1:8">
      <c r="A353">
        <v>361389</v>
      </c>
      <c r="B353" t="s">
        <v>172</v>
      </c>
      <c r="C353" s="82">
        <v>540411.65584515606</v>
      </c>
      <c r="D353" s="81">
        <v>574988.15952925896</v>
      </c>
      <c r="E353" s="81">
        <v>608478.53517450695</v>
      </c>
      <c r="F353" s="81">
        <v>640392.24147390504</v>
      </c>
      <c r="G353" s="81">
        <v>670558.18439696799</v>
      </c>
      <c r="H353" s="81">
        <f t="shared" si="5"/>
        <v>3034828.7764197951</v>
      </c>
    </row>
    <row r="354" spans="1:8">
      <c r="A354">
        <v>361390</v>
      </c>
      <c r="B354" t="s">
        <v>371</v>
      </c>
      <c r="C354" s="82">
        <v>676713.00084485195</v>
      </c>
      <c r="D354" s="81">
        <v>716015.33407631097</v>
      </c>
      <c r="E354" s="81">
        <v>756511.11480397696</v>
      </c>
      <c r="F354" s="81">
        <v>795136.41248456598</v>
      </c>
      <c r="G354" s="81">
        <v>831347.34835491504</v>
      </c>
      <c r="H354" s="81">
        <f t="shared" si="5"/>
        <v>3775723.2105646208</v>
      </c>
    </row>
    <row r="355" spans="1:8">
      <c r="A355">
        <v>361395</v>
      </c>
      <c r="B355" t="s">
        <v>754</v>
      </c>
      <c r="C355" s="82">
        <v>3290151.9115215498</v>
      </c>
      <c r="D355" s="81">
        <v>3424092.10661643</v>
      </c>
      <c r="E355" s="81">
        <v>3548156.9310075101</v>
      </c>
      <c r="F355" s="81">
        <v>3657085.84352249</v>
      </c>
      <c r="G355" s="81">
        <v>3755992.26593877</v>
      </c>
      <c r="H355" s="81">
        <f t="shared" si="5"/>
        <v>17675479.058606751</v>
      </c>
    </row>
    <row r="356" spans="1:8">
      <c r="A356">
        <v>361396</v>
      </c>
      <c r="B356" t="s">
        <v>373</v>
      </c>
      <c r="C356" s="82">
        <v>647078.84314900904</v>
      </c>
      <c r="D356" s="81">
        <v>682230.80433900398</v>
      </c>
      <c r="E356" s="81">
        <v>718908.41220207803</v>
      </c>
      <c r="F356" s="81">
        <v>755013.96857530996</v>
      </c>
      <c r="G356" s="81">
        <v>788773.61343029398</v>
      </c>
      <c r="H356" s="81">
        <f t="shared" si="5"/>
        <v>3592005.641695695</v>
      </c>
    </row>
    <row r="357" spans="1:8">
      <c r="A357">
        <v>361401</v>
      </c>
      <c r="B357" t="s">
        <v>374</v>
      </c>
      <c r="C357" s="82">
        <v>941992.75193263101</v>
      </c>
      <c r="D357" s="81">
        <v>980735.99051545595</v>
      </c>
      <c r="E357" s="81">
        <v>1020827.7270486</v>
      </c>
      <c r="F357" s="81">
        <v>1059538.0126570901</v>
      </c>
      <c r="G357" s="81">
        <v>1095550.4770011699</v>
      </c>
      <c r="H357" s="81">
        <f t="shared" si="5"/>
        <v>5098644.9591549467</v>
      </c>
    </row>
    <row r="358" spans="1:8">
      <c r="A358">
        <v>361403</v>
      </c>
      <c r="B358" t="s">
        <v>371</v>
      </c>
      <c r="C358" s="82">
        <v>197096.28775704699</v>
      </c>
      <c r="D358" s="81">
        <v>206545.651463015</v>
      </c>
      <c r="E358" s="81">
        <v>216096.62173841699</v>
      </c>
      <c r="F358" s="81">
        <v>225202.42309511499</v>
      </c>
      <c r="G358" s="81">
        <v>234075.96947321299</v>
      </c>
      <c r="H358" s="81">
        <f t="shared" si="5"/>
        <v>1079016.953526807</v>
      </c>
    </row>
    <row r="359" spans="1:8">
      <c r="A359">
        <v>361404</v>
      </c>
      <c r="B359" t="s">
        <v>376</v>
      </c>
      <c r="C359" s="82">
        <v>262844.98971531901</v>
      </c>
      <c r="D359" s="81">
        <v>277489.893297359</v>
      </c>
      <c r="E359" s="81">
        <v>292322.23118500598</v>
      </c>
      <c r="F359" s="81">
        <v>306853.77161284199</v>
      </c>
      <c r="G359" s="81">
        <v>320252.37971743703</v>
      </c>
      <c r="H359" s="81">
        <f t="shared" si="5"/>
        <v>1459763.2655279632</v>
      </c>
    </row>
    <row r="360" spans="1:8">
      <c r="A360">
        <v>361405</v>
      </c>
      <c r="B360" t="s">
        <v>755</v>
      </c>
      <c r="C360" s="82">
        <v>170360.06344920001</v>
      </c>
      <c r="D360" s="81">
        <v>174693.83607141301</v>
      </c>
      <c r="E360" s="81">
        <v>178883.26090041199</v>
      </c>
      <c r="F360" s="81">
        <v>182664.81338802501</v>
      </c>
      <c r="G360" s="81">
        <v>186076.57280921901</v>
      </c>
      <c r="H360" s="81">
        <f t="shared" si="5"/>
        <v>892678.54661826906</v>
      </c>
    </row>
    <row r="361" spans="1:8">
      <c r="A361">
        <v>361410</v>
      </c>
      <c r="B361" t="s">
        <v>378</v>
      </c>
      <c r="C361" s="82">
        <v>668681.51857516705</v>
      </c>
      <c r="D361" s="81">
        <v>704580.00960843195</v>
      </c>
      <c r="E361" s="81">
        <v>740608.23532855697</v>
      </c>
      <c r="F361" s="81">
        <v>776624.29000616795</v>
      </c>
      <c r="G361" s="81">
        <v>812796.89910808695</v>
      </c>
      <c r="H361" s="81">
        <f t="shared" si="5"/>
        <v>3703290.9526264109</v>
      </c>
    </row>
    <row r="362" spans="1:8">
      <c r="A362">
        <v>361412</v>
      </c>
      <c r="B362" t="s">
        <v>379</v>
      </c>
      <c r="C362" s="82">
        <v>817910.99934161198</v>
      </c>
      <c r="D362" s="81">
        <v>847900.70967475499</v>
      </c>
      <c r="E362" s="81">
        <v>879447.869066805</v>
      </c>
      <c r="F362" s="81">
        <v>911348.04881448904</v>
      </c>
      <c r="G362" s="81">
        <v>944533.275762934</v>
      </c>
      <c r="H362" s="81">
        <f t="shared" si="5"/>
        <v>4401140.9026605953</v>
      </c>
    </row>
    <row r="363" spans="1:8">
      <c r="A363">
        <v>361419</v>
      </c>
      <c r="B363" t="s">
        <v>380</v>
      </c>
      <c r="C363" s="82">
        <v>227592.89948373599</v>
      </c>
      <c r="D363" s="81">
        <v>232948.13633018799</v>
      </c>
      <c r="E363" s="81">
        <v>238259.210267741</v>
      </c>
      <c r="F363" s="81">
        <v>243051.977293184</v>
      </c>
      <c r="G363" s="81">
        <v>247430.46868462599</v>
      </c>
      <c r="H363" s="81">
        <f t="shared" si="5"/>
        <v>1189282.692059475</v>
      </c>
    </row>
    <row r="364" spans="1:8">
      <c r="A364">
        <v>361422</v>
      </c>
      <c r="B364" t="s">
        <v>381</v>
      </c>
      <c r="C364" s="82">
        <v>531479.77238034201</v>
      </c>
      <c r="D364" s="81">
        <v>550097.02590838994</v>
      </c>
      <c r="E364" s="81">
        <v>569007.87886512303</v>
      </c>
      <c r="F364" s="81">
        <v>587937.32777732401</v>
      </c>
      <c r="G364" s="81">
        <v>607475.09909610997</v>
      </c>
      <c r="H364" s="81">
        <f t="shared" si="5"/>
        <v>2845997.104027289</v>
      </c>
    </row>
    <row r="365" spans="1:8">
      <c r="A365">
        <v>361423</v>
      </c>
      <c r="B365" t="s">
        <v>385</v>
      </c>
      <c r="C365" s="82">
        <v>204866.38550136299</v>
      </c>
      <c r="D365" s="81">
        <v>213804.80499504699</v>
      </c>
      <c r="E365" s="81">
        <v>223250.351132927</v>
      </c>
      <c r="F365" s="81">
        <v>232355.44048685799</v>
      </c>
      <c r="G365" s="81">
        <v>241240.376508816</v>
      </c>
      <c r="H365" s="81">
        <f t="shared" si="5"/>
        <v>1115517.3586250111</v>
      </c>
    </row>
    <row r="366" spans="1:8">
      <c r="A366">
        <v>361426</v>
      </c>
      <c r="B366" t="s">
        <v>383</v>
      </c>
      <c r="C366" s="82">
        <v>224818.39628538801</v>
      </c>
      <c r="D366" s="81">
        <v>233185.64378161999</v>
      </c>
      <c r="E366" s="81">
        <v>241262.226212448</v>
      </c>
      <c r="F366" s="81">
        <v>249041.75005845699</v>
      </c>
      <c r="G366" s="81">
        <v>255928.29431602001</v>
      </c>
      <c r="H366" s="81">
        <f t="shared" si="5"/>
        <v>1204236.3106539331</v>
      </c>
    </row>
    <row r="367" spans="1:8">
      <c r="A367">
        <v>361451</v>
      </c>
      <c r="B367" t="s">
        <v>384</v>
      </c>
      <c r="C367" s="82">
        <v>2471073.51442191</v>
      </c>
      <c r="D367" s="81">
        <v>2644101.6006020899</v>
      </c>
      <c r="E367" s="81">
        <v>2819494.08618293</v>
      </c>
      <c r="F367" s="81">
        <v>2993241.23000482</v>
      </c>
      <c r="G367" s="81">
        <v>3169336.4780757199</v>
      </c>
      <c r="H367" s="81">
        <f t="shared" si="5"/>
        <v>14097246.909287471</v>
      </c>
    </row>
    <row r="368" spans="1:8">
      <c r="A368">
        <v>361475</v>
      </c>
      <c r="B368" t="s">
        <v>385</v>
      </c>
      <c r="C368" s="82">
        <v>1171466.84174706</v>
      </c>
      <c r="D368" s="81">
        <v>1230747.81002953</v>
      </c>
      <c r="E368" s="81">
        <v>1291445.8525853299</v>
      </c>
      <c r="F368" s="81">
        <v>1351006.1219699599</v>
      </c>
      <c r="G368" s="81">
        <v>1406267.11487978</v>
      </c>
      <c r="H368" s="81">
        <f t="shared" si="5"/>
        <v>6450933.7412116602</v>
      </c>
    </row>
    <row r="369" spans="1:8">
      <c r="A369">
        <v>361479</v>
      </c>
      <c r="B369" t="s">
        <v>386</v>
      </c>
      <c r="C369" s="82">
        <v>1399736.56094776</v>
      </c>
      <c r="D369" s="81">
        <v>1461512.07360536</v>
      </c>
      <c r="E369" s="81">
        <v>1527014.1080672001</v>
      </c>
      <c r="F369" s="81">
        <v>1592161.44272744</v>
      </c>
      <c r="G369" s="81">
        <v>1653732.6632011901</v>
      </c>
      <c r="H369" s="81">
        <f t="shared" si="5"/>
        <v>7634156.8485489506</v>
      </c>
    </row>
    <row r="370" spans="1:8">
      <c r="A370">
        <v>361485</v>
      </c>
      <c r="B370" t="s">
        <v>756</v>
      </c>
      <c r="C370" s="82">
        <v>425311.03358355601</v>
      </c>
      <c r="D370" s="81">
        <v>442597.53171389003</v>
      </c>
      <c r="E370" s="81">
        <v>458446.13319064601</v>
      </c>
      <c r="F370" s="81">
        <v>472826.41076948203</v>
      </c>
      <c r="G370" s="81">
        <v>485758.18544138502</v>
      </c>
      <c r="H370" s="81">
        <f t="shared" si="5"/>
        <v>2284939.2946989592</v>
      </c>
    </row>
    <row r="371" spans="1:8">
      <c r="A371">
        <v>361494</v>
      </c>
      <c r="B371" t="s">
        <v>388</v>
      </c>
      <c r="C371" s="82">
        <v>423172.76059803902</v>
      </c>
      <c r="D371" s="81">
        <v>442553.78580455697</v>
      </c>
      <c r="E371" s="81">
        <v>459987.52735790901</v>
      </c>
      <c r="F371" s="81">
        <v>475851.74360524397</v>
      </c>
      <c r="G371" s="81">
        <v>489692.31302588002</v>
      </c>
      <c r="H371" s="81">
        <f t="shared" si="5"/>
        <v>2291258.1303916289</v>
      </c>
    </row>
    <row r="372" spans="1:8">
      <c r="A372">
        <v>361499</v>
      </c>
      <c r="B372" t="s">
        <v>757</v>
      </c>
      <c r="C372" s="82">
        <v>680529.53921584797</v>
      </c>
      <c r="D372" s="81">
        <v>698068.88083532604</v>
      </c>
      <c r="E372" s="81">
        <v>718386.19159513596</v>
      </c>
      <c r="F372" s="81">
        <v>738310.552974322</v>
      </c>
      <c r="G372" s="81">
        <v>756130.48620486399</v>
      </c>
      <c r="H372" s="81">
        <f t="shared" si="5"/>
        <v>3591425.6508254958</v>
      </c>
    </row>
    <row r="373" spans="1:8">
      <c r="A373">
        <v>361501</v>
      </c>
      <c r="B373" t="s">
        <v>390</v>
      </c>
      <c r="C373" s="82">
        <v>1450310.5520213</v>
      </c>
      <c r="D373" s="81">
        <v>1508681.4485502001</v>
      </c>
      <c r="E373" s="81">
        <v>1560535.1448659699</v>
      </c>
      <c r="F373" s="81">
        <v>1604243.31171158</v>
      </c>
      <c r="G373" s="81">
        <v>1641404.1494493801</v>
      </c>
      <c r="H373" s="81">
        <f t="shared" si="5"/>
        <v>7765174.6065984294</v>
      </c>
    </row>
    <row r="374" spans="1:8">
      <c r="A374">
        <v>361510</v>
      </c>
      <c r="B374" t="s">
        <v>391</v>
      </c>
      <c r="C374" s="82">
        <v>1080480.24247222</v>
      </c>
      <c r="D374" s="81">
        <v>1111148.7999096899</v>
      </c>
      <c r="E374" s="81">
        <v>1141715.79311322</v>
      </c>
      <c r="F374" s="81">
        <v>1172575.6651901801</v>
      </c>
      <c r="G374" s="81">
        <v>1203247.3770380099</v>
      </c>
      <c r="H374" s="81">
        <f t="shared" si="5"/>
        <v>5709167.8777233195</v>
      </c>
    </row>
    <row r="375" spans="1:8">
      <c r="A375">
        <v>361512</v>
      </c>
      <c r="B375" t="s">
        <v>392</v>
      </c>
      <c r="C375" s="82">
        <v>58851.211311856197</v>
      </c>
      <c r="D375" s="81">
        <v>62228.786113629802</v>
      </c>
      <c r="E375" s="81">
        <v>65859.431820604994</v>
      </c>
      <c r="F375" s="81">
        <v>68899.331061710094</v>
      </c>
      <c r="G375" s="81">
        <v>71932.997722064305</v>
      </c>
      <c r="H375" s="81">
        <f t="shared" si="5"/>
        <v>327771.75802986539</v>
      </c>
    </row>
    <row r="376" spans="1:8">
      <c r="A376">
        <v>371516</v>
      </c>
      <c r="B376" t="s">
        <v>395</v>
      </c>
      <c r="C376" s="82">
        <v>602289.14331952296</v>
      </c>
      <c r="D376" s="81">
        <v>653403.49769755697</v>
      </c>
      <c r="E376" s="81">
        <v>705768.58259961195</v>
      </c>
      <c r="F376" s="81">
        <v>758955.65179971897</v>
      </c>
      <c r="G376" s="81">
        <v>812832.02855634503</v>
      </c>
      <c r="H376" s="81">
        <f t="shared" si="5"/>
        <v>3533248.9039727557</v>
      </c>
    </row>
    <row r="377" spans="1:8">
      <c r="A377">
        <v>371525</v>
      </c>
      <c r="B377" t="s">
        <v>396</v>
      </c>
      <c r="C377" s="82">
        <v>866933.13215021696</v>
      </c>
      <c r="D377" s="81">
        <v>923125.00010451197</v>
      </c>
      <c r="E377" s="81">
        <v>974032.50510735495</v>
      </c>
      <c r="F377" s="81">
        <v>1018358.92428337</v>
      </c>
      <c r="G377" s="81">
        <v>1058890.15576118</v>
      </c>
      <c r="H377" s="81">
        <f t="shared" si="5"/>
        <v>4841339.7174066342</v>
      </c>
    </row>
    <row r="378" spans="1:8">
      <c r="A378">
        <v>371526</v>
      </c>
      <c r="B378" t="s">
        <v>397</v>
      </c>
      <c r="C378" s="82">
        <v>618103.36258467496</v>
      </c>
      <c r="D378" s="81">
        <v>656504.68349639501</v>
      </c>
      <c r="E378" s="81">
        <v>694347.58135156904</v>
      </c>
      <c r="F378" s="81">
        <v>731771.08909372205</v>
      </c>
      <c r="G378" s="81">
        <v>768942.23610787105</v>
      </c>
      <c r="H378" s="81">
        <f t="shared" si="5"/>
        <v>3469668.9526342317</v>
      </c>
    </row>
    <row r="379" spans="1:8">
      <c r="A379">
        <v>371531</v>
      </c>
      <c r="B379" t="s">
        <v>398</v>
      </c>
      <c r="C379" s="82">
        <v>326607.24013087701</v>
      </c>
      <c r="D379" s="81">
        <v>344197.62822845299</v>
      </c>
      <c r="E379" s="81">
        <v>360115.45193646802</v>
      </c>
      <c r="F379" s="81">
        <v>374783.26160602598</v>
      </c>
      <c r="G379" s="81">
        <v>387796.01051328302</v>
      </c>
      <c r="H379" s="81">
        <f t="shared" si="5"/>
        <v>1793499.5924151072</v>
      </c>
    </row>
    <row r="380" spans="1:8">
      <c r="A380">
        <v>371534</v>
      </c>
      <c r="B380" t="s">
        <v>399</v>
      </c>
      <c r="C380" s="82">
        <v>1090688.5177255601</v>
      </c>
      <c r="D380" s="81">
        <v>1155177.95166554</v>
      </c>
      <c r="E380" s="81">
        <v>1216203.90396753</v>
      </c>
      <c r="F380" s="81">
        <v>1274075.6393229601</v>
      </c>
      <c r="G380" s="81">
        <v>1327873.8661121801</v>
      </c>
      <c r="H380" s="81">
        <f t="shared" si="5"/>
        <v>6064019.8787937704</v>
      </c>
    </row>
    <row r="381" spans="1:8">
      <c r="A381">
        <v>371540</v>
      </c>
      <c r="B381" t="s">
        <v>400</v>
      </c>
      <c r="C381" s="82">
        <v>604261.99004830804</v>
      </c>
      <c r="D381" s="81">
        <v>655216.66034273896</v>
      </c>
      <c r="E381" s="81">
        <v>703672.52389884205</v>
      </c>
      <c r="F381" s="81">
        <v>749285.71841812495</v>
      </c>
      <c r="G381" s="81">
        <v>792417.75846386806</v>
      </c>
      <c r="H381" s="81">
        <f t="shared" si="5"/>
        <v>3504854.6511718817</v>
      </c>
    </row>
    <row r="382" spans="1:8">
      <c r="A382">
        <v>371553</v>
      </c>
      <c r="B382" t="s">
        <v>401</v>
      </c>
      <c r="C382" s="82">
        <v>1405083.83793901</v>
      </c>
      <c r="D382" s="81">
        <v>1471611.9916560799</v>
      </c>
      <c r="E382" s="81">
        <v>1534055.8484307199</v>
      </c>
      <c r="F382" s="81">
        <v>1590379.89403489</v>
      </c>
      <c r="G382" s="81">
        <v>1641755.3153735399</v>
      </c>
      <c r="H382" s="81">
        <f t="shared" si="5"/>
        <v>7642886.8874342404</v>
      </c>
    </row>
    <row r="383" spans="1:8">
      <c r="A383">
        <v>371555</v>
      </c>
      <c r="B383" t="s">
        <v>402</v>
      </c>
      <c r="C383" s="82">
        <v>1286760.65046527</v>
      </c>
      <c r="D383" s="81">
        <v>1359440.2883246101</v>
      </c>
      <c r="E383" s="81">
        <v>1434290.28491386</v>
      </c>
      <c r="F383" s="81">
        <v>1507317.95675011</v>
      </c>
      <c r="G383" s="81">
        <v>1575611.5389574801</v>
      </c>
      <c r="H383" s="81">
        <f t="shared" si="5"/>
        <v>7163420.7194113303</v>
      </c>
    </row>
    <row r="384" spans="1:8">
      <c r="A384">
        <v>371556</v>
      </c>
      <c r="B384" t="s">
        <v>758</v>
      </c>
      <c r="C384" s="82">
        <v>598189.09367746895</v>
      </c>
      <c r="D384" s="81">
        <v>601790.22177477204</v>
      </c>
      <c r="E384" s="81">
        <v>604903.32430976594</v>
      </c>
      <c r="F384" s="81">
        <v>606821.73150714801</v>
      </c>
      <c r="G384" s="81">
        <v>608146.04581789998</v>
      </c>
      <c r="H384" s="81">
        <f t="shared" si="5"/>
        <v>3019850.4170870548</v>
      </c>
    </row>
    <row r="385" spans="1:8">
      <c r="A385">
        <v>371557</v>
      </c>
      <c r="B385" t="s">
        <v>404</v>
      </c>
      <c r="C385" s="82">
        <v>279668.46299642202</v>
      </c>
      <c r="D385" s="81">
        <v>299945.51367530902</v>
      </c>
      <c r="E385" s="81">
        <v>319882.82754237601</v>
      </c>
      <c r="F385" s="81">
        <v>314687.42628207</v>
      </c>
      <c r="G385" s="81">
        <v>320417.78223624203</v>
      </c>
      <c r="H385" s="81">
        <f t="shared" si="5"/>
        <v>1534602.012732419</v>
      </c>
    </row>
    <row r="386" spans="1:8">
      <c r="A386">
        <v>371558</v>
      </c>
      <c r="B386" t="s">
        <v>405</v>
      </c>
      <c r="C386" s="82">
        <v>600743.74144252099</v>
      </c>
      <c r="D386" s="81">
        <v>632661.880751819</v>
      </c>
      <c r="E386" s="81">
        <v>664025.95522649703</v>
      </c>
      <c r="F386" s="81">
        <v>692502.46463728196</v>
      </c>
      <c r="G386" s="81">
        <v>718582.19935987599</v>
      </c>
      <c r="H386" s="81">
        <f t="shared" si="5"/>
        <v>3308516.2414179952</v>
      </c>
    </row>
    <row r="387" spans="1:8">
      <c r="A387">
        <v>371559</v>
      </c>
      <c r="B387" t="s">
        <v>406</v>
      </c>
      <c r="C387" s="82">
        <v>372762.98387870402</v>
      </c>
      <c r="D387" s="81">
        <v>394622.755989019</v>
      </c>
      <c r="E387" s="81">
        <v>414917.23778680398</v>
      </c>
      <c r="F387" s="81">
        <v>433271.93325098802</v>
      </c>
      <c r="G387" s="81">
        <v>450730.50259698601</v>
      </c>
      <c r="H387" s="81">
        <f t="shared" si="5"/>
        <v>2066305.4135025009</v>
      </c>
    </row>
    <row r="388" spans="1:8">
      <c r="A388">
        <v>371561</v>
      </c>
      <c r="B388" t="s">
        <v>407</v>
      </c>
      <c r="C388" s="82">
        <v>170885.49194301199</v>
      </c>
      <c r="D388" s="81">
        <v>181376.495713955</v>
      </c>
      <c r="E388" s="81">
        <v>192592.49221048001</v>
      </c>
      <c r="F388" s="81">
        <v>203997.14599467599</v>
      </c>
      <c r="G388" s="81">
        <v>216077.96416125799</v>
      </c>
      <c r="H388" s="81">
        <f t="shared" ref="H388:H451" si="6">SUM(C388:G388)</f>
        <v>964929.59002338094</v>
      </c>
    </row>
    <row r="389" spans="1:8">
      <c r="A389">
        <v>371567</v>
      </c>
      <c r="B389" t="s">
        <v>759</v>
      </c>
      <c r="C389" s="82">
        <v>427486.17468172399</v>
      </c>
      <c r="D389" s="81">
        <v>453442.66737991199</v>
      </c>
      <c r="E389" s="81">
        <v>459520.00075936201</v>
      </c>
      <c r="F389" s="81">
        <v>442379.06053920701</v>
      </c>
      <c r="G389" s="81">
        <v>451965.75265912199</v>
      </c>
      <c r="H389" s="81">
        <f t="shared" si="6"/>
        <v>2234793.6560193272</v>
      </c>
    </row>
    <row r="390" spans="1:8">
      <c r="A390">
        <v>371576</v>
      </c>
      <c r="B390" t="s">
        <v>409</v>
      </c>
      <c r="C390" s="82">
        <v>2386944.08901334</v>
      </c>
      <c r="D390" s="81">
        <v>2513990.2199027198</v>
      </c>
      <c r="E390" s="81">
        <v>2632262.2698218301</v>
      </c>
      <c r="F390" s="81">
        <v>2738100.80631707</v>
      </c>
      <c r="G390" s="81">
        <v>2836463.2666455102</v>
      </c>
      <c r="H390" s="81">
        <f t="shared" si="6"/>
        <v>13107760.651700471</v>
      </c>
    </row>
    <row r="391" spans="1:8">
      <c r="A391">
        <v>371582</v>
      </c>
      <c r="B391" t="s">
        <v>410</v>
      </c>
      <c r="C391" s="82">
        <v>497247.07279257901</v>
      </c>
      <c r="D391" s="81">
        <v>535465.05809549405</v>
      </c>
      <c r="E391" s="81">
        <v>572387.08806100499</v>
      </c>
      <c r="F391" s="81">
        <v>607480.33428331104</v>
      </c>
      <c r="G391" s="81">
        <v>641094.02473756904</v>
      </c>
      <c r="H391" s="81">
        <f t="shared" si="6"/>
        <v>2853673.5779699581</v>
      </c>
    </row>
    <row r="392" spans="1:8">
      <c r="A392">
        <v>371590</v>
      </c>
      <c r="B392" t="s">
        <v>411</v>
      </c>
      <c r="C392" s="82">
        <v>31866.898246745699</v>
      </c>
      <c r="D392" s="81">
        <v>33313.992787576797</v>
      </c>
      <c r="E392" s="81">
        <v>34903.465357980902</v>
      </c>
      <c r="F392" s="81">
        <v>36512.632530039897</v>
      </c>
      <c r="G392" s="81">
        <v>38124.609215082899</v>
      </c>
      <c r="H392" s="81">
        <f t="shared" si="6"/>
        <v>174721.59813742619</v>
      </c>
    </row>
    <row r="393" spans="1:8">
      <c r="A393">
        <v>371591</v>
      </c>
      <c r="B393" t="s">
        <v>760</v>
      </c>
      <c r="C393" s="82">
        <v>982582.85128122196</v>
      </c>
      <c r="D393" s="81">
        <v>1042295.65460772</v>
      </c>
      <c r="E393" s="81">
        <v>1099985.34248748</v>
      </c>
      <c r="F393" s="81">
        <v>1155948.3916554099</v>
      </c>
      <c r="G393" s="81">
        <v>1209868.34327489</v>
      </c>
      <c r="H393" s="81">
        <f t="shared" si="6"/>
        <v>5490680.5833067223</v>
      </c>
    </row>
    <row r="394" spans="1:8">
      <c r="A394">
        <v>371592</v>
      </c>
      <c r="B394" t="s">
        <v>413</v>
      </c>
      <c r="C394" s="82">
        <v>593631.00074404897</v>
      </c>
      <c r="D394" s="81">
        <v>619527.14769149094</v>
      </c>
      <c r="E394" s="81">
        <v>645058.51246819901</v>
      </c>
      <c r="F394" s="81">
        <v>669982.90683242795</v>
      </c>
      <c r="G394" s="81">
        <v>694477.24364058406</v>
      </c>
      <c r="H394" s="81">
        <f t="shared" si="6"/>
        <v>3222676.8113767509</v>
      </c>
    </row>
    <row r="395" spans="1:8">
      <c r="A395">
        <v>371597</v>
      </c>
      <c r="B395" t="s">
        <v>414</v>
      </c>
      <c r="C395" s="82">
        <v>346594.40274981101</v>
      </c>
      <c r="D395" s="81">
        <v>369806.83496016898</v>
      </c>
      <c r="E395" s="81">
        <v>392848.04444883799</v>
      </c>
      <c r="F395" s="81">
        <v>415568.30022650998</v>
      </c>
      <c r="G395" s="81">
        <v>438133.12518909801</v>
      </c>
      <c r="H395" s="81">
        <f t="shared" si="6"/>
        <v>1962950.7075744262</v>
      </c>
    </row>
    <row r="396" spans="1:8">
      <c r="A396">
        <v>372455</v>
      </c>
      <c r="B396" t="s">
        <v>415</v>
      </c>
      <c r="C396" s="82">
        <v>480731.22817977698</v>
      </c>
      <c r="D396" s="81">
        <v>521104.12349508703</v>
      </c>
      <c r="E396" s="81">
        <v>561966.30524174904</v>
      </c>
      <c r="F396" s="81">
        <v>602850.85374776798</v>
      </c>
      <c r="G396" s="81">
        <v>643834.03707364399</v>
      </c>
      <c r="H396" s="81">
        <f t="shared" si="6"/>
        <v>2810486.547738025</v>
      </c>
    </row>
    <row r="397" spans="1:8">
      <c r="A397">
        <v>381447</v>
      </c>
      <c r="B397" t="s">
        <v>417</v>
      </c>
      <c r="C397" s="82">
        <v>3567751.5819971301</v>
      </c>
      <c r="D397" s="81">
        <v>3733378.3573346501</v>
      </c>
      <c r="E397" s="81">
        <v>3898674.0467539802</v>
      </c>
      <c r="F397" s="81">
        <v>4062031.7370393001</v>
      </c>
      <c r="G397" s="81">
        <v>4226519.4437372899</v>
      </c>
      <c r="H397" s="81">
        <f t="shared" si="6"/>
        <v>19488355.16686235</v>
      </c>
    </row>
    <row r="398" spans="1:8">
      <c r="A398">
        <v>381509</v>
      </c>
      <c r="B398" t="s">
        <v>392</v>
      </c>
      <c r="C398" s="82">
        <v>114315.279447933</v>
      </c>
      <c r="D398" s="81">
        <v>120809.726034875</v>
      </c>
      <c r="E398" s="81">
        <v>127075.151508326</v>
      </c>
      <c r="F398" s="81">
        <v>133898.07817502299</v>
      </c>
      <c r="G398" s="81">
        <v>139995.45348836901</v>
      </c>
      <c r="H398" s="81">
        <f t="shared" si="6"/>
        <v>636093.68865452602</v>
      </c>
    </row>
    <row r="399" spans="1:8">
      <c r="A399">
        <v>381604</v>
      </c>
      <c r="B399" t="s">
        <v>418</v>
      </c>
      <c r="C399" s="82">
        <v>3095932.0258955201</v>
      </c>
      <c r="D399" s="81">
        <v>3226069.20355736</v>
      </c>
      <c r="E399" s="81">
        <v>3347638.5518227601</v>
      </c>
      <c r="F399" s="81">
        <v>3460714.2092157202</v>
      </c>
      <c r="G399" s="81">
        <v>3568227.3412997699</v>
      </c>
      <c r="H399" s="81">
        <f t="shared" si="6"/>
        <v>16698581.331791131</v>
      </c>
    </row>
    <row r="400" spans="1:8">
      <c r="A400">
        <v>381607</v>
      </c>
      <c r="B400" t="s">
        <v>419</v>
      </c>
      <c r="C400" s="82">
        <v>7466285.1508618798</v>
      </c>
      <c r="D400" s="81">
        <v>7606334.9256376904</v>
      </c>
      <c r="E400" s="81">
        <v>7734852.1306004496</v>
      </c>
      <c r="F400" s="81">
        <v>7860726.0146521702</v>
      </c>
      <c r="G400" s="81">
        <v>7988028.4279951099</v>
      </c>
      <c r="H400" s="81">
        <f t="shared" si="6"/>
        <v>38656226.649747297</v>
      </c>
    </row>
    <row r="401" spans="1:8">
      <c r="A401">
        <v>381610</v>
      </c>
      <c r="B401" t="s">
        <v>420</v>
      </c>
      <c r="C401" s="82">
        <v>2363019.4063922898</v>
      </c>
      <c r="D401" s="81">
        <v>2445851.9058868401</v>
      </c>
      <c r="E401" s="81">
        <v>2526555.88405217</v>
      </c>
      <c r="F401" s="81">
        <v>2605087.6171681099</v>
      </c>
      <c r="G401" s="81">
        <v>2682598.5007267599</v>
      </c>
      <c r="H401" s="81">
        <f t="shared" si="6"/>
        <v>12623113.314226169</v>
      </c>
    </row>
    <row r="402" spans="1:8">
      <c r="A402">
        <v>381611</v>
      </c>
      <c r="B402" t="s">
        <v>421</v>
      </c>
      <c r="C402" s="82">
        <v>2752620.4694028399</v>
      </c>
      <c r="D402" s="81">
        <v>2841096.1763172802</v>
      </c>
      <c r="E402" s="81">
        <v>2917914.8348493599</v>
      </c>
      <c r="F402" s="81">
        <v>2982145.0739945099</v>
      </c>
      <c r="G402" s="81">
        <v>3035930.3978710002</v>
      </c>
      <c r="H402" s="81">
        <f t="shared" si="6"/>
        <v>14529706.952434991</v>
      </c>
    </row>
    <row r="403" spans="1:8">
      <c r="A403">
        <v>381614</v>
      </c>
      <c r="B403" t="s">
        <v>761</v>
      </c>
      <c r="C403" s="82">
        <v>615923.76494230202</v>
      </c>
      <c r="D403" s="81">
        <v>651498.61751739599</v>
      </c>
      <c r="E403" s="81">
        <v>687573.29251489695</v>
      </c>
      <c r="F403" s="81">
        <v>722456.44742322399</v>
      </c>
      <c r="G403" s="81">
        <v>755884.44973495603</v>
      </c>
      <c r="H403" s="81">
        <f t="shared" si="6"/>
        <v>3433336.5721327751</v>
      </c>
    </row>
    <row r="404" spans="1:8">
      <c r="A404">
        <v>381615</v>
      </c>
      <c r="B404" t="s">
        <v>423</v>
      </c>
      <c r="C404" s="82">
        <v>495899.80645487201</v>
      </c>
      <c r="D404" s="81">
        <v>523831.79080158402</v>
      </c>
      <c r="E404" s="81">
        <v>552988.09160957602</v>
      </c>
      <c r="F404" s="81">
        <v>581140.44737095304</v>
      </c>
      <c r="G404" s="81">
        <v>607736.41127623001</v>
      </c>
      <c r="H404" s="81">
        <f t="shared" si="6"/>
        <v>2761596.5475132153</v>
      </c>
    </row>
    <row r="405" spans="1:8">
      <c r="A405">
        <v>381617</v>
      </c>
      <c r="B405" t="s">
        <v>424</v>
      </c>
      <c r="C405" s="82">
        <v>1281742.9971698599</v>
      </c>
      <c r="D405" s="81">
        <v>1318006.2552531001</v>
      </c>
      <c r="E405" s="81">
        <v>1347317.3533838701</v>
      </c>
      <c r="F405" s="81">
        <v>1369358.36195672</v>
      </c>
      <c r="G405" s="81">
        <v>1384442.1095333199</v>
      </c>
      <c r="H405" s="81">
        <f t="shared" si="6"/>
        <v>6700867.0772968708</v>
      </c>
    </row>
    <row r="406" spans="1:8">
      <c r="A406">
        <v>381622</v>
      </c>
      <c r="B406" t="s">
        <v>762</v>
      </c>
      <c r="C406" s="82">
        <v>260791.88290327301</v>
      </c>
      <c r="D406" s="81">
        <v>274888.20543235802</v>
      </c>
      <c r="E406" s="81">
        <v>289099.827053671</v>
      </c>
      <c r="F406" s="81">
        <v>303565.172353203</v>
      </c>
      <c r="G406" s="81">
        <v>317160.54145707999</v>
      </c>
      <c r="H406" s="81">
        <f t="shared" si="6"/>
        <v>1445505.6291995852</v>
      </c>
    </row>
    <row r="407" spans="1:8">
      <c r="A407">
        <v>381625</v>
      </c>
      <c r="B407" t="s">
        <v>426</v>
      </c>
      <c r="C407" s="82">
        <v>2147158.9556722799</v>
      </c>
      <c r="D407" s="81">
        <v>2283545.8413098599</v>
      </c>
      <c r="E407" s="81">
        <v>2413002.5472679301</v>
      </c>
      <c r="F407" s="81">
        <v>2532403.8887670399</v>
      </c>
      <c r="G407" s="81">
        <v>2646059.6012550802</v>
      </c>
      <c r="H407" s="81">
        <f t="shared" si="6"/>
        <v>12022170.834272189</v>
      </c>
    </row>
    <row r="408" spans="1:8">
      <c r="A408">
        <v>381630</v>
      </c>
      <c r="B408" t="s">
        <v>427</v>
      </c>
      <c r="C408" s="82">
        <v>2756519.8499229099</v>
      </c>
      <c r="D408" s="81">
        <v>2862081.8349218098</v>
      </c>
      <c r="E408" s="81">
        <v>2955906.8138736798</v>
      </c>
      <c r="F408" s="81">
        <v>3035346.8908831198</v>
      </c>
      <c r="G408" s="81">
        <v>3102874.5600044699</v>
      </c>
      <c r="H408" s="81">
        <f t="shared" si="6"/>
        <v>14712729.94960599</v>
      </c>
    </row>
    <row r="409" spans="1:8">
      <c r="A409">
        <v>381631</v>
      </c>
      <c r="B409" t="s">
        <v>763</v>
      </c>
      <c r="C409" s="82">
        <v>1430920.7161659701</v>
      </c>
      <c r="D409" s="81">
        <v>1477519.6543902799</v>
      </c>
      <c r="E409" s="81">
        <v>1519079.21792026</v>
      </c>
      <c r="F409" s="81">
        <v>1553898.23589189</v>
      </c>
      <c r="G409" s="81">
        <v>1583049.9904145501</v>
      </c>
      <c r="H409" s="81">
        <f t="shared" si="6"/>
        <v>7564467.814782951</v>
      </c>
    </row>
    <row r="410" spans="1:8">
      <c r="A410">
        <v>381632</v>
      </c>
      <c r="B410" t="s">
        <v>429</v>
      </c>
      <c r="C410" s="82">
        <v>9549424.8645323794</v>
      </c>
      <c r="D410" s="81">
        <v>9700131.7342697605</v>
      </c>
      <c r="E410" s="81">
        <v>9829353.5995427202</v>
      </c>
      <c r="F410" s="81">
        <v>9947539.7436372992</v>
      </c>
      <c r="G410" s="81">
        <v>10058872.371914299</v>
      </c>
      <c r="H410" s="81">
        <f t="shared" si="6"/>
        <v>49085322.313896462</v>
      </c>
    </row>
    <row r="411" spans="1:8">
      <c r="A411">
        <v>381636</v>
      </c>
      <c r="B411" t="s">
        <v>430</v>
      </c>
      <c r="C411" s="82">
        <v>3742968.3758823499</v>
      </c>
      <c r="D411" s="81">
        <v>3921644.0123288501</v>
      </c>
      <c r="E411" s="81">
        <v>4099599.0589428199</v>
      </c>
      <c r="F411" s="81">
        <v>4276541.1030933196</v>
      </c>
      <c r="G411" s="81">
        <v>4455567.2256583804</v>
      </c>
      <c r="H411" s="81">
        <f t="shared" si="6"/>
        <v>20496319.775905717</v>
      </c>
    </row>
    <row r="412" spans="1:8">
      <c r="A412">
        <v>381637</v>
      </c>
      <c r="B412" t="s">
        <v>431</v>
      </c>
      <c r="C412" s="82">
        <v>3911097.1900555501</v>
      </c>
      <c r="D412" s="81">
        <v>4128140.4727545502</v>
      </c>
      <c r="E412" s="81">
        <v>4328527.3037609402</v>
      </c>
      <c r="F412" s="81">
        <v>4506985.1252113497</v>
      </c>
      <c r="G412" s="81">
        <v>4671626.8496775599</v>
      </c>
      <c r="H412" s="81">
        <f t="shared" si="6"/>
        <v>21546376.94145995</v>
      </c>
    </row>
    <row r="413" spans="1:8">
      <c r="A413">
        <v>381638</v>
      </c>
      <c r="B413" t="s">
        <v>432</v>
      </c>
      <c r="C413" s="82">
        <v>306152.42787527398</v>
      </c>
      <c r="D413" s="81">
        <v>321657.94178801798</v>
      </c>
      <c r="E413" s="81">
        <v>337071.09559018299</v>
      </c>
      <c r="F413" s="81">
        <v>352244.185339269</v>
      </c>
      <c r="G413" s="81">
        <v>366353.27403242397</v>
      </c>
      <c r="H413" s="81">
        <f t="shared" si="6"/>
        <v>1683478.9246251679</v>
      </c>
    </row>
    <row r="414" spans="1:8">
      <c r="A414">
        <v>382247</v>
      </c>
      <c r="B414" t="s">
        <v>433</v>
      </c>
      <c r="C414" s="82">
        <v>2223133.2525653401</v>
      </c>
      <c r="D414" s="81">
        <v>2288132.0156427501</v>
      </c>
      <c r="E414" s="81">
        <v>2352584.50845891</v>
      </c>
      <c r="F414" s="81">
        <v>2414197.8839351898</v>
      </c>
      <c r="G414" s="81">
        <v>2474179.11879161</v>
      </c>
      <c r="H414" s="81">
        <f t="shared" si="6"/>
        <v>11752226.7793938</v>
      </c>
    </row>
    <row r="415" spans="1:8">
      <c r="A415">
        <v>383303</v>
      </c>
      <c r="B415" t="s">
        <v>434</v>
      </c>
      <c r="C415" s="82">
        <v>10973394.322412999</v>
      </c>
      <c r="D415" s="81">
        <v>11178905.037075499</v>
      </c>
      <c r="E415" s="81">
        <v>11384174.660561999</v>
      </c>
      <c r="F415" s="81">
        <v>11622538.4151589</v>
      </c>
      <c r="G415" s="81">
        <v>11897400.280049199</v>
      </c>
      <c r="H415" s="81">
        <f t="shared" si="6"/>
        <v>57056412.715258591</v>
      </c>
    </row>
    <row r="416" spans="1:8">
      <c r="A416">
        <v>391405</v>
      </c>
      <c r="B416" t="s">
        <v>764</v>
      </c>
      <c r="C416" s="82">
        <v>118526.670921821</v>
      </c>
      <c r="D416" s="81">
        <v>121377.183023764</v>
      </c>
      <c r="E416" s="81">
        <v>124182.77819738899</v>
      </c>
      <c r="F416" s="81">
        <v>126743.115656113</v>
      </c>
      <c r="G416" s="81">
        <v>129076.48669829901</v>
      </c>
      <c r="H416" s="81">
        <f t="shared" si="6"/>
        <v>619906.23449738603</v>
      </c>
    </row>
    <row r="417" spans="1:8">
      <c r="A417">
        <v>391640</v>
      </c>
      <c r="B417" t="s">
        <v>765</v>
      </c>
      <c r="C417" s="82">
        <v>425028.32593778498</v>
      </c>
      <c r="D417" s="81">
        <v>447650.62021533097</v>
      </c>
      <c r="E417" s="81">
        <v>470957.32951866899</v>
      </c>
      <c r="F417" s="81">
        <v>493440.16168358299</v>
      </c>
      <c r="G417" s="81">
        <v>514558.35350910597</v>
      </c>
      <c r="H417" s="81">
        <f t="shared" si="6"/>
        <v>2351634.7908644741</v>
      </c>
    </row>
    <row r="418" spans="1:8">
      <c r="A418">
        <v>391642</v>
      </c>
      <c r="B418" t="s">
        <v>438</v>
      </c>
      <c r="C418" s="82">
        <v>677055.30765899096</v>
      </c>
      <c r="D418" s="81">
        <v>690692.86396776803</v>
      </c>
      <c r="E418" s="81">
        <v>702420.87549770996</v>
      </c>
      <c r="F418" s="81">
        <v>711045.99955920805</v>
      </c>
      <c r="G418" s="81">
        <v>717453.05181084503</v>
      </c>
      <c r="H418" s="81">
        <f t="shared" si="6"/>
        <v>3498668.0984945223</v>
      </c>
    </row>
    <row r="419" spans="1:8">
      <c r="A419">
        <v>391647</v>
      </c>
      <c r="B419" t="s">
        <v>439</v>
      </c>
      <c r="C419" s="82">
        <v>1752852.4008845701</v>
      </c>
      <c r="D419" s="81">
        <v>1840918.67709962</v>
      </c>
      <c r="E419" s="81">
        <v>1919951.12667918</v>
      </c>
      <c r="F419" s="81">
        <v>1988129.43046996</v>
      </c>
      <c r="G419" s="81">
        <v>2048437.9137682801</v>
      </c>
      <c r="H419" s="81">
        <f t="shared" si="6"/>
        <v>9550289.5489016101</v>
      </c>
    </row>
    <row r="420" spans="1:8">
      <c r="A420">
        <v>391649</v>
      </c>
      <c r="B420" t="s">
        <v>440</v>
      </c>
      <c r="C420" s="82">
        <v>276359.28340468998</v>
      </c>
      <c r="D420" s="81">
        <v>290747.55975245498</v>
      </c>
      <c r="E420" s="81">
        <v>305642.35518860299</v>
      </c>
      <c r="F420" s="81">
        <v>320606.99420537398</v>
      </c>
      <c r="G420" s="81">
        <v>334303.46394980903</v>
      </c>
      <c r="H420" s="81">
        <f t="shared" si="6"/>
        <v>1527659.6565009311</v>
      </c>
    </row>
    <row r="421" spans="1:8">
      <c r="A421">
        <v>391650</v>
      </c>
      <c r="B421" t="s">
        <v>441</v>
      </c>
      <c r="C421" s="82">
        <v>1173347.8647962101</v>
      </c>
      <c r="D421" s="81">
        <v>1222685.3204621701</v>
      </c>
      <c r="E421" s="81">
        <v>1277950.5095152101</v>
      </c>
      <c r="F421" s="81">
        <v>1333991.8292158099</v>
      </c>
      <c r="G421" s="81">
        <v>1387249.4837962301</v>
      </c>
      <c r="H421" s="81">
        <f t="shared" si="6"/>
        <v>6395225.0077856295</v>
      </c>
    </row>
    <row r="422" spans="1:8">
      <c r="A422">
        <v>391653</v>
      </c>
      <c r="B422" t="s">
        <v>442</v>
      </c>
      <c r="C422" s="82">
        <v>102175.102828806</v>
      </c>
      <c r="D422" s="81">
        <v>108288.60263415601</v>
      </c>
      <c r="E422" s="81">
        <v>114232.301304789</v>
      </c>
      <c r="F422" s="81">
        <v>119710.539447673</v>
      </c>
      <c r="G422" s="81">
        <v>125465.257544729</v>
      </c>
      <c r="H422" s="81">
        <f t="shared" si="6"/>
        <v>569871.80376015301</v>
      </c>
    </row>
    <row r="423" spans="1:8">
      <c r="A423">
        <v>391654</v>
      </c>
      <c r="B423" t="s">
        <v>393</v>
      </c>
      <c r="C423" s="82">
        <v>4219880.6806650404</v>
      </c>
      <c r="D423" s="81">
        <v>4325068.5278848903</v>
      </c>
      <c r="E423" s="81">
        <v>4417355.3987842901</v>
      </c>
      <c r="F423" s="81">
        <v>4496669.2037338102</v>
      </c>
      <c r="G423" s="81">
        <v>4565673.9112169398</v>
      </c>
      <c r="H423" s="81">
        <f t="shared" si="6"/>
        <v>22024647.722284973</v>
      </c>
    </row>
    <row r="424" spans="1:8">
      <c r="A424">
        <v>391657</v>
      </c>
      <c r="B424" t="s">
        <v>443</v>
      </c>
      <c r="C424" s="82">
        <v>1092723.39781656</v>
      </c>
      <c r="D424" s="81">
        <v>1102739.10893312</v>
      </c>
      <c r="E424" s="81">
        <v>1108066.2849801299</v>
      </c>
      <c r="F424" s="81">
        <v>1107207.84525156</v>
      </c>
      <c r="G424" s="81">
        <v>1101290.2277855601</v>
      </c>
      <c r="H424" s="81">
        <f t="shared" si="6"/>
        <v>5512026.8647669302</v>
      </c>
    </row>
    <row r="425" spans="1:8">
      <c r="A425">
        <v>391659</v>
      </c>
      <c r="B425" t="s">
        <v>766</v>
      </c>
      <c r="C425" s="82">
        <v>6376999.3135350598</v>
      </c>
      <c r="D425" s="81">
        <v>6743770.8230096698</v>
      </c>
      <c r="E425" s="81">
        <v>7090408.0185789103</v>
      </c>
      <c r="F425" s="81">
        <v>7409055.5469683902</v>
      </c>
      <c r="G425" s="81">
        <v>7708519.9095810596</v>
      </c>
      <c r="H425" s="81">
        <f t="shared" si="6"/>
        <v>35328753.611673087</v>
      </c>
    </row>
    <row r="426" spans="1:8">
      <c r="A426">
        <v>391666</v>
      </c>
      <c r="B426" t="s">
        <v>445</v>
      </c>
      <c r="C426" s="82">
        <v>188811.29654494199</v>
      </c>
      <c r="D426" s="81">
        <v>201178.28291280099</v>
      </c>
      <c r="E426" s="81">
        <v>213167.48618111401</v>
      </c>
      <c r="F426" s="81">
        <v>225717.44621132899</v>
      </c>
      <c r="G426" s="81">
        <v>238011.41871529099</v>
      </c>
      <c r="H426" s="81">
        <f t="shared" si="6"/>
        <v>1066885.9305654769</v>
      </c>
    </row>
    <row r="427" spans="1:8">
      <c r="A427">
        <v>391667</v>
      </c>
      <c r="B427" t="s">
        <v>767</v>
      </c>
      <c r="C427" s="82">
        <v>174262.553121823</v>
      </c>
      <c r="D427" s="81">
        <v>181153.72149574201</v>
      </c>
      <c r="E427" s="81">
        <v>187559.49917693599</v>
      </c>
      <c r="F427" s="81">
        <v>193313.81309301301</v>
      </c>
      <c r="G427" s="81">
        <v>198579.612373482</v>
      </c>
      <c r="H427" s="81">
        <f t="shared" si="6"/>
        <v>934869.19926099596</v>
      </c>
    </row>
    <row r="428" spans="1:8">
      <c r="A428">
        <v>391668</v>
      </c>
      <c r="B428" t="s">
        <v>447</v>
      </c>
      <c r="C428" s="82">
        <v>741693.11986062594</v>
      </c>
      <c r="D428" s="81">
        <v>777951.19368618005</v>
      </c>
      <c r="E428" s="81">
        <v>769914.69590259599</v>
      </c>
      <c r="F428" s="81">
        <v>737277.20932844502</v>
      </c>
      <c r="G428" s="81">
        <v>751416.13500492997</v>
      </c>
      <c r="H428" s="81">
        <f t="shared" si="6"/>
        <v>3778252.3537827767</v>
      </c>
    </row>
    <row r="429" spans="1:8">
      <c r="A429">
        <v>391669</v>
      </c>
      <c r="B429" t="s">
        <v>768</v>
      </c>
      <c r="C429" s="82">
        <v>568725.69979703706</v>
      </c>
      <c r="D429" s="81">
        <v>581781.59440302395</v>
      </c>
      <c r="E429" s="81">
        <v>594228.35786818305</v>
      </c>
      <c r="F429" s="81">
        <v>605791.10875486198</v>
      </c>
      <c r="G429" s="81">
        <v>616617.77341404196</v>
      </c>
      <c r="H429" s="81">
        <f t="shared" si="6"/>
        <v>2967144.5342371478</v>
      </c>
    </row>
    <row r="430" spans="1:8">
      <c r="A430">
        <v>391670</v>
      </c>
      <c r="B430" t="s">
        <v>449</v>
      </c>
      <c r="C430" s="82">
        <v>1541520.2178422499</v>
      </c>
      <c r="D430" s="81">
        <v>1617320.1291691901</v>
      </c>
      <c r="E430" s="81">
        <v>1685268.8838422899</v>
      </c>
      <c r="F430" s="81">
        <v>1743691.79947099</v>
      </c>
      <c r="G430" s="81">
        <v>1794369.2504252</v>
      </c>
      <c r="H430" s="81">
        <f t="shared" si="6"/>
        <v>8382170.2807499198</v>
      </c>
    </row>
    <row r="431" spans="1:8">
      <c r="A431">
        <v>391671</v>
      </c>
      <c r="B431" t="s">
        <v>450</v>
      </c>
      <c r="C431" s="82">
        <v>322116.55823383998</v>
      </c>
      <c r="D431" s="81">
        <v>337467.326127026</v>
      </c>
      <c r="E431" s="81">
        <v>352409.98706956301</v>
      </c>
      <c r="F431" s="81">
        <v>366705.54996221798</v>
      </c>
      <c r="G431" s="81">
        <v>381026.55313949898</v>
      </c>
      <c r="H431" s="81">
        <f t="shared" si="6"/>
        <v>1759725.9745321458</v>
      </c>
    </row>
    <row r="432" spans="1:8">
      <c r="A432">
        <v>391674</v>
      </c>
      <c r="B432" t="s">
        <v>451</v>
      </c>
      <c r="C432" s="82">
        <v>628571.12366941595</v>
      </c>
      <c r="D432" s="81">
        <v>678665.68798633502</v>
      </c>
      <c r="E432" s="81">
        <v>729634.40117214003</v>
      </c>
      <c r="F432" s="81">
        <v>780763.518556603</v>
      </c>
      <c r="G432" s="81">
        <v>833071.11245361902</v>
      </c>
      <c r="H432" s="81">
        <f t="shared" si="6"/>
        <v>3650705.8438381134</v>
      </c>
    </row>
    <row r="433" spans="1:8">
      <c r="A433">
        <v>391676</v>
      </c>
      <c r="B433" t="s">
        <v>452</v>
      </c>
      <c r="C433" s="82">
        <v>1275075.24304942</v>
      </c>
      <c r="D433" s="81">
        <v>1356514.55422337</v>
      </c>
      <c r="E433" s="81">
        <v>1435299.8734649401</v>
      </c>
      <c r="F433" s="81">
        <v>1509318.2894633401</v>
      </c>
      <c r="G433" s="81">
        <v>1580286.18483324</v>
      </c>
      <c r="H433" s="81">
        <f t="shared" si="6"/>
        <v>7156494.1450343104</v>
      </c>
    </row>
    <row r="434" spans="1:8">
      <c r="A434">
        <v>391677</v>
      </c>
      <c r="B434" t="s">
        <v>769</v>
      </c>
      <c r="C434" s="82">
        <v>1142199.5782681501</v>
      </c>
      <c r="D434" s="81">
        <v>1195881.02581591</v>
      </c>
      <c r="E434" s="81">
        <v>1246527.5699099</v>
      </c>
      <c r="F434" s="81">
        <v>1292465.4492859801</v>
      </c>
      <c r="G434" s="81">
        <v>1335498.0226241699</v>
      </c>
      <c r="H434" s="81">
        <f t="shared" si="6"/>
        <v>6212571.6459041107</v>
      </c>
    </row>
    <row r="435" spans="1:8">
      <c r="A435">
        <v>391679</v>
      </c>
      <c r="B435" t="s">
        <v>770</v>
      </c>
      <c r="C435" s="82">
        <v>210993.40978069199</v>
      </c>
      <c r="D435" s="81">
        <v>224270.696329103</v>
      </c>
      <c r="E435" s="81">
        <v>237432.600437496</v>
      </c>
      <c r="F435" s="81">
        <v>250600.48176322499</v>
      </c>
      <c r="G435" s="81">
        <v>263739.38867859199</v>
      </c>
      <c r="H435" s="81">
        <f t="shared" si="6"/>
        <v>1187036.576989108</v>
      </c>
    </row>
    <row r="436" spans="1:8">
      <c r="A436">
        <v>391680</v>
      </c>
      <c r="B436" t="s">
        <v>455</v>
      </c>
      <c r="C436" s="82">
        <v>3848432.3145538298</v>
      </c>
      <c r="D436" s="81">
        <v>3971825.3942564102</v>
      </c>
      <c r="E436" s="81">
        <v>4081199.9442373598</v>
      </c>
      <c r="F436" s="81">
        <v>4175987.7519264398</v>
      </c>
      <c r="G436" s="81">
        <v>4260417.4704595897</v>
      </c>
      <c r="H436" s="81">
        <f t="shared" si="6"/>
        <v>20337862.875433631</v>
      </c>
    </row>
    <row r="437" spans="1:8">
      <c r="A437">
        <v>391682</v>
      </c>
      <c r="B437" t="s">
        <v>771</v>
      </c>
      <c r="C437" s="82">
        <v>178004.15004541099</v>
      </c>
      <c r="D437" s="81">
        <v>186370.05493321101</v>
      </c>
      <c r="E437" s="81">
        <v>195073.619854391</v>
      </c>
      <c r="F437" s="81">
        <v>203396.44863482699</v>
      </c>
      <c r="G437" s="81">
        <v>210922.781017033</v>
      </c>
      <c r="H437" s="81">
        <f t="shared" si="6"/>
        <v>973767.05448487296</v>
      </c>
    </row>
    <row r="438" spans="1:8">
      <c r="A438">
        <v>391684</v>
      </c>
      <c r="B438" t="s">
        <v>772</v>
      </c>
      <c r="C438" s="82">
        <v>703375.57885177503</v>
      </c>
      <c r="D438" s="81">
        <v>739662.65200810402</v>
      </c>
      <c r="E438" s="81">
        <v>772945.25836733903</v>
      </c>
      <c r="F438" s="81">
        <v>802784.77227284305</v>
      </c>
      <c r="G438" s="81">
        <v>830779.66497120901</v>
      </c>
      <c r="H438" s="81">
        <f t="shared" si="6"/>
        <v>3849547.9264712702</v>
      </c>
    </row>
    <row r="439" spans="1:8">
      <c r="A439">
        <v>391685</v>
      </c>
      <c r="B439" t="s">
        <v>458</v>
      </c>
      <c r="C439" s="82">
        <v>1725851.9756372401</v>
      </c>
      <c r="D439" s="81">
        <v>1798380.6178179199</v>
      </c>
      <c r="E439" s="81">
        <v>1863296.3481699899</v>
      </c>
      <c r="F439" s="81">
        <v>1920935.0580889101</v>
      </c>
      <c r="G439" s="81">
        <v>1972256.6664829601</v>
      </c>
      <c r="H439" s="81">
        <f t="shared" si="6"/>
        <v>9280720.6661970206</v>
      </c>
    </row>
    <row r="440" spans="1:8">
      <c r="A440">
        <v>391686</v>
      </c>
      <c r="B440" t="s">
        <v>773</v>
      </c>
      <c r="C440" s="82">
        <v>4856621.4512288095</v>
      </c>
      <c r="D440" s="81">
        <v>5097268.4433019701</v>
      </c>
      <c r="E440" s="81">
        <v>5322725.9611935597</v>
      </c>
      <c r="F440" s="81">
        <v>5525175.8347391002</v>
      </c>
      <c r="G440" s="81">
        <v>5712769.8929550201</v>
      </c>
      <c r="H440" s="81">
        <f t="shared" si="6"/>
        <v>26514561.583418459</v>
      </c>
    </row>
    <row r="441" spans="1:8">
      <c r="A441">
        <v>391688</v>
      </c>
      <c r="B441" t="s">
        <v>455</v>
      </c>
      <c r="C441" s="82">
        <v>258047.85876782399</v>
      </c>
      <c r="D441" s="81">
        <v>254705.53534196099</v>
      </c>
      <c r="E441" s="81">
        <v>251381.65044038699</v>
      </c>
      <c r="F441" s="81">
        <v>247935.70107842801</v>
      </c>
      <c r="G441" s="81">
        <v>244329.28392225501</v>
      </c>
      <c r="H441" s="81">
        <f t="shared" si="6"/>
        <v>1256400.029550855</v>
      </c>
    </row>
    <row r="442" spans="1:8">
      <c r="A442">
        <v>391689</v>
      </c>
      <c r="B442" t="s">
        <v>461</v>
      </c>
      <c r="C442" s="82">
        <v>1782514.0477625299</v>
      </c>
      <c r="D442" s="81">
        <v>1927529.64776447</v>
      </c>
      <c r="E442" s="81">
        <v>2069784.75213883</v>
      </c>
      <c r="F442" s="81">
        <v>2208504.4617620101</v>
      </c>
      <c r="G442" s="81">
        <v>2345240.1384113999</v>
      </c>
      <c r="H442" s="81">
        <f t="shared" si="6"/>
        <v>10333573.047839239</v>
      </c>
    </row>
    <row r="443" spans="1:8">
      <c r="A443">
        <v>401697</v>
      </c>
      <c r="B443" t="s">
        <v>463</v>
      </c>
      <c r="C443" s="82">
        <v>915995.25530921598</v>
      </c>
      <c r="D443" s="81">
        <v>979406.75522147305</v>
      </c>
      <c r="E443" s="81">
        <v>1043169.87587248</v>
      </c>
      <c r="F443" s="81">
        <v>1106161.7576049</v>
      </c>
      <c r="G443" s="81">
        <v>1169384.42707064</v>
      </c>
      <c r="H443" s="81">
        <f t="shared" si="6"/>
        <v>5214118.0710787093</v>
      </c>
    </row>
    <row r="444" spans="1:8">
      <c r="A444">
        <v>401698</v>
      </c>
      <c r="B444" t="s">
        <v>464</v>
      </c>
      <c r="C444" s="82">
        <v>179279.73166094901</v>
      </c>
      <c r="D444" s="81">
        <v>201422.53479669199</v>
      </c>
      <c r="E444" s="81">
        <v>226244.90055460201</v>
      </c>
      <c r="F444" s="81">
        <v>253547.08988859699</v>
      </c>
      <c r="G444" s="81">
        <v>283517.18852329801</v>
      </c>
      <c r="H444" s="81">
        <f t="shared" si="6"/>
        <v>1144011.4454241381</v>
      </c>
    </row>
    <row r="445" spans="1:8">
      <c r="A445">
        <v>401699</v>
      </c>
      <c r="B445" t="s">
        <v>465</v>
      </c>
      <c r="C445" s="82">
        <v>141697.582441926</v>
      </c>
      <c r="D445" s="81">
        <v>153958.46130197099</v>
      </c>
      <c r="E445" s="81">
        <v>167142.183599126</v>
      </c>
      <c r="F445" s="81">
        <v>180777.60912832801</v>
      </c>
      <c r="G445" s="81">
        <v>195256.14855126201</v>
      </c>
      <c r="H445" s="81">
        <f t="shared" si="6"/>
        <v>838831.98502261296</v>
      </c>
    </row>
    <row r="446" spans="1:8">
      <c r="A446">
        <v>401702</v>
      </c>
      <c r="B446" t="s">
        <v>466</v>
      </c>
      <c r="C446" s="82">
        <v>956998.75910264696</v>
      </c>
      <c r="D446" s="81">
        <v>1027325.84488524</v>
      </c>
      <c r="E446" s="81">
        <v>1100095.32602275</v>
      </c>
      <c r="F446" s="81">
        <v>1174525.0518700201</v>
      </c>
      <c r="G446" s="81">
        <v>1251310.9385686</v>
      </c>
      <c r="H446" s="81">
        <f t="shared" si="6"/>
        <v>5510255.9204492569</v>
      </c>
    </row>
    <row r="447" spans="1:8">
      <c r="A447">
        <v>401704</v>
      </c>
      <c r="B447" t="s">
        <v>467</v>
      </c>
      <c r="C447" s="82">
        <v>609385.46364253899</v>
      </c>
      <c r="D447" s="81">
        <v>647963.74884529295</v>
      </c>
      <c r="E447" s="81">
        <v>685674.85029306496</v>
      </c>
      <c r="F447" s="81">
        <v>722115.11366611696</v>
      </c>
      <c r="G447" s="81">
        <v>757022.34499375301</v>
      </c>
      <c r="H447" s="81">
        <f t="shared" si="6"/>
        <v>3422161.5214407668</v>
      </c>
    </row>
    <row r="448" spans="1:8">
      <c r="A448">
        <v>401709</v>
      </c>
      <c r="B448" t="s">
        <v>468</v>
      </c>
      <c r="C448" s="82">
        <v>1153937.3081340799</v>
      </c>
      <c r="D448" s="81">
        <v>1248567.6663012099</v>
      </c>
      <c r="E448" s="81">
        <v>1341488.99031296</v>
      </c>
      <c r="F448" s="81">
        <v>1431739.6388731101</v>
      </c>
      <c r="G448" s="81">
        <v>1519521.7500491701</v>
      </c>
      <c r="H448" s="81">
        <f t="shared" si="6"/>
        <v>6695255.35367053</v>
      </c>
    </row>
    <row r="449" spans="1:8">
      <c r="A449">
        <v>401710</v>
      </c>
      <c r="B449" t="s">
        <v>469</v>
      </c>
      <c r="C449" s="82">
        <v>234229.12170660199</v>
      </c>
      <c r="D449" s="81">
        <v>247938.40950627899</v>
      </c>
      <c r="E449" s="81">
        <v>261439.478317548</v>
      </c>
      <c r="F449" s="81">
        <v>275045.16877394298</v>
      </c>
      <c r="G449" s="81">
        <v>287355.46588296501</v>
      </c>
      <c r="H449" s="81">
        <f t="shared" si="6"/>
        <v>1306007.644187337</v>
      </c>
    </row>
    <row r="450" spans="1:8">
      <c r="A450">
        <v>401713</v>
      </c>
      <c r="B450" t="s">
        <v>470</v>
      </c>
      <c r="C450" s="82">
        <v>1689402.4243878899</v>
      </c>
      <c r="D450" s="81">
        <v>1841385.26717509</v>
      </c>
      <c r="E450" s="81">
        <v>1996113.88751696</v>
      </c>
      <c r="F450" s="81">
        <v>2152268.6504054498</v>
      </c>
      <c r="G450" s="81">
        <v>2310678.6408411502</v>
      </c>
      <c r="H450" s="81">
        <f t="shared" si="6"/>
        <v>9989848.8703265395</v>
      </c>
    </row>
    <row r="451" spans="1:8">
      <c r="A451">
        <v>401718</v>
      </c>
      <c r="B451" t="s">
        <v>471</v>
      </c>
      <c r="C451" s="82">
        <v>1555431.02451764</v>
      </c>
      <c r="D451" s="81">
        <v>1729397.1627257599</v>
      </c>
      <c r="E451" s="81">
        <v>1907947.8426763299</v>
      </c>
      <c r="F451" s="81">
        <v>2089849.8374982399</v>
      </c>
      <c r="G451" s="81">
        <v>2276003.9939738498</v>
      </c>
      <c r="H451" s="81">
        <f t="shared" si="6"/>
        <v>9558629.86139182</v>
      </c>
    </row>
    <row r="452" spans="1:8">
      <c r="A452">
        <v>401721</v>
      </c>
      <c r="B452" t="s">
        <v>472</v>
      </c>
      <c r="C452" s="82">
        <v>516089.99849148199</v>
      </c>
      <c r="D452" s="81">
        <v>499363.32016184903</v>
      </c>
      <c r="E452" s="81">
        <v>490513.74371230497</v>
      </c>
      <c r="F452" s="81">
        <v>477198.21905206499</v>
      </c>
      <c r="G452" s="81">
        <v>493511.59123685001</v>
      </c>
      <c r="H452" s="81">
        <f t="shared" ref="H452:H515" si="7">SUM(C452:G452)</f>
        <v>2476676.8726545507</v>
      </c>
    </row>
    <row r="453" spans="1:8">
      <c r="A453">
        <v>401724</v>
      </c>
      <c r="B453" t="s">
        <v>473</v>
      </c>
      <c r="C453" s="82">
        <v>2824967.8735830202</v>
      </c>
      <c r="D453" s="81">
        <v>3064693.67963123</v>
      </c>
      <c r="E453" s="81">
        <v>3292193.5544233099</v>
      </c>
      <c r="F453" s="81">
        <v>3504452.1355488501</v>
      </c>
      <c r="G453" s="81">
        <v>3706429.7398684998</v>
      </c>
      <c r="H453" s="81">
        <f t="shared" si="7"/>
        <v>16392736.98305491</v>
      </c>
    </row>
    <row r="454" spans="1:8">
      <c r="A454">
        <v>401734</v>
      </c>
      <c r="B454" t="s">
        <v>474</v>
      </c>
      <c r="C454" s="82">
        <v>3451686.3539772099</v>
      </c>
      <c r="D454" s="81">
        <v>3661427.7492852001</v>
      </c>
      <c r="E454" s="81">
        <v>3853112.4390621302</v>
      </c>
      <c r="F454" s="81">
        <v>3852677.81447348</v>
      </c>
      <c r="G454" s="81">
        <v>4002977.5102884402</v>
      </c>
      <c r="H454" s="81">
        <f t="shared" si="7"/>
        <v>18821881.867086459</v>
      </c>
    </row>
    <row r="455" spans="1:8">
      <c r="A455">
        <v>411746</v>
      </c>
      <c r="B455" t="s">
        <v>476</v>
      </c>
      <c r="C455" s="82">
        <v>2459748.24946228</v>
      </c>
      <c r="D455" s="81">
        <v>2601364.2383091399</v>
      </c>
      <c r="E455" s="81">
        <v>2738408.52280288</v>
      </c>
      <c r="F455" s="81">
        <v>2867836.4570395201</v>
      </c>
      <c r="G455" s="81">
        <v>2991192.31064355</v>
      </c>
      <c r="H455" s="81">
        <f t="shared" si="7"/>
        <v>13658549.77825737</v>
      </c>
    </row>
    <row r="456" spans="1:8">
      <c r="A456">
        <v>411756</v>
      </c>
      <c r="B456" t="s">
        <v>477</v>
      </c>
      <c r="C456" s="82">
        <v>754620.51586716902</v>
      </c>
      <c r="D456" s="81">
        <v>775903.92064979998</v>
      </c>
      <c r="E456" s="81">
        <v>796480.66431912198</v>
      </c>
      <c r="F456" s="81">
        <v>817532.34425474599</v>
      </c>
      <c r="G456" s="81">
        <v>837114.99127037101</v>
      </c>
      <c r="H456" s="81">
        <f t="shared" si="7"/>
        <v>3981652.4363612076</v>
      </c>
    </row>
    <row r="457" spans="1:8">
      <c r="A457">
        <v>411758</v>
      </c>
      <c r="B457" t="s">
        <v>478</v>
      </c>
      <c r="C457" s="82">
        <v>1185381.2611068999</v>
      </c>
      <c r="D457" s="81">
        <v>1244855.4031668</v>
      </c>
      <c r="E457" s="81">
        <v>1298848.80448303</v>
      </c>
      <c r="F457" s="81">
        <v>1347197.6683026601</v>
      </c>
      <c r="G457" s="81">
        <v>1390656.7480102801</v>
      </c>
      <c r="H457" s="81">
        <f t="shared" si="7"/>
        <v>6466939.8850696702</v>
      </c>
    </row>
    <row r="458" spans="1:8">
      <c r="A458">
        <v>411761</v>
      </c>
      <c r="B458" t="s">
        <v>479</v>
      </c>
      <c r="C458" s="82">
        <v>891440.61615953303</v>
      </c>
      <c r="D458" s="81">
        <v>869671.18062442401</v>
      </c>
      <c r="E458" s="81">
        <v>860156.29034188599</v>
      </c>
      <c r="F458" s="81">
        <v>842208.36815462098</v>
      </c>
      <c r="G458" s="81">
        <v>874899.93992627796</v>
      </c>
      <c r="H458" s="81">
        <f t="shared" si="7"/>
        <v>4338376.395206742</v>
      </c>
    </row>
    <row r="459" spans="1:8">
      <c r="A459">
        <v>411764</v>
      </c>
      <c r="B459" t="s">
        <v>480</v>
      </c>
      <c r="C459" s="82">
        <v>860979.57574589795</v>
      </c>
      <c r="D459" s="81">
        <v>899630.01132722897</v>
      </c>
      <c r="E459" s="81">
        <v>939015.50174390199</v>
      </c>
      <c r="F459" s="81">
        <v>977870.07737193897</v>
      </c>
      <c r="G459" s="81">
        <v>1016871.33697067</v>
      </c>
      <c r="H459" s="81">
        <f t="shared" si="7"/>
        <v>4694366.5031596376</v>
      </c>
    </row>
    <row r="460" spans="1:8">
      <c r="A460">
        <v>411777</v>
      </c>
      <c r="B460" t="s">
        <v>481</v>
      </c>
      <c r="C460" s="82">
        <v>1969529.3375407001</v>
      </c>
      <c r="D460" s="81">
        <v>2134930.9601970399</v>
      </c>
      <c r="E460" s="81">
        <v>2294211.69208501</v>
      </c>
      <c r="F460" s="81">
        <v>2446849.7988987402</v>
      </c>
      <c r="G460" s="81">
        <v>2594310.1576223499</v>
      </c>
      <c r="H460" s="81">
        <f t="shared" si="7"/>
        <v>11439831.946343841</v>
      </c>
    </row>
    <row r="461" spans="1:8">
      <c r="A461">
        <v>411778</v>
      </c>
      <c r="B461" t="s">
        <v>482</v>
      </c>
      <c r="C461" s="82">
        <v>455770.82927622099</v>
      </c>
      <c r="D461" s="81">
        <v>465381.70488844102</v>
      </c>
      <c r="E461" s="81">
        <v>451086.33335267898</v>
      </c>
      <c r="F461" s="81">
        <v>433009.45912904502</v>
      </c>
      <c r="G461" s="81">
        <v>442039.88596457802</v>
      </c>
      <c r="H461" s="81">
        <f t="shared" si="7"/>
        <v>2247288.2126109637</v>
      </c>
    </row>
    <row r="462" spans="1:8">
      <c r="A462">
        <v>411781</v>
      </c>
      <c r="B462" t="s">
        <v>483</v>
      </c>
      <c r="C462" s="82">
        <v>349001.16892734298</v>
      </c>
      <c r="D462" s="81">
        <v>358631.05216789601</v>
      </c>
      <c r="E462" s="81">
        <v>368474.58876095101</v>
      </c>
      <c r="F462" s="81">
        <v>377780.23831470602</v>
      </c>
      <c r="G462" s="81">
        <v>387017.90449696098</v>
      </c>
      <c r="H462" s="81">
        <f t="shared" si="7"/>
        <v>1840904.9526678573</v>
      </c>
    </row>
    <row r="463" spans="1:8">
      <c r="A463">
        <v>411782</v>
      </c>
      <c r="B463" t="s">
        <v>102</v>
      </c>
      <c r="C463" s="82">
        <v>1385652.59969355</v>
      </c>
      <c r="D463" s="81">
        <v>1438000.56437095</v>
      </c>
      <c r="E463" s="81">
        <v>1485614.69622317</v>
      </c>
      <c r="F463" s="81">
        <v>1526998.1907023001</v>
      </c>
      <c r="G463" s="81">
        <v>1562779.8769977801</v>
      </c>
      <c r="H463" s="81">
        <f t="shared" si="7"/>
        <v>7399045.9279877506</v>
      </c>
    </row>
    <row r="464" spans="1:8">
      <c r="A464">
        <v>411788</v>
      </c>
      <c r="B464" t="s">
        <v>484</v>
      </c>
      <c r="C464" s="82">
        <v>1643112.6791514601</v>
      </c>
      <c r="D464" s="81">
        <v>1673403.5253941801</v>
      </c>
      <c r="E464" s="81">
        <v>1657737.8761559799</v>
      </c>
      <c r="F464" s="81">
        <v>1625557.3787573799</v>
      </c>
      <c r="G464" s="81">
        <v>1687948.3645540699</v>
      </c>
      <c r="H464" s="81">
        <f t="shared" si="7"/>
        <v>8287759.8240130702</v>
      </c>
    </row>
    <row r="465" spans="1:8">
      <c r="A465">
        <v>411791</v>
      </c>
      <c r="B465" t="s">
        <v>485</v>
      </c>
      <c r="C465" s="82">
        <v>226899.647409903</v>
      </c>
      <c r="D465" s="81">
        <v>240035.33347122499</v>
      </c>
      <c r="E465" s="81">
        <v>252006.21434680701</v>
      </c>
      <c r="F465" s="81">
        <v>261714.847232592</v>
      </c>
      <c r="G465" s="81">
        <v>269223.69631309301</v>
      </c>
      <c r="H465" s="81">
        <f t="shared" si="7"/>
        <v>1249879.73877362</v>
      </c>
    </row>
    <row r="466" spans="1:8">
      <c r="A466">
        <v>411801</v>
      </c>
      <c r="B466" t="s">
        <v>486</v>
      </c>
      <c r="C466" s="82">
        <v>340053.77805152402</v>
      </c>
      <c r="D466" s="81">
        <v>370260.42606037599</v>
      </c>
      <c r="E466" s="81">
        <v>397948.35509132699</v>
      </c>
      <c r="F466" s="81">
        <v>424772.22025440499</v>
      </c>
      <c r="G466" s="81">
        <v>450341.94303310598</v>
      </c>
      <c r="H466" s="81">
        <f t="shared" si="7"/>
        <v>1983376.7224907379</v>
      </c>
    </row>
    <row r="467" spans="1:8">
      <c r="A467">
        <v>411807</v>
      </c>
      <c r="B467" t="s">
        <v>487</v>
      </c>
      <c r="C467" s="82">
        <v>616237.702754581</v>
      </c>
      <c r="D467" s="81">
        <v>637972.77734804596</v>
      </c>
      <c r="E467" s="81">
        <v>660158.65108687</v>
      </c>
      <c r="F467" s="81">
        <v>682558.46060852602</v>
      </c>
      <c r="G467" s="81">
        <v>418742.88176369702</v>
      </c>
      <c r="H467" s="81">
        <f t="shared" si="7"/>
        <v>3015670.4735617205</v>
      </c>
    </row>
    <row r="468" spans="1:8">
      <c r="A468">
        <v>411809</v>
      </c>
      <c r="B468" t="s">
        <v>325</v>
      </c>
      <c r="C468" s="82">
        <v>397063.466809373</v>
      </c>
      <c r="D468" s="81">
        <v>415707.41700061201</v>
      </c>
      <c r="E468" s="81">
        <v>432714.65510751499</v>
      </c>
      <c r="F468" s="81">
        <v>448974.78881058597</v>
      </c>
      <c r="G468" s="81">
        <v>464183.185167383</v>
      </c>
      <c r="H468" s="81">
        <f t="shared" si="7"/>
        <v>2158643.5128954691</v>
      </c>
    </row>
    <row r="469" spans="1:8">
      <c r="A469">
        <v>411814</v>
      </c>
      <c r="B469" t="s">
        <v>488</v>
      </c>
      <c r="C469" s="82">
        <v>850149.01072366105</v>
      </c>
      <c r="D469" s="81">
        <v>897760.07736572297</v>
      </c>
      <c r="E469" s="81">
        <v>944910.02388671495</v>
      </c>
      <c r="F469" s="81">
        <v>991515.80411253602</v>
      </c>
      <c r="G469" s="81">
        <v>1037107.06990609</v>
      </c>
      <c r="H469" s="81">
        <f t="shared" si="7"/>
        <v>4721441.9859947255</v>
      </c>
    </row>
    <row r="470" spans="1:8">
      <c r="A470">
        <v>411817</v>
      </c>
      <c r="B470" t="s">
        <v>489</v>
      </c>
      <c r="C470" s="82">
        <v>3601353.46811658</v>
      </c>
      <c r="D470" s="81">
        <v>3844182.2999988799</v>
      </c>
      <c r="E470" s="81">
        <v>4096280.84001884</v>
      </c>
      <c r="F470" s="81">
        <v>4359871.1141144801</v>
      </c>
      <c r="G470" s="81">
        <v>4637015.36243218</v>
      </c>
      <c r="H470" s="81">
        <f t="shared" si="7"/>
        <v>20538703.08468096</v>
      </c>
    </row>
    <row r="471" spans="1:8">
      <c r="A471">
        <v>411818</v>
      </c>
      <c r="B471" t="s">
        <v>490</v>
      </c>
      <c r="C471" s="82">
        <v>3325819.5927665699</v>
      </c>
      <c r="D471" s="81">
        <v>3561816.1142122801</v>
      </c>
      <c r="E471" s="81">
        <v>3796656.38336189</v>
      </c>
      <c r="F471" s="81">
        <v>4026821.2331173602</v>
      </c>
      <c r="G471" s="81">
        <v>4255949.9579302501</v>
      </c>
      <c r="H471" s="81">
        <f t="shared" si="7"/>
        <v>18967063.28138835</v>
      </c>
    </row>
    <row r="472" spans="1:8">
      <c r="A472">
        <v>411820</v>
      </c>
      <c r="B472" t="s">
        <v>491</v>
      </c>
      <c r="C472" s="82">
        <v>1385094.0175019901</v>
      </c>
      <c r="D472" s="81">
        <v>1446094.28085362</v>
      </c>
      <c r="E472" s="81">
        <v>1503147.3303652899</v>
      </c>
      <c r="F472" s="81">
        <v>1555993.7180568599</v>
      </c>
      <c r="G472" s="81">
        <v>1604267.1705179899</v>
      </c>
      <c r="H472" s="81">
        <f t="shared" si="7"/>
        <v>7494596.5172957499</v>
      </c>
    </row>
    <row r="473" spans="1:8">
      <c r="A473">
        <v>411826</v>
      </c>
      <c r="B473" t="s">
        <v>774</v>
      </c>
      <c r="C473" s="82">
        <v>12638790.8270059</v>
      </c>
      <c r="D473" s="81">
        <v>13045774.4457379</v>
      </c>
      <c r="E473" s="81">
        <v>13462330.035951201</v>
      </c>
      <c r="F473" s="81">
        <v>13905777.879284</v>
      </c>
      <c r="G473" s="81">
        <v>14376612.1481854</v>
      </c>
      <c r="H473" s="81">
        <f t="shared" si="7"/>
        <v>67429285.3361644</v>
      </c>
    </row>
    <row r="474" spans="1:8">
      <c r="A474">
        <v>411827</v>
      </c>
      <c r="B474" t="s">
        <v>493</v>
      </c>
      <c r="C474" s="82">
        <v>2279136.66896937</v>
      </c>
      <c r="D474" s="81">
        <v>2227127.3561347602</v>
      </c>
      <c r="E474" s="81">
        <v>2205532.1962000998</v>
      </c>
      <c r="F474" s="81">
        <v>2162831.1887521101</v>
      </c>
      <c r="G474" s="81">
        <v>2247323.0557131502</v>
      </c>
      <c r="H474" s="81">
        <f t="shared" si="7"/>
        <v>11121950.46576949</v>
      </c>
    </row>
    <row r="475" spans="1:8">
      <c r="A475">
        <v>411831</v>
      </c>
      <c r="B475" t="s">
        <v>494</v>
      </c>
      <c r="C475" s="82">
        <v>1237591.58888621</v>
      </c>
      <c r="D475" s="81">
        <v>1326768.1317088399</v>
      </c>
      <c r="E475" s="81">
        <v>1324364.7693578301</v>
      </c>
      <c r="F475" s="81">
        <v>1292960.7094753699</v>
      </c>
      <c r="G475" s="81">
        <v>1338345.10302475</v>
      </c>
      <c r="H475" s="81">
        <f t="shared" si="7"/>
        <v>6520030.3024530001</v>
      </c>
    </row>
    <row r="476" spans="1:8">
      <c r="A476">
        <v>411833</v>
      </c>
      <c r="B476" t="s">
        <v>495</v>
      </c>
      <c r="C476" s="82">
        <v>1956058.5416146</v>
      </c>
      <c r="D476" s="81">
        <v>2082943.595618</v>
      </c>
      <c r="E476" s="81">
        <v>2211969.0148122399</v>
      </c>
      <c r="F476" s="81">
        <v>2344194.58678198</v>
      </c>
      <c r="G476" s="81">
        <v>2480177.8651335998</v>
      </c>
      <c r="H476" s="81">
        <f t="shared" si="7"/>
        <v>11075343.603960421</v>
      </c>
    </row>
    <row r="477" spans="1:8">
      <c r="A477">
        <v>411839</v>
      </c>
      <c r="B477" t="s">
        <v>496</v>
      </c>
      <c r="C477" s="82">
        <v>2322903.6988241202</v>
      </c>
      <c r="D477" s="81">
        <v>2429511.2904420998</v>
      </c>
      <c r="E477" s="81">
        <v>2525087.8764240802</v>
      </c>
      <c r="F477" s="81">
        <v>2607955.5937789902</v>
      </c>
      <c r="G477" s="81">
        <v>2681633.8834468401</v>
      </c>
      <c r="H477" s="81">
        <f t="shared" si="7"/>
        <v>12567092.342916131</v>
      </c>
    </row>
    <row r="478" spans="1:8">
      <c r="A478">
        <v>411840</v>
      </c>
      <c r="B478" t="s">
        <v>497</v>
      </c>
      <c r="C478" s="82">
        <v>4060174.5279936702</v>
      </c>
      <c r="D478" s="81">
        <v>4228828.8214384597</v>
      </c>
      <c r="E478" s="81">
        <v>4389158.4382540099</v>
      </c>
      <c r="F478" s="81">
        <v>4543183.1824780405</v>
      </c>
      <c r="G478" s="81">
        <v>4691520.5021533202</v>
      </c>
      <c r="H478" s="81">
        <f t="shared" si="7"/>
        <v>21912865.472317502</v>
      </c>
    </row>
    <row r="479" spans="1:8">
      <c r="A479">
        <v>411841</v>
      </c>
      <c r="B479" t="s">
        <v>498</v>
      </c>
      <c r="C479" s="82">
        <v>1861407.3095347199</v>
      </c>
      <c r="D479" s="81">
        <v>1981402.16496518</v>
      </c>
      <c r="E479" s="81">
        <v>2099059.0857143998</v>
      </c>
      <c r="F479" s="81">
        <v>2213279.9268677402</v>
      </c>
      <c r="G479" s="81">
        <v>2324794.98505635</v>
      </c>
      <c r="H479" s="81">
        <f t="shared" si="7"/>
        <v>10479943.47213839</v>
      </c>
    </row>
    <row r="480" spans="1:8">
      <c r="A480">
        <v>411845</v>
      </c>
      <c r="B480" t="s">
        <v>499</v>
      </c>
      <c r="C480" s="82">
        <v>4243200.4577854201</v>
      </c>
      <c r="D480" s="81">
        <v>4307506.1448776899</v>
      </c>
      <c r="E480" s="81">
        <v>4374203.15822447</v>
      </c>
      <c r="F480" s="81">
        <v>4445537.8395709097</v>
      </c>
      <c r="G480" s="81">
        <v>4520522.0884162299</v>
      </c>
      <c r="H480" s="81">
        <f t="shared" si="7"/>
        <v>21890969.688874722</v>
      </c>
    </row>
    <row r="481" spans="1:8">
      <c r="A481">
        <v>411847</v>
      </c>
      <c r="B481" t="s">
        <v>500</v>
      </c>
      <c r="C481" s="82">
        <v>2075739.51654122</v>
      </c>
      <c r="D481" s="81">
        <v>2041550.71996065</v>
      </c>
      <c r="E481" s="81">
        <v>1991629.3567117499</v>
      </c>
      <c r="F481" s="81">
        <v>1927562.84305694</v>
      </c>
      <c r="G481" s="81">
        <v>1979615.80910801</v>
      </c>
      <c r="H481" s="81">
        <f t="shared" si="7"/>
        <v>10016098.245378569</v>
      </c>
    </row>
    <row r="482" spans="1:8">
      <c r="A482">
        <v>411849</v>
      </c>
      <c r="B482" t="s">
        <v>501</v>
      </c>
      <c r="C482" s="82">
        <v>1457775.0367827001</v>
      </c>
      <c r="D482" s="81">
        <v>1548726.48821488</v>
      </c>
      <c r="E482" s="81">
        <v>1562993.8469002901</v>
      </c>
      <c r="F482" s="81">
        <v>1518499.6390043199</v>
      </c>
      <c r="G482" s="81">
        <v>1565369.7503867501</v>
      </c>
      <c r="H482" s="81">
        <f t="shared" si="7"/>
        <v>7653364.76128894</v>
      </c>
    </row>
    <row r="483" spans="1:8">
      <c r="A483">
        <v>420463</v>
      </c>
      <c r="B483" t="s">
        <v>775</v>
      </c>
      <c r="C483" s="82">
        <v>884947.76705546898</v>
      </c>
      <c r="D483" s="81">
        <v>931469.47987371299</v>
      </c>
      <c r="E483" s="81">
        <v>977271.55654861103</v>
      </c>
      <c r="F483" s="81">
        <v>1022550.63961348</v>
      </c>
      <c r="G483" s="81">
        <v>1067370.8793260599</v>
      </c>
      <c r="H483" s="81">
        <f t="shared" si="7"/>
        <v>4883610.3224173328</v>
      </c>
    </row>
    <row r="484" spans="1:8">
      <c r="A484">
        <v>421206</v>
      </c>
      <c r="B484" t="s">
        <v>505</v>
      </c>
      <c r="C484" s="82">
        <v>839279.36527252896</v>
      </c>
      <c r="D484" s="81">
        <v>860032.98295205296</v>
      </c>
      <c r="E484" s="81">
        <v>879809.98500944697</v>
      </c>
      <c r="F484" s="81">
        <v>898413.46932326898</v>
      </c>
      <c r="G484" s="81">
        <v>916470.57159096503</v>
      </c>
      <c r="H484" s="81">
        <f t="shared" si="7"/>
        <v>4394006.3741482627</v>
      </c>
    </row>
    <row r="485" spans="1:8">
      <c r="A485">
        <v>421759</v>
      </c>
      <c r="B485" t="s">
        <v>506</v>
      </c>
      <c r="C485" s="82">
        <v>784552.74066645803</v>
      </c>
      <c r="D485" s="81">
        <v>823511.61446035199</v>
      </c>
      <c r="E485" s="81">
        <v>858943.14486450294</v>
      </c>
      <c r="F485" s="81">
        <v>890813.85407292598</v>
      </c>
      <c r="G485" s="81">
        <v>918632.96452322102</v>
      </c>
      <c r="H485" s="81">
        <f t="shared" si="7"/>
        <v>4276454.3185874606</v>
      </c>
    </row>
    <row r="486" spans="1:8">
      <c r="A486">
        <v>421807</v>
      </c>
      <c r="B486" t="s">
        <v>507</v>
      </c>
      <c r="C486" s="82">
        <v>80363.555066005894</v>
      </c>
      <c r="D486" s="81">
        <v>64381.304530049201</v>
      </c>
      <c r="E486" s="81">
        <v>67823.509303281695</v>
      </c>
      <c r="F486" s="81">
        <v>71675.752795418404</v>
      </c>
      <c r="G486" s="81">
        <v>75794.305398779194</v>
      </c>
      <c r="H486" s="81">
        <f t="shared" si="7"/>
        <v>360038.42709353438</v>
      </c>
    </row>
    <row r="487" spans="1:8">
      <c r="A487">
        <v>421860</v>
      </c>
      <c r="B487" t="s">
        <v>508</v>
      </c>
      <c r="C487" s="82">
        <v>205721.592416992</v>
      </c>
      <c r="D487" s="81">
        <v>219680.46835922301</v>
      </c>
      <c r="E487" s="81">
        <v>232851.95864563301</v>
      </c>
      <c r="F487" s="81">
        <v>246232.400051654</v>
      </c>
      <c r="G487" s="81">
        <v>258637.939742766</v>
      </c>
      <c r="H487" s="81">
        <f t="shared" si="7"/>
        <v>1163124.3592162679</v>
      </c>
    </row>
    <row r="488" spans="1:8">
      <c r="A488">
        <v>421864</v>
      </c>
      <c r="B488" t="s">
        <v>509</v>
      </c>
      <c r="C488" s="82">
        <v>2534658.47220839</v>
      </c>
      <c r="D488" s="81">
        <v>2752920.8961861199</v>
      </c>
      <c r="E488" s="81">
        <v>2963306.32785657</v>
      </c>
      <c r="F488" s="81">
        <v>3164050.49684639</v>
      </c>
      <c r="G488" s="81">
        <v>3356646.1806069398</v>
      </c>
      <c r="H488" s="81">
        <f t="shared" si="7"/>
        <v>14771582.373704407</v>
      </c>
    </row>
    <row r="489" spans="1:8">
      <c r="A489">
        <v>421865</v>
      </c>
      <c r="B489" t="s">
        <v>510</v>
      </c>
      <c r="C489" s="82">
        <v>850679.60481959803</v>
      </c>
      <c r="D489" s="81">
        <v>879668.15124598995</v>
      </c>
      <c r="E489" s="81">
        <v>910019.70924376196</v>
      </c>
      <c r="F489" s="81">
        <v>940988.168331697</v>
      </c>
      <c r="G489" s="81">
        <v>972719.33034293901</v>
      </c>
      <c r="H489" s="81">
        <f t="shared" si="7"/>
        <v>4554074.9639839856</v>
      </c>
    </row>
    <row r="490" spans="1:8">
      <c r="A490">
        <v>421866</v>
      </c>
      <c r="B490" t="s">
        <v>776</v>
      </c>
      <c r="C490" s="82">
        <v>374901.39061517199</v>
      </c>
      <c r="D490" s="81">
        <v>407834.06347325398</v>
      </c>
      <c r="E490" s="81">
        <v>441088.29850265302</v>
      </c>
      <c r="F490" s="81">
        <v>474262.68766150699</v>
      </c>
      <c r="G490" s="81">
        <v>507791.75003105699</v>
      </c>
      <c r="H490" s="81">
        <f t="shared" si="7"/>
        <v>2205878.1902836431</v>
      </c>
    </row>
    <row r="491" spans="1:8">
      <c r="A491">
        <v>421876</v>
      </c>
      <c r="B491" t="s">
        <v>512</v>
      </c>
      <c r="C491" s="82">
        <v>111404.616788139</v>
      </c>
      <c r="D491" s="81">
        <v>109200.827059798</v>
      </c>
      <c r="E491" s="81">
        <v>109550.69132083299</v>
      </c>
      <c r="F491" s="81">
        <v>107113.326427184</v>
      </c>
      <c r="G491" s="81">
        <v>111461.649909274</v>
      </c>
      <c r="H491" s="81">
        <f t="shared" si="7"/>
        <v>548731.11150522798</v>
      </c>
    </row>
    <row r="492" spans="1:8">
      <c r="A492">
        <v>421882</v>
      </c>
      <c r="B492" t="s">
        <v>513</v>
      </c>
      <c r="C492" s="82">
        <v>1706591.55919657</v>
      </c>
      <c r="D492" s="81">
        <v>1687083.5249546401</v>
      </c>
      <c r="E492" s="81">
        <v>1676993.1101975599</v>
      </c>
      <c r="F492" s="81">
        <v>1673881.8529528601</v>
      </c>
      <c r="G492" s="81">
        <v>1677733.7945440901</v>
      </c>
      <c r="H492" s="81">
        <f t="shared" si="7"/>
        <v>8422283.841845721</v>
      </c>
    </row>
    <row r="493" spans="1:8">
      <c r="A493">
        <v>421886</v>
      </c>
      <c r="B493" t="s">
        <v>514</v>
      </c>
      <c r="C493" s="82">
        <v>347802.41998115898</v>
      </c>
      <c r="D493" s="81">
        <v>374316.77178284898</v>
      </c>
      <c r="E493" s="81">
        <v>400296.15545293898</v>
      </c>
      <c r="F493" s="81">
        <v>424739.66125790798</v>
      </c>
      <c r="G493" s="81">
        <v>448553.88572068798</v>
      </c>
      <c r="H493" s="81">
        <f t="shared" si="7"/>
        <v>1995708.8941955429</v>
      </c>
    </row>
    <row r="494" spans="1:8">
      <c r="A494">
        <v>421887</v>
      </c>
      <c r="B494" t="s">
        <v>515</v>
      </c>
      <c r="C494" s="82">
        <v>1618577.34041862</v>
      </c>
      <c r="D494" s="81">
        <v>1643989.00525004</v>
      </c>
      <c r="E494" s="81">
        <v>1668648.2103442501</v>
      </c>
      <c r="F494" s="81">
        <v>1691866.24294991</v>
      </c>
      <c r="G494" s="81">
        <v>1714200.7058585701</v>
      </c>
      <c r="H494" s="81">
        <f t="shared" si="7"/>
        <v>8337281.5048213899</v>
      </c>
    </row>
    <row r="495" spans="1:8">
      <c r="A495">
        <v>421890</v>
      </c>
      <c r="B495" t="s">
        <v>516</v>
      </c>
      <c r="C495" s="82">
        <v>1383999.8926979201</v>
      </c>
      <c r="D495" s="81">
        <v>1460083.4086336801</v>
      </c>
      <c r="E495" s="81">
        <v>1529963.0513867899</v>
      </c>
      <c r="F495" s="81">
        <v>1593865.6486074701</v>
      </c>
      <c r="G495" s="81">
        <v>1653976.9480729401</v>
      </c>
      <c r="H495" s="81">
        <f t="shared" si="7"/>
        <v>7621888.9493988007</v>
      </c>
    </row>
    <row r="496" spans="1:8">
      <c r="A496">
        <v>421893</v>
      </c>
      <c r="B496" t="s">
        <v>517</v>
      </c>
      <c r="C496" s="82">
        <v>105781.555624751</v>
      </c>
      <c r="D496" s="81">
        <v>111410.842011692</v>
      </c>
      <c r="E496" s="81">
        <v>117832.84811827001</v>
      </c>
      <c r="F496" s="81">
        <v>123733.878434311</v>
      </c>
      <c r="G496" s="81">
        <v>128565.386490922</v>
      </c>
      <c r="H496" s="81">
        <f t="shared" si="7"/>
        <v>587324.51067994605</v>
      </c>
    </row>
    <row r="497" spans="1:8">
      <c r="A497">
        <v>421901</v>
      </c>
      <c r="B497" t="s">
        <v>518</v>
      </c>
      <c r="C497" s="82">
        <v>1393006.58015155</v>
      </c>
      <c r="D497" s="81">
        <v>1448881.31320499</v>
      </c>
      <c r="E497" s="81">
        <v>1499718.4774911599</v>
      </c>
      <c r="F497" s="81">
        <v>1543983.76795617</v>
      </c>
      <c r="G497" s="81">
        <v>1583659.9467716101</v>
      </c>
      <c r="H497" s="81">
        <f t="shared" si="7"/>
        <v>7469250.08557548</v>
      </c>
    </row>
    <row r="498" spans="1:8">
      <c r="A498">
        <v>421912</v>
      </c>
      <c r="B498" t="s">
        <v>519</v>
      </c>
      <c r="C498" s="82">
        <v>1365552.12082435</v>
      </c>
      <c r="D498" s="81">
        <v>1439291.8965823301</v>
      </c>
      <c r="E498" s="81">
        <v>1510141.5941820799</v>
      </c>
      <c r="F498" s="81">
        <v>1577213.7410762799</v>
      </c>
      <c r="G498" s="81">
        <v>1640912.60682193</v>
      </c>
      <c r="H498" s="81">
        <f t="shared" si="7"/>
        <v>7533111.9594869707</v>
      </c>
    </row>
    <row r="499" spans="1:8">
      <c r="A499">
        <v>421920</v>
      </c>
      <c r="B499" t="s">
        <v>520</v>
      </c>
      <c r="C499" s="82">
        <v>559859.12124771799</v>
      </c>
      <c r="D499" s="81">
        <v>597323.58938222798</v>
      </c>
      <c r="E499" s="81">
        <v>632786.16341337597</v>
      </c>
      <c r="F499" s="81">
        <v>666949.91745492804</v>
      </c>
      <c r="G499" s="81">
        <v>698964.20884230803</v>
      </c>
      <c r="H499" s="81">
        <f t="shared" si="7"/>
        <v>3155883.0003405586</v>
      </c>
    </row>
    <row r="500" spans="1:8">
      <c r="A500">
        <v>421931</v>
      </c>
      <c r="B500" t="s">
        <v>521</v>
      </c>
      <c r="C500" s="82">
        <v>2292872.2963221502</v>
      </c>
      <c r="D500" s="81">
        <v>2478855.42393628</v>
      </c>
      <c r="E500" s="81">
        <v>2660663.5741516799</v>
      </c>
      <c r="F500" s="81">
        <v>2835952.7190038902</v>
      </c>
      <c r="G500" s="81">
        <v>3007997.7619965901</v>
      </c>
      <c r="H500" s="81">
        <f t="shared" si="7"/>
        <v>13276341.775410589</v>
      </c>
    </row>
    <row r="501" spans="1:8">
      <c r="A501">
        <v>421935</v>
      </c>
      <c r="B501" t="s">
        <v>522</v>
      </c>
      <c r="C501" s="82">
        <v>237582.937379196</v>
      </c>
      <c r="D501" s="81">
        <v>249378.737766723</v>
      </c>
      <c r="E501" s="81">
        <v>261544.66743092801</v>
      </c>
      <c r="F501" s="81">
        <v>274187.08032827498</v>
      </c>
      <c r="G501" s="81">
        <v>287248.162607365</v>
      </c>
      <c r="H501" s="81">
        <f t="shared" si="7"/>
        <v>1309941.585512487</v>
      </c>
    </row>
    <row r="502" spans="1:8">
      <c r="A502">
        <v>421942</v>
      </c>
      <c r="B502" t="s">
        <v>523</v>
      </c>
      <c r="C502" s="82">
        <v>442858.98413049203</v>
      </c>
      <c r="D502" s="81">
        <v>465504.59662133799</v>
      </c>
      <c r="E502" s="81">
        <v>488893.538028076</v>
      </c>
      <c r="F502" s="81">
        <v>511859.62551846798</v>
      </c>
      <c r="G502" s="81">
        <v>533455.71298735996</v>
      </c>
      <c r="H502" s="81">
        <f t="shared" si="7"/>
        <v>2442572.4572857339</v>
      </c>
    </row>
    <row r="503" spans="1:8">
      <c r="A503">
        <v>421945</v>
      </c>
      <c r="B503" t="s">
        <v>524</v>
      </c>
      <c r="C503" s="82">
        <v>422902.80307400302</v>
      </c>
      <c r="D503" s="81">
        <v>446964.90937883401</v>
      </c>
      <c r="E503" s="81">
        <v>470920.61400178302</v>
      </c>
      <c r="F503" s="81">
        <v>494345.09354435699</v>
      </c>
      <c r="G503" s="81">
        <v>517805.844934655</v>
      </c>
      <c r="H503" s="81">
        <f t="shared" si="7"/>
        <v>2352939.2649336322</v>
      </c>
    </row>
    <row r="504" spans="1:8">
      <c r="A504">
        <v>421949</v>
      </c>
      <c r="B504" t="s">
        <v>525</v>
      </c>
      <c r="C504" s="82">
        <v>1610908.6773126801</v>
      </c>
      <c r="D504" s="81">
        <v>1708165.6747087699</v>
      </c>
      <c r="E504" s="81">
        <v>1805255.6682428301</v>
      </c>
      <c r="F504" s="81">
        <v>1899642.2875520601</v>
      </c>
      <c r="G504" s="81">
        <v>1993132.08755752</v>
      </c>
      <c r="H504" s="81">
        <f t="shared" si="7"/>
        <v>9017104.3953738604</v>
      </c>
    </row>
    <row r="505" spans="1:8">
      <c r="A505">
        <v>431704</v>
      </c>
      <c r="B505" t="s">
        <v>527</v>
      </c>
      <c r="C505" s="82">
        <v>521742.65392321302</v>
      </c>
      <c r="D505" s="81">
        <v>553769.66369478195</v>
      </c>
      <c r="E505" s="81">
        <v>584533.16521858203</v>
      </c>
      <c r="F505" s="81">
        <v>614410.819880286</v>
      </c>
      <c r="G505" s="81">
        <v>643363.316035436</v>
      </c>
      <c r="H505" s="81">
        <f t="shared" si="7"/>
        <v>2917819.6187522993</v>
      </c>
    </row>
    <row r="506" spans="1:8">
      <c r="A506">
        <v>431788</v>
      </c>
      <c r="B506" t="s">
        <v>528</v>
      </c>
      <c r="C506" s="82">
        <v>887083.22433515603</v>
      </c>
      <c r="D506" s="81">
        <v>886701.81077700702</v>
      </c>
      <c r="E506" s="81">
        <v>877305.19981080899</v>
      </c>
      <c r="F506" s="81">
        <v>858673.43935226102</v>
      </c>
      <c r="G506" s="81">
        <v>889803.90185948799</v>
      </c>
      <c r="H506" s="81">
        <f t="shared" si="7"/>
        <v>4399567.5761347208</v>
      </c>
    </row>
    <row r="507" spans="1:8">
      <c r="A507">
        <v>431831</v>
      </c>
      <c r="B507" t="s">
        <v>529</v>
      </c>
      <c r="C507" s="82">
        <v>326800.399117138</v>
      </c>
      <c r="D507" s="81">
        <v>315564.15080073202</v>
      </c>
      <c r="E507" s="81">
        <v>309691.49744226702</v>
      </c>
      <c r="F507" s="81">
        <v>300764.28024848801</v>
      </c>
      <c r="G507" s="81">
        <v>309917.82665340899</v>
      </c>
      <c r="H507" s="81">
        <f t="shared" si="7"/>
        <v>1562738.154262034</v>
      </c>
    </row>
    <row r="508" spans="1:8">
      <c r="A508">
        <v>431966</v>
      </c>
      <c r="B508" t="s">
        <v>530</v>
      </c>
      <c r="C508" s="82">
        <v>340989.42847695498</v>
      </c>
      <c r="D508" s="81">
        <v>355072.62212144601</v>
      </c>
      <c r="E508" s="81">
        <v>369953.63245466899</v>
      </c>
      <c r="F508" s="81">
        <v>384943.06306340999</v>
      </c>
      <c r="G508" s="81">
        <v>400413.86664084898</v>
      </c>
      <c r="H508" s="81">
        <f t="shared" si="7"/>
        <v>1851372.6127573289</v>
      </c>
    </row>
    <row r="509" spans="1:8">
      <c r="A509">
        <v>431968</v>
      </c>
      <c r="B509" t="s">
        <v>531</v>
      </c>
      <c r="C509" s="82">
        <v>275623.93031141901</v>
      </c>
      <c r="D509" s="81">
        <v>288901.43176590401</v>
      </c>
      <c r="E509" s="81">
        <v>302840.79351051099</v>
      </c>
      <c r="F509" s="81">
        <v>316175.82271417102</v>
      </c>
      <c r="G509" s="81">
        <v>328907.052611197</v>
      </c>
      <c r="H509" s="81">
        <f t="shared" si="7"/>
        <v>1512449.0309132021</v>
      </c>
    </row>
    <row r="510" spans="1:8">
      <c r="A510">
        <v>431969</v>
      </c>
      <c r="B510" t="s">
        <v>532</v>
      </c>
      <c r="C510" s="82">
        <v>2002135.22958375</v>
      </c>
      <c r="D510" s="81">
        <v>2124886.5603331602</v>
      </c>
      <c r="E510" s="81">
        <v>2245420.8875162699</v>
      </c>
      <c r="F510" s="81">
        <v>2363266.6229306199</v>
      </c>
      <c r="G510" s="81">
        <v>2478489.6225026902</v>
      </c>
      <c r="H510" s="81">
        <f t="shared" si="7"/>
        <v>11214198.92286649</v>
      </c>
    </row>
    <row r="511" spans="1:8">
      <c r="A511">
        <v>431974</v>
      </c>
      <c r="B511" t="s">
        <v>533</v>
      </c>
      <c r="C511" s="82">
        <v>546217.24573376798</v>
      </c>
      <c r="D511" s="81">
        <v>577981.75212918699</v>
      </c>
      <c r="E511" s="81">
        <v>609380.84904211899</v>
      </c>
      <c r="F511" s="81">
        <v>640896.57442028797</v>
      </c>
      <c r="G511" s="81">
        <v>671526.81136264396</v>
      </c>
      <c r="H511" s="81">
        <f t="shared" si="7"/>
        <v>3046003.232688006</v>
      </c>
    </row>
    <row r="512" spans="1:8">
      <c r="A512">
        <v>431977</v>
      </c>
      <c r="B512" t="s">
        <v>534</v>
      </c>
      <c r="C512" s="82">
        <v>1355469.0196628801</v>
      </c>
      <c r="D512" s="81">
        <v>1431124.8272991099</v>
      </c>
      <c r="E512" s="81">
        <v>1506561.1216573699</v>
      </c>
      <c r="F512" s="81">
        <v>1581510.6704845701</v>
      </c>
      <c r="G512" s="81">
        <v>1656981.1525694299</v>
      </c>
      <c r="H512" s="81">
        <f t="shared" si="7"/>
        <v>7531646.7916733595</v>
      </c>
    </row>
    <row r="513" spans="1:8">
      <c r="A513">
        <v>431979</v>
      </c>
      <c r="B513" t="s">
        <v>535</v>
      </c>
      <c r="C513" s="82">
        <v>1609214.67372148</v>
      </c>
      <c r="D513" s="81">
        <v>1671803.85834471</v>
      </c>
      <c r="E513" s="81">
        <v>1734700.4589281001</v>
      </c>
      <c r="F513" s="81">
        <v>1800401.6764739801</v>
      </c>
      <c r="G513" s="81">
        <v>1869396.827905</v>
      </c>
      <c r="H513" s="81">
        <f t="shared" si="7"/>
        <v>8685517.4953732695</v>
      </c>
    </row>
    <row r="514" spans="1:8">
      <c r="A514">
        <v>431980</v>
      </c>
      <c r="B514" t="s">
        <v>536</v>
      </c>
      <c r="C514" s="82">
        <v>3229152.6012765202</v>
      </c>
      <c r="D514" s="81">
        <v>3263597.0504535702</v>
      </c>
      <c r="E514" s="81">
        <v>3303354.0879743299</v>
      </c>
      <c r="F514" s="81">
        <v>3346073.9519434199</v>
      </c>
      <c r="G514" s="81">
        <v>3391884.8225273001</v>
      </c>
      <c r="H514" s="81">
        <f t="shared" si="7"/>
        <v>16534062.514175141</v>
      </c>
    </row>
    <row r="515" spans="1:8">
      <c r="A515">
        <v>431994</v>
      </c>
      <c r="B515" t="s">
        <v>537</v>
      </c>
      <c r="C515" s="82">
        <v>1708973.73925925</v>
      </c>
      <c r="D515" s="81">
        <v>1794027.8847419401</v>
      </c>
      <c r="E515" s="81">
        <v>1875714.49784308</v>
      </c>
      <c r="F515" s="81">
        <v>1953615.3055946</v>
      </c>
      <c r="G515" s="81">
        <v>2029515.1296746901</v>
      </c>
      <c r="H515" s="81">
        <f t="shared" si="7"/>
        <v>9361846.5571135599</v>
      </c>
    </row>
    <row r="516" spans="1:8">
      <c r="A516">
        <v>431995</v>
      </c>
      <c r="B516" t="s">
        <v>538</v>
      </c>
      <c r="C516" s="82">
        <v>820178.90498781402</v>
      </c>
      <c r="D516" s="81">
        <v>885549.99430839997</v>
      </c>
      <c r="E516" s="81">
        <v>951359.90504622296</v>
      </c>
      <c r="F516" s="81">
        <v>1017301.01205824</v>
      </c>
      <c r="G516" s="81">
        <v>1083891.1884015901</v>
      </c>
      <c r="H516" s="81">
        <f t="shared" ref="H516:H579" si="8">SUM(C516:G516)</f>
        <v>4758281.0048022661</v>
      </c>
    </row>
    <row r="517" spans="1:8">
      <c r="A517">
        <v>432008</v>
      </c>
      <c r="B517" t="s">
        <v>539</v>
      </c>
      <c r="C517" s="82">
        <v>517709.04341494798</v>
      </c>
      <c r="D517" s="81">
        <v>532388.84709900396</v>
      </c>
      <c r="E517" s="81">
        <v>545690.97453753604</v>
      </c>
      <c r="F517" s="81">
        <v>557752.91012017103</v>
      </c>
      <c r="G517" s="81">
        <v>567979.31959053001</v>
      </c>
      <c r="H517" s="81">
        <f t="shared" si="8"/>
        <v>2721521.0947621888</v>
      </c>
    </row>
    <row r="518" spans="1:8">
      <c r="A518">
        <v>432013</v>
      </c>
      <c r="B518" t="s">
        <v>777</v>
      </c>
      <c r="C518" s="82">
        <v>819056.19856851106</v>
      </c>
      <c r="D518" s="81">
        <v>900333.81307445897</v>
      </c>
      <c r="E518" s="81">
        <v>931874.32059855596</v>
      </c>
      <c r="F518" s="81">
        <v>912446.57804178901</v>
      </c>
      <c r="G518" s="81">
        <v>946924.15694246895</v>
      </c>
      <c r="H518" s="81">
        <f t="shared" si="8"/>
        <v>4510635.0672257841</v>
      </c>
    </row>
    <row r="519" spans="1:8">
      <c r="A519">
        <v>432016</v>
      </c>
      <c r="B519" t="s">
        <v>541</v>
      </c>
      <c r="C519" s="82">
        <v>9297981.8630290106</v>
      </c>
      <c r="D519" s="81">
        <v>9644656.5602678191</v>
      </c>
      <c r="E519" s="81">
        <v>9990055.8673462104</v>
      </c>
      <c r="F519" s="81">
        <v>10347822.565775501</v>
      </c>
      <c r="G519" s="81">
        <v>10720548.0059464</v>
      </c>
      <c r="H519" s="81">
        <f t="shared" si="8"/>
        <v>50001064.86236494</v>
      </c>
    </row>
    <row r="520" spans="1:8">
      <c r="A520">
        <v>432017</v>
      </c>
      <c r="B520" t="s">
        <v>542</v>
      </c>
      <c r="C520" s="82">
        <v>2484202.3968233699</v>
      </c>
      <c r="D520" s="81">
        <v>2597584.73525246</v>
      </c>
      <c r="E520" s="81">
        <v>2708218.4331424502</v>
      </c>
      <c r="F520" s="81">
        <v>2813587.0609335201</v>
      </c>
      <c r="G520" s="81">
        <v>2914799.2208061102</v>
      </c>
      <c r="H520" s="81">
        <f t="shared" si="8"/>
        <v>13518391.846957911</v>
      </c>
    </row>
    <row r="521" spans="1:8">
      <c r="A521">
        <v>432023</v>
      </c>
      <c r="B521" t="s">
        <v>543</v>
      </c>
      <c r="C521" s="82">
        <v>562100.16786917497</v>
      </c>
      <c r="D521" s="81">
        <v>548061.85276840604</v>
      </c>
      <c r="E521" s="81">
        <v>539883.95537374401</v>
      </c>
      <c r="F521" s="81">
        <v>527665.13482001005</v>
      </c>
      <c r="G521" s="81">
        <v>547445.54202443606</v>
      </c>
      <c r="H521" s="81">
        <f t="shared" si="8"/>
        <v>2725156.6528557711</v>
      </c>
    </row>
    <row r="522" spans="1:8">
      <c r="A522">
        <v>432029</v>
      </c>
      <c r="B522" t="s">
        <v>544</v>
      </c>
      <c r="C522" s="82">
        <v>110852.233304241</v>
      </c>
      <c r="D522" s="81">
        <v>109255.744889547</v>
      </c>
      <c r="E522" s="81">
        <v>109471.22043104201</v>
      </c>
      <c r="F522" s="81">
        <v>108334.651537889</v>
      </c>
      <c r="G522" s="81">
        <v>113007.21868098099</v>
      </c>
      <c r="H522" s="81">
        <f t="shared" si="8"/>
        <v>550921.06884369999</v>
      </c>
    </row>
    <row r="523" spans="1:8">
      <c r="A523">
        <v>432030</v>
      </c>
      <c r="B523" t="s">
        <v>502</v>
      </c>
      <c r="C523" s="82">
        <v>739896.03996976896</v>
      </c>
      <c r="D523" s="81">
        <v>786125.83345127897</v>
      </c>
      <c r="E523" s="81">
        <v>831733.38327414298</v>
      </c>
      <c r="F523" s="81">
        <v>876054.80939864705</v>
      </c>
      <c r="G523" s="81">
        <v>918950.09123986599</v>
      </c>
      <c r="H523" s="81">
        <f t="shared" si="8"/>
        <v>4152760.1573337037</v>
      </c>
    </row>
    <row r="524" spans="1:8">
      <c r="A524">
        <v>432034</v>
      </c>
      <c r="B524" t="s">
        <v>545</v>
      </c>
      <c r="C524" s="82">
        <v>203841.26327020599</v>
      </c>
      <c r="D524" s="81">
        <v>214809.772045708</v>
      </c>
      <c r="E524" s="81">
        <v>225399.937860712</v>
      </c>
      <c r="F524" s="81">
        <v>236149.223797913</v>
      </c>
      <c r="G524" s="81">
        <v>246161.181128447</v>
      </c>
      <c r="H524" s="81">
        <f t="shared" si="8"/>
        <v>1126361.3781029859</v>
      </c>
    </row>
    <row r="525" spans="1:8">
      <c r="A525">
        <v>432141</v>
      </c>
      <c r="B525" t="s">
        <v>546</v>
      </c>
      <c r="C525" s="82">
        <v>507670.59810717602</v>
      </c>
      <c r="D525" s="81">
        <v>529400.11752491503</v>
      </c>
      <c r="E525" s="81">
        <v>532850.623829872</v>
      </c>
      <c r="F525" s="81">
        <v>513725.51116354798</v>
      </c>
      <c r="G525" s="81">
        <v>525968.39077061706</v>
      </c>
      <c r="H525" s="81">
        <f t="shared" si="8"/>
        <v>2609615.2413961282</v>
      </c>
    </row>
    <row r="526" spans="1:8">
      <c r="A526">
        <v>440425</v>
      </c>
      <c r="B526" t="s">
        <v>548</v>
      </c>
      <c r="C526" s="82">
        <v>151122.43403184399</v>
      </c>
      <c r="D526" s="81">
        <v>172316.95766337501</v>
      </c>
      <c r="E526" s="81">
        <v>194023.825242099</v>
      </c>
      <c r="F526" s="81">
        <v>215932.08209443299</v>
      </c>
      <c r="G526" s="81">
        <v>238124.68058921499</v>
      </c>
      <c r="H526" s="81">
        <f t="shared" si="8"/>
        <v>971519.97962096601</v>
      </c>
    </row>
    <row r="527" spans="1:8">
      <c r="A527">
        <v>442038</v>
      </c>
      <c r="B527" t="s">
        <v>549</v>
      </c>
      <c r="C527" s="82">
        <v>623276.32034252002</v>
      </c>
      <c r="D527" s="81">
        <v>654167.76851001603</v>
      </c>
      <c r="E527" s="81">
        <v>682797.39246460202</v>
      </c>
      <c r="F527" s="81">
        <v>708509.66560051404</v>
      </c>
      <c r="G527" s="81">
        <v>731716.61608787603</v>
      </c>
      <c r="H527" s="81">
        <f t="shared" si="8"/>
        <v>3400467.7630055277</v>
      </c>
    </row>
    <row r="528" spans="1:8">
      <c r="A528">
        <v>442039</v>
      </c>
      <c r="B528" t="s">
        <v>550</v>
      </c>
      <c r="C528" s="82">
        <v>3990706.3835744699</v>
      </c>
      <c r="D528" s="81">
        <v>4318948.2564195702</v>
      </c>
      <c r="E528" s="81">
        <v>4474836.26966618</v>
      </c>
      <c r="F528" s="81">
        <v>4394682.9743745904</v>
      </c>
      <c r="G528" s="81">
        <v>4574523.6063373303</v>
      </c>
      <c r="H528" s="81">
        <f t="shared" si="8"/>
        <v>21753697.490372144</v>
      </c>
    </row>
    <row r="529" spans="1:8">
      <c r="A529">
        <v>442040</v>
      </c>
      <c r="B529" t="s">
        <v>551</v>
      </c>
      <c r="C529" s="82">
        <v>1956631.86519953</v>
      </c>
      <c r="D529" s="81">
        <v>2108846.6053641099</v>
      </c>
      <c r="E529" s="81">
        <v>2262269.3547758302</v>
      </c>
      <c r="F529" s="81">
        <v>2415052.9544887799</v>
      </c>
      <c r="G529" s="81">
        <v>2567864.4577373001</v>
      </c>
      <c r="H529" s="81">
        <f t="shared" si="8"/>
        <v>11310665.237565551</v>
      </c>
    </row>
    <row r="530" spans="1:8">
      <c r="A530">
        <v>442046</v>
      </c>
      <c r="B530" t="s">
        <v>552</v>
      </c>
      <c r="C530" s="82">
        <v>1628406.06655112</v>
      </c>
      <c r="D530" s="81">
        <v>1762235.6633113499</v>
      </c>
      <c r="E530" s="81">
        <v>1889862.0156765699</v>
      </c>
      <c r="F530" s="81">
        <v>2010060.0075665</v>
      </c>
      <c r="G530" s="81">
        <v>2125353.6838976899</v>
      </c>
      <c r="H530" s="81">
        <f t="shared" si="8"/>
        <v>9415917.4370032288</v>
      </c>
    </row>
    <row r="531" spans="1:8">
      <c r="A531">
        <v>442057</v>
      </c>
      <c r="B531" t="s">
        <v>553</v>
      </c>
      <c r="C531" s="82">
        <v>1477984.08688951</v>
      </c>
      <c r="D531" s="81">
        <v>1598302.6882301599</v>
      </c>
      <c r="E531" s="81">
        <v>1608681.2448420001</v>
      </c>
      <c r="F531" s="81">
        <v>1594742.13985467</v>
      </c>
      <c r="G531" s="81">
        <v>1671394.5792614899</v>
      </c>
      <c r="H531" s="81">
        <f t="shared" si="8"/>
        <v>7951104.7390778298</v>
      </c>
    </row>
    <row r="532" spans="1:8">
      <c r="A532">
        <v>442061</v>
      </c>
      <c r="B532" t="s">
        <v>554</v>
      </c>
      <c r="C532" s="82">
        <v>1170805.0917229899</v>
      </c>
      <c r="D532" s="81">
        <v>1179743.4607899301</v>
      </c>
      <c r="E532" s="81">
        <v>1197836.42246491</v>
      </c>
      <c r="F532" s="81">
        <v>1198797.4316616401</v>
      </c>
      <c r="G532" s="81">
        <v>1265339.03567326</v>
      </c>
      <c r="H532" s="81">
        <f t="shared" si="8"/>
        <v>6012521.4423127295</v>
      </c>
    </row>
    <row r="533" spans="1:8">
      <c r="A533">
        <v>442065</v>
      </c>
      <c r="B533" t="s">
        <v>555</v>
      </c>
      <c r="C533" s="82">
        <v>184550.15300272501</v>
      </c>
      <c r="D533" s="81">
        <v>195715.19835277399</v>
      </c>
      <c r="E533" s="81">
        <v>206631.99897023299</v>
      </c>
      <c r="F533" s="81">
        <v>217166.75037478501</v>
      </c>
      <c r="G533" s="81">
        <v>227619.02323496601</v>
      </c>
      <c r="H533" s="81">
        <f t="shared" si="8"/>
        <v>1031683.123935483</v>
      </c>
    </row>
    <row r="534" spans="1:8">
      <c r="A534">
        <v>442066</v>
      </c>
      <c r="B534" t="s">
        <v>556</v>
      </c>
      <c r="C534" s="82">
        <v>614664.40590350004</v>
      </c>
      <c r="D534" s="81">
        <v>603236.86125239194</v>
      </c>
      <c r="E534" s="81">
        <v>594968.03771645797</v>
      </c>
      <c r="F534" s="81">
        <v>583549.50324425497</v>
      </c>
      <c r="G534" s="81">
        <v>605069.38346867904</v>
      </c>
      <c r="H534" s="81">
        <f t="shared" si="8"/>
        <v>3001488.1915852837</v>
      </c>
    </row>
    <row r="535" spans="1:8">
      <c r="A535">
        <v>442068</v>
      </c>
      <c r="B535" t="s">
        <v>557</v>
      </c>
      <c r="C535" s="82">
        <v>6435349.0688632196</v>
      </c>
      <c r="D535" s="81">
        <v>6983459.9074066496</v>
      </c>
      <c r="E535" s="81">
        <v>7534386.6418468496</v>
      </c>
      <c r="F535" s="81">
        <v>8079739.5073768599</v>
      </c>
      <c r="G535" s="81">
        <v>8628477.5970725901</v>
      </c>
      <c r="H535" s="81">
        <f t="shared" si="8"/>
        <v>37661412.722566172</v>
      </c>
    </row>
    <row r="536" spans="1:8">
      <c r="A536">
        <v>442069</v>
      </c>
      <c r="B536" t="s">
        <v>558</v>
      </c>
      <c r="C536" s="82">
        <v>155035.659332223</v>
      </c>
      <c r="D536" s="81">
        <v>175593.67007939599</v>
      </c>
      <c r="E536" s="81">
        <v>197024.03488242801</v>
      </c>
      <c r="F536" s="81">
        <v>219652.545563653</v>
      </c>
      <c r="G536" s="81">
        <v>242950.57278532101</v>
      </c>
      <c r="H536" s="81">
        <f t="shared" si="8"/>
        <v>990256.48264302104</v>
      </c>
    </row>
    <row r="537" spans="1:8">
      <c r="A537">
        <v>442073</v>
      </c>
      <c r="B537" t="s">
        <v>559</v>
      </c>
      <c r="C537" s="82">
        <v>80626.921798438707</v>
      </c>
      <c r="D537" s="81">
        <v>78506.782196309403</v>
      </c>
      <c r="E537" s="81">
        <v>75602.214671276306</v>
      </c>
      <c r="F537" s="81">
        <v>73117.411822912298</v>
      </c>
      <c r="G537" s="81">
        <v>75349.179430683696</v>
      </c>
      <c r="H537" s="81">
        <f t="shared" si="8"/>
        <v>383202.50991962047</v>
      </c>
    </row>
    <row r="538" spans="1:8">
      <c r="A538">
        <v>442076</v>
      </c>
      <c r="B538" t="s">
        <v>778</v>
      </c>
      <c r="C538" s="82">
        <v>1124326.6265996399</v>
      </c>
      <c r="D538" s="81">
        <v>1219770.8691034201</v>
      </c>
      <c r="E538" s="81">
        <v>1313139.1891423799</v>
      </c>
      <c r="F538" s="81">
        <v>1404872.42199599</v>
      </c>
      <c r="G538" s="81">
        <v>1494892.6673088199</v>
      </c>
      <c r="H538" s="81">
        <f t="shared" si="8"/>
        <v>6557001.7741502505</v>
      </c>
    </row>
    <row r="539" spans="1:8">
      <c r="A539">
        <v>442083</v>
      </c>
      <c r="B539" t="s">
        <v>561</v>
      </c>
      <c r="C539" s="82">
        <v>10037201.1248767</v>
      </c>
      <c r="D539" s="81">
        <v>10509398.8124824</v>
      </c>
      <c r="E539" s="81">
        <v>11001737.1687176</v>
      </c>
      <c r="F539" s="81">
        <v>11526900.898477999</v>
      </c>
      <c r="G539" s="81">
        <v>12091199.7842583</v>
      </c>
      <c r="H539" s="81">
        <f t="shared" si="8"/>
        <v>55166437.788813002</v>
      </c>
    </row>
    <row r="540" spans="1:8">
      <c r="A540">
        <v>442086</v>
      </c>
      <c r="B540" t="s">
        <v>779</v>
      </c>
      <c r="C540" s="82">
        <v>4748348.4624199402</v>
      </c>
      <c r="D540" s="81">
        <v>5106599.1508959997</v>
      </c>
      <c r="E540" s="81">
        <v>5456196.8413376603</v>
      </c>
      <c r="F540" s="81">
        <v>5795616.0938876504</v>
      </c>
      <c r="G540" s="81">
        <v>6127944.5594239496</v>
      </c>
      <c r="H540" s="81">
        <f t="shared" si="8"/>
        <v>27234705.107965201</v>
      </c>
    </row>
    <row r="541" spans="1:8">
      <c r="A541">
        <v>442090</v>
      </c>
      <c r="B541" t="s">
        <v>563</v>
      </c>
      <c r="C541" s="82">
        <v>1500552.70956782</v>
      </c>
      <c r="D541" s="81">
        <v>1585289.2591075299</v>
      </c>
      <c r="E541" s="81">
        <v>1574643.1847788601</v>
      </c>
      <c r="F541" s="81">
        <v>1546846.5230177499</v>
      </c>
      <c r="G541" s="81">
        <v>1610997.6319480401</v>
      </c>
      <c r="H541" s="81">
        <f t="shared" si="8"/>
        <v>7818329.3084199997</v>
      </c>
    </row>
    <row r="542" spans="1:8">
      <c r="A542">
        <v>442091</v>
      </c>
      <c r="B542" t="s">
        <v>564</v>
      </c>
      <c r="C542" s="82">
        <v>5147835.6037924904</v>
      </c>
      <c r="D542" s="81">
        <v>5107556.1915596602</v>
      </c>
      <c r="E542" s="81">
        <v>5071414.4721254399</v>
      </c>
      <c r="F542" s="81">
        <v>5043958.5217412198</v>
      </c>
      <c r="G542" s="81">
        <v>5018315.40994169</v>
      </c>
      <c r="H542" s="81">
        <f t="shared" si="8"/>
        <v>25389080.199160501</v>
      </c>
    </row>
    <row r="543" spans="1:8">
      <c r="A543">
        <v>442103</v>
      </c>
      <c r="B543" t="s">
        <v>565</v>
      </c>
      <c r="C543" s="82">
        <v>520908.49113004201</v>
      </c>
      <c r="D543" s="81">
        <v>555755.04557808302</v>
      </c>
      <c r="E543" s="81">
        <v>590136.72043026297</v>
      </c>
      <c r="F543" s="81">
        <v>623626.65461115399</v>
      </c>
      <c r="G543" s="81">
        <v>656360.14225175197</v>
      </c>
      <c r="H543" s="81">
        <f t="shared" si="8"/>
        <v>2946787.0540012936</v>
      </c>
    </row>
    <row r="544" spans="1:8">
      <c r="A544">
        <v>442104</v>
      </c>
      <c r="B544" t="s">
        <v>566</v>
      </c>
      <c r="C544" s="82">
        <v>800649.37342273304</v>
      </c>
      <c r="D544" s="81">
        <v>769885.81329801201</v>
      </c>
      <c r="E544" s="81">
        <v>735862.89005100902</v>
      </c>
      <c r="F544" s="81">
        <v>700013.11578261701</v>
      </c>
      <c r="G544" s="81">
        <v>709342.63970476005</v>
      </c>
      <c r="H544" s="81">
        <f t="shared" si="8"/>
        <v>3715753.8322591316</v>
      </c>
    </row>
    <row r="545" spans="1:8">
      <c r="A545">
        <v>442105</v>
      </c>
      <c r="B545" t="s">
        <v>567</v>
      </c>
      <c r="C545" s="82">
        <v>745958.89185940695</v>
      </c>
      <c r="D545" s="81">
        <v>820856.08009829198</v>
      </c>
      <c r="E545" s="81">
        <v>897159.34118142899</v>
      </c>
      <c r="F545" s="81">
        <v>974006.23042027699</v>
      </c>
      <c r="G545" s="81">
        <v>1053145.44315961</v>
      </c>
      <c r="H545" s="81">
        <f t="shared" si="8"/>
        <v>4491125.9867190151</v>
      </c>
    </row>
    <row r="546" spans="1:8">
      <c r="A546">
        <v>442107</v>
      </c>
      <c r="B546" t="s">
        <v>568</v>
      </c>
      <c r="C546" s="82">
        <v>724973.46449376002</v>
      </c>
      <c r="D546" s="81">
        <v>755223.90866855194</v>
      </c>
      <c r="E546" s="81">
        <v>788679.57629435405</v>
      </c>
      <c r="F546" s="81">
        <v>822438.791654389</v>
      </c>
      <c r="G546" s="81">
        <v>854496.95880167896</v>
      </c>
      <c r="H546" s="81">
        <f t="shared" si="8"/>
        <v>3945812.6999127339</v>
      </c>
    </row>
    <row r="547" spans="1:8">
      <c r="A547">
        <v>442116</v>
      </c>
      <c r="B547" t="s">
        <v>569</v>
      </c>
      <c r="C547" s="82">
        <v>1240402.6364279999</v>
      </c>
      <c r="D547" s="81">
        <v>1344230.4140333701</v>
      </c>
      <c r="E547" s="81">
        <v>1447184.0247411099</v>
      </c>
      <c r="F547" s="81">
        <v>1547989.2282640701</v>
      </c>
      <c r="G547" s="81">
        <v>1647702.4946669999</v>
      </c>
      <c r="H547" s="81">
        <f t="shared" si="8"/>
        <v>7227508.7981335502</v>
      </c>
    </row>
    <row r="548" spans="1:8">
      <c r="A548">
        <v>442130</v>
      </c>
      <c r="B548" t="s">
        <v>570</v>
      </c>
      <c r="C548" s="82">
        <v>2609541.74422378</v>
      </c>
      <c r="D548" s="81">
        <v>2852307.9741524402</v>
      </c>
      <c r="E548" s="81">
        <v>3093906.1111601698</v>
      </c>
      <c r="F548" s="81">
        <v>3332855.1487874198</v>
      </c>
      <c r="G548" s="81">
        <v>3570339.654873</v>
      </c>
      <c r="H548" s="81">
        <f t="shared" si="8"/>
        <v>15458950.63319681</v>
      </c>
    </row>
    <row r="549" spans="1:8">
      <c r="A549">
        <v>442135</v>
      </c>
      <c r="B549" t="s">
        <v>780</v>
      </c>
      <c r="C549" s="82">
        <v>1687550.3711359201</v>
      </c>
      <c r="D549" s="81">
        <v>1831986.3449810599</v>
      </c>
      <c r="E549" s="81">
        <v>1975590.2935818799</v>
      </c>
      <c r="F549" s="81">
        <v>2115512.4772046702</v>
      </c>
      <c r="G549" s="81">
        <v>2254866.5108467499</v>
      </c>
      <c r="H549" s="81">
        <f t="shared" si="8"/>
        <v>9865505.9977502786</v>
      </c>
    </row>
    <row r="550" spans="1:8">
      <c r="A550">
        <v>442141</v>
      </c>
      <c r="B550" t="s">
        <v>546</v>
      </c>
      <c r="C550" s="82">
        <v>1931166.8794033099</v>
      </c>
      <c r="D550" s="81">
        <v>1985029.90510088</v>
      </c>
      <c r="E550" s="81">
        <v>2039230.14530476</v>
      </c>
      <c r="F550" s="81">
        <v>1948711.11707089</v>
      </c>
      <c r="G550" s="81">
        <v>1960132.6476089</v>
      </c>
      <c r="H550" s="81">
        <f t="shared" si="8"/>
        <v>9864270.6944887396</v>
      </c>
    </row>
    <row r="551" spans="1:8">
      <c r="A551">
        <v>442143</v>
      </c>
      <c r="B551" t="s">
        <v>572</v>
      </c>
      <c r="C551" s="82">
        <v>1745717.9789382201</v>
      </c>
      <c r="D551" s="81">
        <v>1860097.49793429</v>
      </c>
      <c r="E551" s="81">
        <v>1972546.4007691201</v>
      </c>
      <c r="F551" s="81">
        <v>2080108.91652998</v>
      </c>
      <c r="G551" s="81">
        <v>2185383.9069624399</v>
      </c>
      <c r="H551" s="81">
        <f t="shared" si="8"/>
        <v>9843854.7011340503</v>
      </c>
    </row>
    <row r="552" spans="1:8">
      <c r="A552">
        <v>442150</v>
      </c>
      <c r="B552" t="s">
        <v>573</v>
      </c>
      <c r="C552" s="82">
        <v>109097.531364576</v>
      </c>
      <c r="D552" s="81">
        <v>120519.345092227</v>
      </c>
      <c r="E552" s="81">
        <v>132716.622132266</v>
      </c>
      <c r="F552" s="81">
        <v>145534.34790402401</v>
      </c>
      <c r="G552" s="81">
        <v>159023.95534302</v>
      </c>
      <c r="H552" s="81">
        <f t="shared" si="8"/>
        <v>666891.80183611298</v>
      </c>
    </row>
    <row r="553" spans="1:8">
      <c r="A553">
        <v>442159</v>
      </c>
      <c r="B553" t="s">
        <v>574</v>
      </c>
      <c r="C553" s="82">
        <v>5058223.0331880804</v>
      </c>
      <c r="D553" s="81">
        <v>4938814.8297221502</v>
      </c>
      <c r="E553" s="81">
        <v>4884624.48331811</v>
      </c>
      <c r="F553" s="81">
        <v>4785203.4956518104</v>
      </c>
      <c r="G553" s="81">
        <v>4965180.1574628903</v>
      </c>
      <c r="H553" s="81">
        <f t="shared" si="8"/>
        <v>24632045.999343041</v>
      </c>
    </row>
    <row r="554" spans="1:8">
      <c r="A554">
        <v>442170</v>
      </c>
      <c r="B554" t="s">
        <v>575</v>
      </c>
      <c r="C554" s="82">
        <v>1145170.6497494699</v>
      </c>
      <c r="D554" s="81">
        <v>1117590.5945230401</v>
      </c>
      <c r="E554" s="81">
        <v>1104094.0362011599</v>
      </c>
      <c r="F554" s="81">
        <v>1079133.61362437</v>
      </c>
      <c r="G554" s="81">
        <v>1118511.07908847</v>
      </c>
      <c r="H554" s="81">
        <f t="shared" si="8"/>
        <v>5564499.9731865097</v>
      </c>
    </row>
    <row r="555" spans="1:8">
      <c r="A555">
        <v>452169</v>
      </c>
      <c r="B555" t="s">
        <v>577</v>
      </c>
      <c r="C555" s="82">
        <v>1681292.7575421799</v>
      </c>
      <c r="D555" s="81">
        <v>1762898.33607325</v>
      </c>
      <c r="E555" s="81">
        <v>1840047.94537228</v>
      </c>
      <c r="F555" s="81">
        <v>1912813.3220029699</v>
      </c>
      <c r="G555" s="81">
        <v>1981463.3175947601</v>
      </c>
      <c r="H555" s="81">
        <f t="shared" si="8"/>
        <v>9178515.6785854399</v>
      </c>
    </row>
    <row r="556" spans="1:8">
      <c r="A556">
        <v>452173</v>
      </c>
      <c r="B556" t="s">
        <v>578</v>
      </c>
      <c r="C556" s="82">
        <v>1341674.0218541501</v>
      </c>
      <c r="D556" s="81">
        <v>1428807.6317005199</v>
      </c>
      <c r="E556" s="81">
        <v>1511767.7674605099</v>
      </c>
      <c r="F556" s="81">
        <v>1588736.5954773501</v>
      </c>
      <c r="G556" s="81">
        <v>1660673.66956528</v>
      </c>
      <c r="H556" s="81">
        <f t="shared" si="8"/>
        <v>7531659.6860578097</v>
      </c>
    </row>
    <row r="557" spans="1:8">
      <c r="A557">
        <v>452176</v>
      </c>
      <c r="B557" t="s">
        <v>579</v>
      </c>
      <c r="C557" s="82">
        <v>6214825.22736385</v>
      </c>
      <c r="D557" s="81">
        <v>6385947.34591283</v>
      </c>
      <c r="E557" s="81">
        <v>6554763.5434945999</v>
      </c>
      <c r="F557" s="81">
        <v>6731734.4150560396</v>
      </c>
      <c r="G557" s="81">
        <v>6916279.6165853804</v>
      </c>
      <c r="H557" s="81">
        <f t="shared" si="8"/>
        <v>32803550.148412701</v>
      </c>
    </row>
    <row r="558" spans="1:8">
      <c r="A558">
        <v>452179</v>
      </c>
      <c r="B558" t="s">
        <v>580</v>
      </c>
      <c r="C558" s="82">
        <v>3435905.6652240902</v>
      </c>
      <c r="D558" s="81">
        <v>3633909.8406739002</v>
      </c>
      <c r="E558" s="81">
        <v>3805838.5689073298</v>
      </c>
      <c r="F558" s="81">
        <v>3784222.3769397</v>
      </c>
      <c r="G558" s="81">
        <v>3954162.5264557102</v>
      </c>
      <c r="H558" s="81">
        <f t="shared" si="8"/>
        <v>18614038.97820073</v>
      </c>
    </row>
    <row r="559" spans="1:8">
      <c r="A559">
        <v>452200</v>
      </c>
      <c r="B559" t="s">
        <v>581</v>
      </c>
      <c r="C559" s="82">
        <v>957780.18347043195</v>
      </c>
      <c r="D559" s="81">
        <v>924719.83800233004</v>
      </c>
      <c r="E559" s="81">
        <v>902731.24315460306</v>
      </c>
      <c r="F559" s="81">
        <v>875104.88845351595</v>
      </c>
      <c r="G559" s="81">
        <v>899850.23779919499</v>
      </c>
      <c r="H559" s="81">
        <f t="shared" si="8"/>
        <v>4560186.3908800753</v>
      </c>
    </row>
    <row r="560" spans="1:8">
      <c r="A560">
        <v>452226</v>
      </c>
      <c r="B560" t="s">
        <v>582</v>
      </c>
      <c r="C560" s="82">
        <v>1082374.57417739</v>
      </c>
      <c r="D560" s="81">
        <v>1158852.2871652001</v>
      </c>
      <c r="E560" s="81">
        <v>1232286.40091885</v>
      </c>
      <c r="F560" s="81">
        <v>1300286.2735687599</v>
      </c>
      <c r="G560" s="81">
        <v>1364602.8660222399</v>
      </c>
      <c r="H560" s="81">
        <f t="shared" si="8"/>
        <v>6138402.4018524401</v>
      </c>
    </row>
    <row r="561" spans="1:8">
      <c r="A561">
        <v>453334</v>
      </c>
      <c r="B561" t="s">
        <v>583</v>
      </c>
      <c r="C561" s="82">
        <v>2098374.3736190898</v>
      </c>
      <c r="D561" s="81">
        <v>2221483.6708659702</v>
      </c>
      <c r="E561" s="81">
        <v>2340852.4264202402</v>
      </c>
      <c r="F561" s="81">
        <v>2455038.1492125499</v>
      </c>
      <c r="G561" s="81">
        <v>2565068.8742401302</v>
      </c>
      <c r="H561" s="81">
        <f t="shared" si="8"/>
        <v>11680817.494357981</v>
      </c>
    </row>
    <row r="562" spans="1:8">
      <c r="A562">
        <v>457991</v>
      </c>
      <c r="B562" t="s">
        <v>584</v>
      </c>
      <c r="C562" s="82">
        <v>978867.73588693701</v>
      </c>
      <c r="D562" s="81">
        <v>966478.42619966203</v>
      </c>
      <c r="E562" s="81">
        <v>955342.75691224704</v>
      </c>
      <c r="F562" s="81">
        <v>943952.00756961398</v>
      </c>
      <c r="G562" s="81">
        <v>932768.42216432095</v>
      </c>
      <c r="H562" s="81">
        <f t="shared" si="8"/>
        <v>4777409.3487327807</v>
      </c>
    </row>
    <row r="563" spans="1:8">
      <c r="A563">
        <v>462178</v>
      </c>
      <c r="B563" t="s">
        <v>586</v>
      </c>
      <c r="C563" s="82">
        <v>114633.15672460799</v>
      </c>
      <c r="D563" s="81">
        <v>109202.715792402</v>
      </c>
      <c r="E563" s="81">
        <v>105854.807663414</v>
      </c>
      <c r="F563" s="81">
        <v>101661.79374939</v>
      </c>
      <c r="G563" s="81">
        <v>105206.678609001</v>
      </c>
      <c r="H563" s="81">
        <f t="shared" si="8"/>
        <v>536559.15253881505</v>
      </c>
    </row>
    <row r="564" spans="1:8">
      <c r="A564">
        <v>462182</v>
      </c>
      <c r="B564" t="s">
        <v>781</v>
      </c>
      <c r="C564" s="82">
        <v>610246.55624206201</v>
      </c>
      <c r="D564" s="81">
        <v>661482.86568938894</v>
      </c>
      <c r="E564" s="81">
        <v>692107.42450624704</v>
      </c>
      <c r="F564" s="81">
        <v>675940.21461285499</v>
      </c>
      <c r="G564" s="81">
        <v>697594.50620284094</v>
      </c>
      <c r="H564" s="81">
        <f t="shared" si="8"/>
        <v>3337371.5672533941</v>
      </c>
    </row>
    <row r="565" spans="1:8">
      <c r="A565">
        <v>462186</v>
      </c>
      <c r="B565" t="s">
        <v>588</v>
      </c>
      <c r="C565" s="82">
        <v>1422020.5786459399</v>
      </c>
      <c r="D565" s="81">
        <v>1540044.71255251</v>
      </c>
      <c r="E565" s="81">
        <v>1657999.3941323301</v>
      </c>
      <c r="F565" s="81">
        <v>1774413.2928749199</v>
      </c>
      <c r="G565" s="81">
        <v>1890957.0163145501</v>
      </c>
      <c r="H565" s="81">
        <f t="shared" si="8"/>
        <v>8285434.9945202507</v>
      </c>
    </row>
    <row r="566" spans="1:8">
      <c r="A566">
        <v>462188</v>
      </c>
      <c r="B566" t="s">
        <v>589</v>
      </c>
      <c r="C566" s="82">
        <v>311531.69923940097</v>
      </c>
      <c r="D566" s="81">
        <v>328215.71217890101</v>
      </c>
      <c r="E566" s="81">
        <v>343731.45798146602</v>
      </c>
      <c r="F566" s="81">
        <v>359722.06641755003</v>
      </c>
      <c r="G566" s="81">
        <v>375047.29140301701</v>
      </c>
      <c r="H566" s="81">
        <f t="shared" si="8"/>
        <v>1718248.227220335</v>
      </c>
    </row>
    <row r="567" spans="1:8">
      <c r="A567">
        <v>462194</v>
      </c>
      <c r="B567" t="s">
        <v>590</v>
      </c>
      <c r="C567" s="82">
        <v>466921.36207674397</v>
      </c>
      <c r="D567" s="81">
        <v>492378.391821492</v>
      </c>
      <c r="E567" s="81">
        <v>515233.39950512501</v>
      </c>
      <c r="F567" s="81">
        <v>536302.86015453504</v>
      </c>
      <c r="G567" s="81">
        <v>555711.38753333397</v>
      </c>
      <c r="H567" s="81">
        <f t="shared" si="8"/>
        <v>2566547.4010912301</v>
      </c>
    </row>
    <row r="568" spans="1:8">
      <c r="A568">
        <v>462195</v>
      </c>
      <c r="B568" t="s">
        <v>591</v>
      </c>
      <c r="C568" s="82">
        <v>229366.58434528401</v>
      </c>
      <c r="D568" s="81">
        <v>220056.607431952</v>
      </c>
      <c r="E568" s="81">
        <v>209635.31988668101</v>
      </c>
      <c r="F568" s="81">
        <v>197417.33554335401</v>
      </c>
      <c r="G568" s="81">
        <v>199594.262451163</v>
      </c>
      <c r="H568" s="81">
        <f t="shared" si="8"/>
        <v>1056070.1096584341</v>
      </c>
    </row>
    <row r="569" spans="1:8">
      <c r="A569">
        <v>462196</v>
      </c>
      <c r="B569" t="s">
        <v>592</v>
      </c>
      <c r="C569" s="82">
        <v>63288.0512695203</v>
      </c>
      <c r="D569" s="81">
        <v>67948.632012752307</v>
      </c>
      <c r="E569" s="81">
        <v>73067.235520726696</v>
      </c>
      <c r="F569" s="81">
        <v>77985.413958377903</v>
      </c>
      <c r="G569" s="81">
        <v>83288.375742252203</v>
      </c>
      <c r="H569" s="81">
        <f t="shared" si="8"/>
        <v>365577.70850362943</v>
      </c>
    </row>
    <row r="570" spans="1:8">
      <c r="A570">
        <v>462197</v>
      </c>
      <c r="B570" t="s">
        <v>593</v>
      </c>
      <c r="C570" s="82">
        <v>934055.12771932106</v>
      </c>
      <c r="D570" s="81">
        <v>960417.85775780701</v>
      </c>
      <c r="E570" s="81">
        <v>984174.50015864999</v>
      </c>
      <c r="F570" s="81">
        <v>1004172.50814889</v>
      </c>
      <c r="G570" s="81">
        <v>1021309.7992962199</v>
      </c>
      <c r="H570" s="81">
        <f t="shared" si="8"/>
        <v>4904129.7930808878</v>
      </c>
    </row>
    <row r="571" spans="1:8">
      <c r="A571">
        <v>462199</v>
      </c>
      <c r="B571" t="s">
        <v>594</v>
      </c>
      <c r="C571" s="82">
        <v>1049405.9951766301</v>
      </c>
      <c r="D571" s="81">
        <v>1031816.2694462</v>
      </c>
      <c r="E571" s="81">
        <v>1027614.57074822</v>
      </c>
      <c r="F571" s="81">
        <v>1011053.94406148</v>
      </c>
      <c r="G571" s="81">
        <v>1054293.2191377699</v>
      </c>
      <c r="H571" s="81">
        <f t="shared" si="8"/>
        <v>5174183.9985702997</v>
      </c>
    </row>
    <row r="572" spans="1:8">
      <c r="A572">
        <v>462202</v>
      </c>
      <c r="B572" t="s">
        <v>595</v>
      </c>
      <c r="C572" s="82">
        <v>181022.28195698501</v>
      </c>
      <c r="D572" s="81">
        <v>183971.830355037</v>
      </c>
      <c r="E572" s="81">
        <v>160071.72867205599</v>
      </c>
      <c r="F572" s="81">
        <v>145054.727503539</v>
      </c>
      <c r="G572" s="81">
        <v>162309.862348478</v>
      </c>
      <c r="H572" s="81">
        <f t="shared" si="8"/>
        <v>832430.43083609501</v>
      </c>
    </row>
    <row r="573" spans="1:8">
      <c r="A573">
        <v>462203</v>
      </c>
      <c r="B573" t="s">
        <v>596</v>
      </c>
      <c r="C573" s="82">
        <v>1027931.40562274</v>
      </c>
      <c r="D573" s="81">
        <v>1076905.70307119</v>
      </c>
      <c r="E573" s="81">
        <v>1125341.69762994</v>
      </c>
      <c r="F573" s="81">
        <v>1172497.5423095999</v>
      </c>
      <c r="G573" s="81">
        <v>1219113.2167050401</v>
      </c>
      <c r="H573" s="81">
        <f t="shared" si="8"/>
        <v>5621789.5653385101</v>
      </c>
    </row>
    <row r="574" spans="1:8">
      <c r="A574">
        <v>462206</v>
      </c>
      <c r="B574" t="s">
        <v>597</v>
      </c>
      <c r="C574" s="82">
        <v>31909.813790958699</v>
      </c>
      <c r="D574" s="81">
        <v>33317.379974664502</v>
      </c>
      <c r="E574" s="81">
        <v>34867.374636864799</v>
      </c>
      <c r="F574" s="81">
        <v>36434.260131375202</v>
      </c>
      <c r="G574" s="81">
        <v>38005.628736260602</v>
      </c>
      <c r="H574" s="81">
        <f t="shared" si="8"/>
        <v>174534.45727012382</v>
      </c>
    </row>
    <row r="575" spans="1:8">
      <c r="A575">
        <v>462209</v>
      </c>
      <c r="B575" t="s">
        <v>598</v>
      </c>
      <c r="C575" s="82">
        <v>929420.31765611004</v>
      </c>
      <c r="D575" s="81">
        <v>989392.93144970399</v>
      </c>
      <c r="E575" s="81">
        <v>1044838.32748888</v>
      </c>
      <c r="F575" s="81">
        <v>1095577.3116567701</v>
      </c>
      <c r="G575" s="81">
        <v>1141975.28272376</v>
      </c>
      <c r="H575" s="81">
        <f t="shared" si="8"/>
        <v>5201204.1709752241</v>
      </c>
    </row>
    <row r="576" spans="1:8">
      <c r="A576">
        <v>462210</v>
      </c>
      <c r="B576" t="s">
        <v>599</v>
      </c>
      <c r="C576" s="82">
        <v>35680.975281354702</v>
      </c>
      <c r="D576" s="81">
        <v>37104.407509945202</v>
      </c>
      <c r="E576" s="81">
        <v>38645.117781691202</v>
      </c>
      <c r="F576" s="81">
        <v>40235.020605440099</v>
      </c>
      <c r="G576" s="81">
        <v>41823.731745065103</v>
      </c>
      <c r="H576" s="81">
        <f t="shared" si="8"/>
        <v>193489.2529234963</v>
      </c>
    </row>
    <row r="577" spans="1:8">
      <c r="A577">
        <v>472213</v>
      </c>
      <c r="B577" t="s">
        <v>601</v>
      </c>
      <c r="C577" s="82">
        <v>2323563.9924782501</v>
      </c>
      <c r="D577" s="81">
        <v>2449747.4527881602</v>
      </c>
      <c r="E577" s="81">
        <v>2574816.7093918398</v>
      </c>
      <c r="F577" s="81">
        <v>2696477.65691764</v>
      </c>
      <c r="G577" s="81">
        <v>2817122.1536831302</v>
      </c>
      <c r="H577" s="81">
        <f t="shared" si="8"/>
        <v>12861727.965259019</v>
      </c>
    </row>
    <row r="578" spans="1:8">
      <c r="A578">
        <v>472218</v>
      </c>
      <c r="B578" t="s">
        <v>602</v>
      </c>
      <c r="C578" s="82">
        <v>1144612.2965919501</v>
      </c>
      <c r="D578" s="81">
        <v>1217900.37551368</v>
      </c>
      <c r="E578" s="81">
        <v>1291296.9632645601</v>
      </c>
      <c r="F578" s="81">
        <v>1365537.8280033399</v>
      </c>
      <c r="G578" s="81">
        <v>1441259.6484674199</v>
      </c>
      <c r="H578" s="81">
        <f t="shared" si="8"/>
        <v>6460607.1118409503</v>
      </c>
    </row>
    <row r="579" spans="1:8">
      <c r="A579">
        <v>472220</v>
      </c>
      <c r="B579" t="s">
        <v>603</v>
      </c>
      <c r="C579" s="82">
        <v>2173732.9945992399</v>
      </c>
      <c r="D579" s="81">
        <v>2198767.6734202402</v>
      </c>
      <c r="E579" s="81">
        <v>2224519.89057968</v>
      </c>
      <c r="F579" s="81">
        <v>2255014.8464667099</v>
      </c>
      <c r="G579" s="81">
        <v>2290086.3022014201</v>
      </c>
      <c r="H579" s="81">
        <f t="shared" si="8"/>
        <v>11142121.70726729</v>
      </c>
    </row>
    <row r="580" spans="1:8">
      <c r="A580">
        <v>472221</v>
      </c>
      <c r="B580" t="s">
        <v>172</v>
      </c>
      <c r="C580" s="82">
        <v>1387250.0887019699</v>
      </c>
      <c r="D580" s="81">
        <v>1399126.2066438401</v>
      </c>
      <c r="E580" s="81">
        <v>1412276.40763276</v>
      </c>
      <c r="F580" s="81">
        <v>1429131.0696326699</v>
      </c>
      <c r="G580" s="81">
        <v>1448828.0286097999</v>
      </c>
      <c r="H580" s="81">
        <f t="shared" ref="H580:H643" si="9">SUM(C580:G580)</f>
        <v>7076611.8012210401</v>
      </c>
    </row>
    <row r="581" spans="1:8">
      <c r="A581">
        <v>472226</v>
      </c>
      <c r="B581" t="s">
        <v>604</v>
      </c>
      <c r="C581" s="82">
        <v>670306.27146700502</v>
      </c>
      <c r="D581" s="81">
        <v>712537.72844990494</v>
      </c>
      <c r="E581" s="81">
        <v>755123.05202548904</v>
      </c>
      <c r="F581" s="81">
        <v>797590.43969914794</v>
      </c>
      <c r="G581" s="81">
        <v>840222.47130489699</v>
      </c>
      <c r="H581" s="81">
        <f t="shared" si="9"/>
        <v>3775779.9629464438</v>
      </c>
    </row>
    <row r="582" spans="1:8">
      <c r="A582">
        <v>472232</v>
      </c>
      <c r="B582" t="s">
        <v>605</v>
      </c>
      <c r="C582" s="82">
        <v>748396.48861478094</v>
      </c>
      <c r="D582" s="81">
        <v>778360.14909941901</v>
      </c>
      <c r="E582" s="81">
        <v>808315.57448335201</v>
      </c>
      <c r="F582" s="81">
        <v>837609.50088119903</v>
      </c>
      <c r="G582" s="81">
        <v>866260.24608577299</v>
      </c>
      <c r="H582" s="81">
        <f t="shared" si="9"/>
        <v>4038941.9591645245</v>
      </c>
    </row>
    <row r="583" spans="1:8">
      <c r="A583">
        <v>472295</v>
      </c>
      <c r="B583" t="s">
        <v>782</v>
      </c>
      <c r="C583" s="82">
        <v>1749917.1352798201</v>
      </c>
      <c r="D583" s="81">
        <v>1855910.83488456</v>
      </c>
      <c r="E583" s="81">
        <v>1967933.26955391</v>
      </c>
      <c r="F583" s="81">
        <v>2084173.71583423</v>
      </c>
      <c r="G583" s="81">
        <v>2205131.5896036602</v>
      </c>
      <c r="H583" s="81">
        <f t="shared" si="9"/>
        <v>9863066.5451561809</v>
      </c>
    </row>
    <row r="584" spans="1:8">
      <c r="A584">
        <v>482242</v>
      </c>
      <c r="B584" t="s">
        <v>608</v>
      </c>
      <c r="C584" s="82">
        <v>1982958.7767844901</v>
      </c>
      <c r="D584" s="81">
        <v>2098010.2746350402</v>
      </c>
      <c r="E584" s="81">
        <v>2204526.3921799702</v>
      </c>
      <c r="F584" s="81">
        <v>2299339.6548975599</v>
      </c>
      <c r="G584" s="81">
        <v>2385309.4460046799</v>
      </c>
      <c r="H584" s="81">
        <f t="shared" si="9"/>
        <v>10970144.544501739</v>
      </c>
    </row>
    <row r="585" spans="1:8">
      <c r="A585">
        <v>482247</v>
      </c>
      <c r="B585" t="s">
        <v>609</v>
      </c>
      <c r="C585" s="82">
        <v>4941027.30203827</v>
      </c>
      <c r="D585" s="81">
        <v>5183209.8173934203</v>
      </c>
      <c r="E585" s="81">
        <v>5404309.15650314</v>
      </c>
      <c r="F585" s="81">
        <v>5604524.6306919903</v>
      </c>
      <c r="G585" s="81">
        <v>5786207.5285053998</v>
      </c>
      <c r="H585" s="81">
        <f t="shared" si="9"/>
        <v>26919278.43513222</v>
      </c>
    </row>
    <row r="586" spans="1:8">
      <c r="A586">
        <v>482248</v>
      </c>
      <c r="B586" t="s">
        <v>610</v>
      </c>
      <c r="C586" s="82">
        <v>896308.05530950997</v>
      </c>
      <c r="D586" s="81">
        <v>952523.16972775001</v>
      </c>
      <c r="E586" s="81">
        <v>1007630.87227546</v>
      </c>
      <c r="F586" s="81">
        <v>1060766.8729103301</v>
      </c>
      <c r="G586" s="81">
        <v>1112890.4799448301</v>
      </c>
      <c r="H586" s="81">
        <f t="shared" si="9"/>
        <v>5030119.4501678804</v>
      </c>
    </row>
    <row r="587" spans="1:8">
      <c r="A587">
        <v>482250</v>
      </c>
      <c r="B587" t="s">
        <v>611</v>
      </c>
      <c r="C587" s="82">
        <v>2100160.7841229099</v>
      </c>
      <c r="D587" s="81">
        <v>2186069.4650686798</v>
      </c>
      <c r="E587" s="81">
        <v>2268818.1652759099</v>
      </c>
      <c r="F587" s="81">
        <v>2346855.2291701301</v>
      </c>
      <c r="G587" s="81">
        <v>2422155.8896699902</v>
      </c>
      <c r="H587" s="81">
        <f t="shared" si="9"/>
        <v>11324059.533307619</v>
      </c>
    </row>
    <row r="588" spans="1:8">
      <c r="A588">
        <v>482255</v>
      </c>
      <c r="B588" t="s">
        <v>612</v>
      </c>
      <c r="C588" s="82">
        <v>14032808.3367994</v>
      </c>
      <c r="D588" s="81">
        <v>14057407.078262599</v>
      </c>
      <c r="E588" s="81">
        <v>14073919.443535799</v>
      </c>
      <c r="F588" s="81">
        <v>14107900.9459027</v>
      </c>
      <c r="G588" s="81">
        <v>14153774.348596601</v>
      </c>
      <c r="H588" s="81">
        <f t="shared" si="9"/>
        <v>70425810.153097093</v>
      </c>
    </row>
    <row r="589" spans="1:8">
      <c r="A589">
        <v>482257</v>
      </c>
      <c r="B589" t="s">
        <v>613</v>
      </c>
      <c r="C589" s="82">
        <v>6515744.1690196497</v>
      </c>
      <c r="D589" s="81">
        <v>6914199.6012615301</v>
      </c>
      <c r="E589" s="81">
        <v>7290532.0822758004</v>
      </c>
      <c r="F589" s="81">
        <v>7632722.02508316</v>
      </c>
      <c r="G589" s="81">
        <v>7954174.6156973802</v>
      </c>
      <c r="H589" s="81">
        <f t="shared" si="9"/>
        <v>36307372.493337527</v>
      </c>
    </row>
    <row r="590" spans="1:8">
      <c r="A590">
        <v>483310</v>
      </c>
      <c r="B590" t="s">
        <v>783</v>
      </c>
      <c r="C590" s="82">
        <v>3947295.8778979699</v>
      </c>
      <c r="D590" s="81">
        <v>4170201.17557065</v>
      </c>
      <c r="E590" s="81">
        <v>4374432.9851356698</v>
      </c>
      <c r="F590" s="81">
        <v>4553725.6605006298</v>
      </c>
      <c r="G590" s="81">
        <v>4716512.0437702201</v>
      </c>
      <c r="H590" s="81">
        <f t="shared" si="9"/>
        <v>21762167.74287514</v>
      </c>
    </row>
    <row r="591" spans="1:8">
      <c r="A591">
        <v>491231</v>
      </c>
      <c r="B591" t="s">
        <v>616</v>
      </c>
      <c r="C591" s="82">
        <v>1412267.18162268</v>
      </c>
      <c r="D591" s="81">
        <v>1443164.3643344301</v>
      </c>
      <c r="E591" s="81">
        <v>1471817.03896254</v>
      </c>
      <c r="F591" s="81">
        <v>1498841.0280831801</v>
      </c>
      <c r="G591" s="81">
        <v>1524517.99685399</v>
      </c>
      <c r="H591" s="81">
        <f t="shared" si="9"/>
        <v>7350607.6098568197</v>
      </c>
    </row>
    <row r="592" spans="1:8">
      <c r="A592">
        <v>492066</v>
      </c>
      <c r="B592" t="s">
        <v>617</v>
      </c>
      <c r="C592" s="82">
        <v>316971.946117802</v>
      </c>
      <c r="D592" s="81">
        <v>350013.524539156</v>
      </c>
      <c r="E592" s="81">
        <v>384169.38125688297</v>
      </c>
      <c r="F592" s="81">
        <v>417534.09867668198</v>
      </c>
      <c r="G592" s="81">
        <v>451895.67742596701</v>
      </c>
      <c r="H592" s="81">
        <f t="shared" si="9"/>
        <v>1920584.62801649</v>
      </c>
    </row>
    <row r="593" spans="1:8">
      <c r="A593">
        <v>492176</v>
      </c>
      <c r="B593" t="s">
        <v>618</v>
      </c>
      <c r="C593" s="82">
        <v>1273950.5351495801</v>
      </c>
      <c r="D593" s="81">
        <v>1228458.00872572</v>
      </c>
      <c r="E593" s="81">
        <v>1175040.2373023999</v>
      </c>
      <c r="F593" s="81">
        <v>1119690.6061006</v>
      </c>
      <c r="G593" s="81">
        <v>1134839.4077916299</v>
      </c>
      <c r="H593" s="81">
        <f t="shared" si="9"/>
        <v>5931978.7950699311</v>
      </c>
    </row>
    <row r="594" spans="1:8">
      <c r="A594">
        <v>492259</v>
      </c>
      <c r="B594" t="s">
        <v>619</v>
      </c>
      <c r="C594" s="82">
        <v>627823.19569264899</v>
      </c>
      <c r="D594" s="81">
        <v>609845.78496856999</v>
      </c>
      <c r="E594" s="81">
        <v>597745.40330592904</v>
      </c>
      <c r="F594" s="81">
        <v>581793.62455542199</v>
      </c>
      <c r="G594" s="81">
        <v>601177.79611694498</v>
      </c>
      <c r="H594" s="81">
        <f t="shared" si="9"/>
        <v>3018385.804639515</v>
      </c>
    </row>
    <row r="595" spans="1:8">
      <c r="A595">
        <v>492262</v>
      </c>
      <c r="B595" t="s">
        <v>620</v>
      </c>
      <c r="C595" s="82">
        <v>5401508.1838505501</v>
      </c>
      <c r="D595" s="81">
        <v>5920235.89464135</v>
      </c>
      <c r="E595" s="81">
        <v>6429512.35014911</v>
      </c>
      <c r="F595" s="81">
        <v>6922759.4264315004</v>
      </c>
      <c r="G595" s="81">
        <v>7410308.42396791</v>
      </c>
      <c r="H595" s="81">
        <f t="shared" si="9"/>
        <v>32084324.279040419</v>
      </c>
    </row>
    <row r="596" spans="1:8">
      <c r="A596">
        <v>492263</v>
      </c>
      <c r="B596" t="s">
        <v>621</v>
      </c>
      <c r="C596" s="82">
        <v>1383084.8411429201</v>
      </c>
      <c r="D596" s="81">
        <v>1478057.32804529</v>
      </c>
      <c r="E596" s="81">
        <v>1567652.1181213299</v>
      </c>
      <c r="F596" s="81">
        <v>1650329.98052616</v>
      </c>
      <c r="G596" s="81">
        <v>1728503.16746368</v>
      </c>
      <c r="H596" s="81">
        <f t="shared" si="9"/>
        <v>7807627.4352993788</v>
      </c>
    </row>
    <row r="597" spans="1:8">
      <c r="A597">
        <v>492264</v>
      </c>
      <c r="B597" t="s">
        <v>622</v>
      </c>
      <c r="C597" s="82">
        <v>1531110.9748383099</v>
      </c>
      <c r="D597" s="81">
        <v>1629544.08389228</v>
      </c>
      <c r="E597" s="81">
        <v>1648508.7441817999</v>
      </c>
      <c r="F597" s="81">
        <v>1607877.0203889799</v>
      </c>
      <c r="G597" s="81">
        <v>1660555.7042270701</v>
      </c>
      <c r="H597" s="81">
        <f t="shared" si="9"/>
        <v>8077596.5275284396</v>
      </c>
    </row>
    <row r="598" spans="1:8">
      <c r="A598">
        <v>492265</v>
      </c>
      <c r="B598" t="s">
        <v>784</v>
      </c>
      <c r="C598" s="82">
        <v>1430978.05423602</v>
      </c>
      <c r="D598" s="81">
        <v>1486906.7738498601</v>
      </c>
      <c r="E598" s="81">
        <v>1539926.9090177601</v>
      </c>
      <c r="F598" s="81">
        <v>1588383.8566778</v>
      </c>
      <c r="G598" s="81">
        <v>1632669.1690179501</v>
      </c>
      <c r="H598" s="81">
        <f t="shared" si="9"/>
        <v>7678864.7627993897</v>
      </c>
    </row>
    <row r="599" spans="1:8">
      <c r="A599">
        <v>492270</v>
      </c>
      <c r="B599" t="s">
        <v>624</v>
      </c>
      <c r="C599" s="82">
        <v>2524318.0979700298</v>
      </c>
      <c r="D599" s="81">
        <v>2656205.2195791602</v>
      </c>
      <c r="E599" s="81">
        <v>2782327.3640955398</v>
      </c>
      <c r="F599" s="81">
        <v>2903363.1793673001</v>
      </c>
      <c r="G599" s="81">
        <v>3020727.9360836102</v>
      </c>
      <c r="H599" s="81">
        <f t="shared" si="9"/>
        <v>13886941.797095641</v>
      </c>
    </row>
    <row r="600" spans="1:8">
      <c r="A600">
        <v>493403</v>
      </c>
      <c r="B600" t="s">
        <v>625</v>
      </c>
      <c r="C600" s="82">
        <v>3735474.0857829801</v>
      </c>
      <c r="D600" s="81">
        <v>3929838.1962441299</v>
      </c>
      <c r="E600" s="81">
        <v>3878348.7241914999</v>
      </c>
      <c r="F600" s="81">
        <v>3780599.20848255</v>
      </c>
      <c r="G600" s="81">
        <v>3908336.10153209</v>
      </c>
      <c r="H600" s="81">
        <f t="shared" si="9"/>
        <v>19232596.316233251</v>
      </c>
    </row>
    <row r="601" spans="1:8">
      <c r="A601">
        <v>500758</v>
      </c>
      <c r="B601" t="s">
        <v>785</v>
      </c>
      <c r="C601" s="82">
        <v>1763023.50695569</v>
      </c>
      <c r="D601" s="81">
        <v>1746786.1620116199</v>
      </c>
      <c r="E601" s="81">
        <v>1736885.6013340901</v>
      </c>
      <c r="F601" s="81">
        <v>1736051.7931206001</v>
      </c>
      <c r="G601" s="81">
        <v>1743012.09737632</v>
      </c>
      <c r="H601" s="81">
        <f t="shared" si="9"/>
        <v>8725759.1607983205</v>
      </c>
    </row>
    <row r="602" spans="1:8">
      <c r="A602">
        <v>502278</v>
      </c>
      <c r="B602" t="s">
        <v>786</v>
      </c>
      <c r="C602" s="82">
        <v>1595639.83986999</v>
      </c>
      <c r="D602" s="81">
        <v>1601040.1681780801</v>
      </c>
      <c r="E602" s="81">
        <v>1605794.7920375499</v>
      </c>
      <c r="F602" s="81">
        <v>1608303.3004803499</v>
      </c>
      <c r="G602" s="81">
        <v>1609648.1081437201</v>
      </c>
      <c r="H602" s="81">
        <f t="shared" si="9"/>
        <v>8020426.2087096898</v>
      </c>
    </row>
    <row r="603" spans="1:8">
      <c r="A603">
        <v>502282</v>
      </c>
      <c r="B603" t="s">
        <v>629</v>
      </c>
      <c r="C603" s="82">
        <v>531273.40313291096</v>
      </c>
      <c r="D603" s="81">
        <v>558605.06881155598</v>
      </c>
      <c r="E603" s="81">
        <v>587268.79574989295</v>
      </c>
      <c r="F603" s="81">
        <v>615338.87963304296</v>
      </c>
      <c r="G603" s="81">
        <v>642000.93570221099</v>
      </c>
      <c r="H603" s="81">
        <f t="shared" si="9"/>
        <v>2934487.0830296138</v>
      </c>
    </row>
    <row r="604" spans="1:8">
      <c r="A604">
        <v>502284</v>
      </c>
      <c r="B604" t="s">
        <v>630</v>
      </c>
      <c r="C604" s="82">
        <v>1233628.7462625499</v>
      </c>
      <c r="D604" s="81">
        <v>1162691.5431834201</v>
      </c>
      <c r="E604" s="81">
        <v>1107993.54468174</v>
      </c>
      <c r="F604" s="81">
        <v>1049595.7429995099</v>
      </c>
      <c r="G604" s="81">
        <v>1055883.6263267</v>
      </c>
      <c r="H604" s="81">
        <f t="shared" si="9"/>
        <v>5609793.2034539199</v>
      </c>
    </row>
    <row r="605" spans="1:8">
      <c r="A605">
        <v>502286</v>
      </c>
      <c r="B605" t="s">
        <v>631</v>
      </c>
      <c r="C605" s="82">
        <v>3264278.5404203101</v>
      </c>
      <c r="D605" s="81">
        <v>3450156.3202359001</v>
      </c>
      <c r="E605" s="81">
        <v>3632985.3362536002</v>
      </c>
      <c r="F605" s="81">
        <v>3810138.8631281001</v>
      </c>
      <c r="G605" s="81">
        <v>3983529.0724419602</v>
      </c>
      <c r="H605" s="81">
        <f t="shared" si="9"/>
        <v>18141088.132479873</v>
      </c>
    </row>
    <row r="606" spans="1:8">
      <c r="A606">
        <v>502288</v>
      </c>
      <c r="B606" t="s">
        <v>632</v>
      </c>
      <c r="C606" s="82">
        <v>1932710.9498393901</v>
      </c>
      <c r="D606" s="81">
        <v>2031070.39998593</v>
      </c>
      <c r="E606" s="81">
        <v>2132043.20959927</v>
      </c>
      <c r="F606" s="81">
        <v>2233501.69533432</v>
      </c>
      <c r="G606" s="81">
        <v>2337567.06367013</v>
      </c>
      <c r="H606" s="81">
        <f t="shared" si="9"/>
        <v>10666893.31842904</v>
      </c>
    </row>
    <row r="607" spans="1:8">
      <c r="A607">
        <v>512251</v>
      </c>
      <c r="B607" t="s">
        <v>634</v>
      </c>
      <c r="C607" s="82">
        <v>5601570.8336971002</v>
      </c>
      <c r="D607" s="81">
        <v>5925151.4006839301</v>
      </c>
      <c r="E607" s="81">
        <v>6245731.1184387496</v>
      </c>
      <c r="F607" s="81">
        <v>6560707.4748794399</v>
      </c>
      <c r="G607" s="81">
        <v>6872710.0253301598</v>
      </c>
      <c r="H607" s="81">
        <f t="shared" si="9"/>
        <v>31205870.853029381</v>
      </c>
    </row>
    <row r="608" spans="1:8">
      <c r="A608">
        <v>512290</v>
      </c>
      <c r="B608" t="s">
        <v>635</v>
      </c>
      <c r="C608" s="82">
        <v>147881.65011705999</v>
      </c>
      <c r="D608" s="81">
        <v>155093.24391276401</v>
      </c>
      <c r="E608" s="81">
        <v>162940.898209493</v>
      </c>
      <c r="F608" s="81">
        <v>170555.028229719</v>
      </c>
      <c r="G608" s="81">
        <v>178013.77476801799</v>
      </c>
      <c r="H608" s="81">
        <f t="shared" si="9"/>
        <v>814484.59523705393</v>
      </c>
    </row>
    <row r="609" spans="1:8">
      <c r="A609">
        <v>512291</v>
      </c>
      <c r="B609" t="s">
        <v>636</v>
      </c>
      <c r="C609" s="82">
        <v>1436303.85429898</v>
      </c>
      <c r="D609" s="81">
        <v>1529730.9345482001</v>
      </c>
      <c r="E609" s="81">
        <v>1620732.79892436</v>
      </c>
      <c r="F609" s="81">
        <v>1707688.3933526999</v>
      </c>
      <c r="G609" s="81">
        <v>1791952.5085440299</v>
      </c>
      <c r="H609" s="81">
        <f t="shared" si="9"/>
        <v>8086408.4896682706</v>
      </c>
    </row>
    <row r="610" spans="1:8">
      <c r="A610">
        <v>512295</v>
      </c>
      <c r="B610" t="s">
        <v>637</v>
      </c>
      <c r="C610" s="82">
        <v>1429794.32575093</v>
      </c>
      <c r="D610" s="81">
        <v>1496479.54485439</v>
      </c>
      <c r="E610" s="81">
        <v>1566532.42768283</v>
      </c>
      <c r="F610" s="81">
        <v>1638285.87123447</v>
      </c>
      <c r="G610" s="81">
        <v>1712281.14923829</v>
      </c>
      <c r="H610" s="81">
        <f t="shared" si="9"/>
        <v>7843373.3187609101</v>
      </c>
    </row>
    <row r="611" spans="1:8">
      <c r="A611">
        <v>512296</v>
      </c>
      <c r="B611" t="s">
        <v>638</v>
      </c>
      <c r="C611" s="82">
        <v>2301921.2710176799</v>
      </c>
      <c r="D611" s="81">
        <v>2516192.6611718498</v>
      </c>
      <c r="E611" s="81">
        <v>2730290.9989270899</v>
      </c>
      <c r="F611" s="81">
        <v>2941714.1009159498</v>
      </c>
      <c r="G611" s="81">
        <v>3153270.79837377</v>
      </c>
      <c r="H611" s="81">
        <f t="shared" si="9"/>
        <v>13643389.83040634</v>
      </c>
    </row>
    <row r="612" spans="1:8">
      <c r="A612">
        <v>520580</v>
      </c>
      <c r="B612" t="s">
        <v>787</v>
      </c>
      <c r="C612" s="82">
        <v>95590.550833054396</v>
      </c>
      <c r="D612" s="81">
        <v>91497.020537422504</v>
      </c>
      <c r="E612" s="81">
        <v>88513.000093064999</v>
      </c>
      <c r="F612" s="81">
        <v>78356.167105003202</v>
      </c>
      <c r="G612" s="81">
        <v>76306.813059544904</v>
      </c>
      <c r="H612" s="81">
        <f t="shared" si="9"/>
        <v>430263.55162809003</v>
      </c>
    </row>
    <row r="613" spans="1:8">
      <c r="A613">
        <v>520581</v>
      </c>
      <c r="B613" t="s">
        <v>788</v>
      </c>
      <c r="C613" s="82">
        <v>104697.503032195</v>
      </c>
      <c r="D613" s="81">
        <v>101163.452766513</v>
      </c>
      <c r="E613" s="81">
        <v>99329.224735609998</v>
      </c>
      <c r="F613" s="81">
        <v>96281.236435470506</v>
      </c>
      <c r="G613" s="81">
        <v>100458.412029716</v>
      </c>
      <c r="H613" s="81">
        <f t="shared" si="9"/>
        <v>501929.82899950456</v>
      </c>
    </row>
    <row r="614" spans="1:8">
      <c r="A614">
        <v>522417</v>
      </c>
      <c r="B614" t="s">
        <v>642</v>
      </c>
      <c r="C614" s="82">
        <v>28775.904729418002</v>
      </c>
      <c r="D614" s="81">
        <v>30040.251689645698</v>
      </c>
      <c r="E614" s="81">
        <v>31437.2770954404</v>
      </c>
      <c r="F614" s="81">
        <v>32921.232512610797</v>
      </c>
      <c r="G614" s="81">
        <v>34564.110650569302</v>
      </c>
      <c r="H614" s="81">
        <f t="shared" si="9"/>
        <v>157738.77667768422</v>
      </c>
    </row>
    <row r="615" spans="1:8">
      <c r="A615">
        <v>522419</v>
      </c>
      <c r="B615" t="s">
        <v>643</v>
      </c>
      <c r="C615" s="82">
        <v>431484.06488824199</v>
      </c>
      <c r="D615" s="81">
        <v>458902.40088592499</v>
      </c>
      <c r="E615" s="81">
        <v>486808.37559986499</v>
      </c>
      <c r="F615" s="81">
        <v>515173.09983607498</v>
      </c>
      <c r="G615" s="81">
        <v>543961.47357632394</v>
      </c>
      <c r="H615" s="81">
        <f t="shared" si="9"/>
        <v>2436329.414786431</v>
      </c>
    </row>
    <row r="616" spans="1:8">
      <c r="A616">
        <v>522423</v>
      </c>
      <c r="B616" t="s">
        <v>644</v>
      </c>
      <c r="C616" s="82">
        <v>1100511.2984259599</v>
      </c>
      <c r="D616" s="81">
        <v>1136531.09271498</v>
      </c>
      <c r="E616" s="81">
        <v>1171172.9040103799</v>
      </c>
      <c r="F616" s="81">
        <v>1203667.5167161401</v>
      </c>
      <c r="G616" s="81">
        <v>1234902.47091349</v>
      </c>
      <c r="H616" s="81">
        <f t="shared" si="9"/>
        <v>5846785.28278095</v>
      </c>
    </row>
    <row r="617" spans="1:8">
      <c r="A617">
        <v>522426</v>
      </c>
      <c r="B617" t="s">
        <v>645</v>
      </c>
      <c r="C617" s="82">
        <v>595216.66949578305</v>
      </c>
      <c r="D617" s="81">
        <v>630865.57549677999</v>
      </c>
      <c r="E617" s="81">
        <v>668608.43884303304</v>
      </c>
      <c r="F617" s="81">
        <v>707969.05984826596</v>
      </c>
      <c r="G617" s="81">
        <v>748991.36865681503</v>
      </c>
      <c r="H617" s="81">
        <f t="shared" si="9"/>
        <v>3351651.1123406771</v>
      </c>
    </row>
    <row r="618" spans="1:8">
      <c r="A618">
        <v>522431</v>
      </c>
      <c r="B618" t="s">
        <v>646</v>
      </c>
      <c r="C618" s="82">
        <v>2405289.2641167799</v>
      </c>
      <c r="D618" s="81">
        <v>2492421.4050085102</v>
      </c>
      <c r="E618" s="81">
        <v>2583170.7691800902</v>
      </c>
      <c r="F618" s="81">
        <v>2681699.5297759599</v>
      </c>
      <c r="G618" s="81">
        <v>2787332.6319922102</v>
      </c>
      <c r="H618" s="81">
        <f t="shared" si="9"/>
        <v>12949913.60007355</v>
      </c>
    </row>
    <row r="619" spans="1:8">
      <c r="A619">
        <v>522442</v>
      </c>
      <c r="B619" t="s">
        <v>789</v>
      </c>
      <c r="C619" s="82">
        <v>667322.22522664501</v>
      </c>
      <c r="D619" s="81">
        <v>685083.25650248304</v>
      </c>
      <c r="E619" s="81">
        <v>701621.87006732798</v>
      </c>
      <c r="F619" s="81">
        <v>718139.56985472003</v>
      </c>
      <c r="G619" s="81">
        <v>733900.17993484903</v>
      </c>
      <c r="H619" s="81">
        <f t="shared" si="9"/>
        <v>3506067.1015860252</v>
      </c>
    </row>
    <row r="620" spans="1:8">
      <c r="A620">
        <v>522446</v>
      </c>
      <c r="B620" t="s">
        <v>648</v>
      </c>
      <c r="C620" s="82">
        <v>796592.88141867204</v>
      </c>
      <c r="D620" s="81">
        <v>827710.50674776698</v>
      </c>
      <c r="E620" s="81">
        <v>860937.60770757997</v>
      </c>
      <c r="F620" s="81">
        <v>895544.09775730898</v>
      </c>
      <c r="G620" s="81">
        <v>931818.66076505603</v>
      </c>
      <c r="H620" s="81">
        <f t="shared" si="9"/>
        <v>4312603.7543963846</v>
      </c>
    </row>
    <row r="621" spans="1:8">
      <c r="A621">
        <v>522447</v>
      </c>
      <c r="B621" t="s">
        <v>649</v>
      </c>
      <c r="C621" s="82">
        <v>3916809.5161231998</v>
      </c>
      <c r="D621" s="81">
        <v>3688989.1287330398</v>
      </c>
      <c r="E621" s="81">
        <v>3462325.9072567099</v>
      </c>
      <c r="F621" s="81">
        <v>3238182.26473008</v>
      </c>
      <c r="G621" s="81">
        <v>3218900.7521373299</v>
      </c>
      <c r="H621" s="81">
        <f t="shared" si="9"/>
        <v>17525207.568980359</v>
      </c>
    </row>
    <row r="622" spans="1:8">
      <c r="A622">
        <v>522451</v>
      </c>
      <c r="B622" t="s">
        <v>650</v>
      </c>
      <c r="C622" s="82">
        <v>899901.12684607506</v>
      </c>
      <c r="D622" s="81">
        <v>972494.26086952805</v>
      </c>
      <c r="E622" s="81">
        <v>1042603.56868207</v>
      </c>
      <c r="F622" s="81">
        <v>1093964.44960201</v>
      </c>
      <c r="G622" s="81">
        <v>1131673.5533028001</v>
      </c>
      <c r="H622" s="81">
        <f t="shared" si="9"/>
        <v>5140636.9593024831</v>
      </c>
    </row>
    <row r="623" spans="1:8">
      <c r="A623">
        <v>522452</v>
      </c>
      <c r="B623" t="s">
        <v>651</v>
      </c>
      <c r="C623" s="82">
        <v>2337953.8339207401</v>
      </c>
      <c r="D623" s="81">
        <v>2444370.9956576098</v>
      </c>
      <c r="E623" s="81">
        <v>2557244.9504638799</v>
      </c>
      <c r="F623" s="81">
        <v>2678152.8342290702</v>
      </c>
      <c r="G623" s="81">
        <v>2807889.99726546</v>
      </c>
      <c r="H623" s="81">
        <f t="shared" si="9"/>
        <v>12825612.61153676</v>
      </c>
    </row>
    <row r="624" spans="1:8">
      <c r="A624">
        <v>532359</v>
      </c>
      <c r="B624" t="s">
        <v>653</v>
      </c>
      <c r="C624" s="82">
        <v>627540.21875356894</v>
      </c>
      <c r="D624" s="81">
        <v>644948.72637968499</v>
      </c>
      <c r="E624" s="81">
        <v>664379.74135043495</v>
      </c>
      <c r="F624" s="81">
        <v>685265.23430091201</v>
      </c>
      <c r="G624" s="81">
        <v>707701.195721008</v>
      </c>
      <c r="H624" s="81">
        <f t="shared" si="9"/>
        <v>3329835.1165056089</v>
      </c>
    </row>
    <row r="625" spans="1:8">
      <c r="A625">
        <v>532362</v>
      </c>
      <c r="B625" t="s">
        <v>654</v>
      </c>
      <c r="C625" s="82">
        <v>2595672.6568294</v>
      </c>
      <c r="D625" s="81">
        <v>2703489.8585299398</v>
      </c>
      <c r="E625" s="81">
        <v>2815264.3168234001</v>
      </c>
      <c r="F625" s="81">
        <v>2935269.3998499499</v>
      </c>
      <c r="G625" s="81">
        <v>3065845.54059728</v>
      </c>
      <c r="H625" s="81">
        <f t="shared" si="9"/>
        <v>14115541.772629971</v>
      </c>
    </row>
    <row r="626" spans="1:8">
      <c r="A626">
        <v>532363</v>
      </c>
      <c r="B626" t="s">
        <v>655</v>
      </c>
      <c r="C626" s="82">
        <v>515253.74853553699</v>
      </c>
      <c r="D626" s="81">
        <v>548060.13988279598</v>
      </c>
      <c r="E626" s="81">
        <v>582944.51228388702</v>
      </c>
      <c r="F626" s="81">
        <v>619592.59740262898</v>
      </c>
      <c r="G626" s="81">
        <v>658067.21928236994</v>
      </c>
      <c r="H626" s="81">
        <f t="shared" si="9"/>
        <v>2923918.217387219</v>
      </c>
    </row>
    <row r="627" spans="1:8">
      <c r="A627">
        <v>532364</v>
      </c>
      <c r="B627" t="s">
        <v>656</v>
      </c>
      <c r="C627" s="82">
        <v>1492053.9066876799</v>
      </c>
      <c r="D627" s="81">
        <v>1534033.33015053</v>
      </c>
      <c r="E627" s="81">
        <v>1510628.7778342699</v>
      </c>
      <c r="F627" s="81">
        <v>1438621.7762245601</v>
      </c>
      <c r="G627" s="81">
        <v>1455680.7310218101</v>
      </c>
      <c r="H627" s="81">
        <f t="shared" si="9"/>
        <v>7431018.52191885</v>
      </c>
    </row>
    <row r="628" spans="1:8">
      <c r="A628">
        <v>532369</v>
      </c>
      <c r="B628" t="s">
        <v>657</v>
      </c>
      <c r="C628" s="82">
        <v>381613.52984400903</v>
      </c>
      <c r="D628" s="81">
        <v>407843.057761184</v>
      </c>
      <c r="E628" s="81">
        <v>433493.11565691099</v>
      </c>
      <c r="F628" s="81">
        <v>435783.13270998799</v>
      </c>
      <c r="G628" s="81">
        <v>437807.56414185202</v>
      </c>
      <c r="H628" s="81">
        <f t="shared" si="9"/>
        <v>2096540.400113944</v>
      </c>
    </row>
    <row r="629" spans="1:8">
      <c r="A629">
        <v>532373</v>
      </c>
      <c r="B629" t="s">
        <v>790</v>
      </c>
      <c r="C629" s="82">
        <v>495820.530595196</v>
      </c>
      <c r="D629" s="81">
        <v>518873.42417500098</v>
      </c>
      <c r="E629" s="81">
        <v>541140.06861632306</v>
      </c>
      <c r="F629" s="81">
        <v>562598.03895554401</v>
      </c>
      <c r="G629" s="81">
        <v>583810.288705896</v>
      </c>
      <c r="H629" s="81">
        <f t="shared" si="9"/>
        <v>2702242.3510479601</v>
      </c>
    </row>
    <row r="630" spans="1:8">
      <c r="A630">
        <v>532377</v>
      </c>
      <c r="B630" t="s">
        <v>659</v>
      </c>
      <c r="C630" s="82">
        <v>64244.480600761097</v>
      </c>
      <c r="D630" s="81">
        <v>70106.450750819102</v>
      </c>
      <c r="E630" s="81">
        <v>76513.7772188987</v>
      </c>
      <c r="F630" s="81">
        <v>83373.017053164804</v>
      </c>
      <c r="G630" s="81">
        <v>90767.478228925102</v>
      </c>
      <c r="H630" s="81">
        <f t="shared" si="9"/>
        <v>385005.20385256881</v>
      </c>
    </row>
    <row r="631" spans="1:8">
      <c r="A631">
        <v>532383</v>
      </c>
      <c r="B631" t="s">
        <v>660</v>
      </c>
      <c r="C631" s="82">
        <v>4673327.3879022198</v>
      </c>
      <c r="D631" s="81">
        <v>4720139.57863722</v>
      </c>
      <c r="E631" s="81">
        <v>4766862.4437080799</v>
      </c>
      <c r="F631" s="81">
        <v>4827286.13845562</v>
      </c>
      <c r="G631" s="81">
        <v>4900965.4713661</v>
      </c>
      <c r="H631" s="81">
        <f t="shared" si="9"/>
        <v>23888581.020069242</v>
      </c>
    </row>
    <row r="632" spans="1:8">
      <c r="A632">
        <v>532384</v>
      </c>
      <c r="B632" t="s">
        <v>661</v>
      </c>
      <c r="C632" s="82">
        <v>358975.716191741</v>
      </c>
      <c r="D632" s="81">
        <v>382582.70224287198</v>
      </c>
      <c r="E632" s="81">
        <v>405959.082889351</v>
      </c>
      <c r="F632" s="81">
        <v>427346.93507134798</v>
      </c>
      <c r="G632" s="81">
        <v>448400.21221692301</v>
      </c>
      <c r="H632" s="81">
        <f t="shared" si="9"/>
        <v>2023264.648612235</v>
      </c>
    </row>
    <row r="633" spans="1:8">
      <c r="A633">
        <v>532386</v>
      </c>
      <c r="B633" t="s">
        <v>791</v>
      </c>
      <c r="C633" s="82">
        <v>294782.65425805299</v>
      </c>
      <c r="D633" s="81">
        <v>310336.42659369501</v>
      </c>
      <c r="E633" s="81">
        <v>326639.22930503299</v>
      </c>
      <c r="F633" s="81">
        <v>342734.81208077498</v>
      </c>
      <c r="G633" s="81">
        <v>357935.54451355501</v>
      </c>
      <c r="H633" s="81">
        <f t="shared" si="9"/>
        <v>1632428.6667511109</v>
      </c>
    </row>
    <row r="634" spans="1:8">
      <c r="A634">
        <v>532387</v>
      </c>
      <c r="B634" t="s">
        <v>663</v>
      </c>
      <c r="C634" s="82">
        <v>295553.49869828997</v>
      </c>
      <c r="D634" s="81">
        <v>311461.45522091101</v>
      </c>
      <c r="E634" s="81">
        <v>329094.84762087901</v>
      </c>
      <c r="F634" s="81">
        <v>348120.94765082002</v>
      </c>
      <c r="G634" s="81">
        <v>368637.66832685401</v>
      </c>
      <c r="H634" s="81">
        <f t="shared" si="9"/>
        <v>1652868.417517754</v>
      </c>
    </row>
    <row r="635" spans="1:8">
      <c r="A635">
        <v>532388</v>
      </c>
      <c r="B635" t="s">
        <v>664</v>
      </c>
      <c r="C635" s="82">
        <v>421975.62208308402</v>
      </c>
      <c r="D635" s="81">
        <v>409982.04043348401</v>
      </c>
      <c r="E635" s="81">
        <v>405410.997882633</v>
      </c>
      <c r="F635" s="81">
        <v>396070.70613641001</v>
      </c>
      <c r="G635" s="81">
        <v>409410.53265529999</v>
      </c>
      <c r="H635" s="81">
        <f t="shared" si="9"/>
        <v>2042849.8991909111</v>
      </c>
    </row>
    <row r="636" spans="1:8">
      <c r="A636">
        <v>532389</v>
      </c>
      <c r="B636" t="s">
        <v>665</v>
      </c>
      <c r="C636" s="82">
        <v>1054137.5647442599</v>
      </c>
      <c r="D636" s="81">
        <v>1125080.7940592701</v>
      </c>
      <c r="E636" s="81">
        <v>1195605.92930877</v>
      </c>
      <c r="F636" s="81">
        <v>1264193.25506827</v>
      </c>
      <c r="G636" s="81">
        <v>1331634.3353986801</v>
      </c>
      <c r="H636" s="81">
        <f t="shared" si="9"/>
        <v>5970651.8785792496</v>
      </c>
    </row>
    <row r="637" spans="1:8">
      <c r="A637">
        <v>532390</v>
      </c>
      <c r="B637" t="s">
        <v>666</v>
      </c>
      <c r="C637" s="82">
        <v>636283.69568173902</v>
      </c>
      <c r="D637" s="81">
        <v>644600.28546005697</v>
      </c>
      <c r="E637" s="81">
        <v>629990.017010084</v>
      </c>
      <c r="F637" s="81">
        <v>608939.60393088101</v>
      </c>
      <c r="G637" s="81">
        <v>627060.75801816001</v>
      </c>
      <c r="H637" s="81">
        <f t="shared" si="9"/>
        <v>3146874.3601009212</v>
      </c>
    </row>
    <row r="638" spans="1:8">
      <c r="A638">
        <v>532391</v>
      </c>
      <c r="B638" t="s">
        <v>667</v>
      </c>
      <c r="C638" s="82">
        <v>731315.58044455806</v>
      </c>
      <c r="D638" s="81">
        <v>757179.47944062902</v>
      </c>
      <c r="E638" s="81">
        <v>780670.57252023905</v>
      </c>
      <c r="F638" s="81">
        <v>801944.25053423003</v>
      </c>
      <c r="G638" s="81">
        <v>821402.33443628298</v>
      </c>
      <c r="H638" s="81">
        <f t="shared" si="9"/>
        <v>3892512.2173759392</v>
      </c>
    </row>
    <row r="639" spans="1:8">
      <c r="A639">
        <v>532392</v>
      </c>
      <c r="B639" t="s">
        <v>668</v>
      </c>
      <c r="C639" s="82">
        <v>837933.37256811105</v>
      </c>
      <c r="D639" s="81">
        <v>818848.20084805903</v>
      </c>
      <c r="E639" s="81">
        <v>809398.30772223102</v>
      </c>
      <c r="F639" s="81">
        <v>792776.88536749606</v>
      </c>
      <c r="G639" s="81">
        <v>822784.73274968099</v>
      </c>
      <c r="H639" s="81">
        <f t="shared" si="9"/>
        <v>4081741.499255578</v>
      </c>
    </row>
    <row r="640" spans="1:8">
      <c r="A640">
        <v>532396</v>
      </c>
      <c r="B640" t="s">
        <v>669</v>
      </c>
      <c r="C640" s="82">
        <v>150658.57104682</v>
      </c>
      <c r="D640" s="81">
        <v>158871.918295098</v>
      </c>
      <c r="E640" s="81">
        <v>167606.915828817</v>
      </c>
      <c r="F640" s="81">
        <v>175581.67641399399</v>
      </c>
      <c r="G640" s="81">
        <v>183292.02387468299</v>
      </c>
      <c r="H640" s="81">
        <f t="shared" si="9"/>
        <v>836011.10545941198</v>
      </c>
    </row>
    <row r="641" spans="1:8">
      <c r="A641">
        <v>532397</v>
      </c>
      <c r="B641" t="s">
        <v>670</v>
      </c>
      <c r="C641" s="82">
        <v>3571473.9637080799</v>
      </c>
      <c r="D641" s="81">
        <v>3343475.5315379002</v>
      </c>
      <c r="E641" s="81">
        <v>3137143.2869241899</v>
      </c>
      <c r="F641" s="81">
        <v>2926371.9175853902</v>
      </c>
      <c r="G641" s="81">
        <v>2901064.9973079199</v>
      </c>
      <c r="H641" s="81">
        <f t="shared" si="9"/>
        <v>15879529.69706348</v>
      </c>
    </row>
    <row r="642" spans="1:8">
      <c r="A642">
        <v>532399</v>
      </c>
      <c r="B642" t="s">
        <v>671</v>
      </c>
      <c r="C642" s="82">
        <v>1932266.9848950501</v>
      </c>
      <c r="D642" s="81">
        <v>1989007.4115553501</v>
      </c>
      <c r="E642" s="81">
        <v>2042895.5987209501</v>
      </c>
      <c r="F642" s="81">
        <v>2093160.20587024</v>
      </c>
      <c r="G642" s="81">
        <v>2140602.9813607601</v>
      </c>
      <c r="H642" s="81">
        <f t="shared" si="9"/>
        <v>10197933.18240235</v>
      </c>
    </row>
    <row r="643" spans="1:8">
      <c r="A643">
        <v>533336</v>
      </c>
      <c r="B643" t="s">
        <v>792</v>
      </c>
      <c r="C643" s="82">
        <v>61695.134037033997</v>
      </c>
      <c r="D643" s="81">
        <v>66469.811028080701</v>
      </c>
      <c r="E643" s="81">
        <v>71314.584556615897</v>
      </c>
      <c r="F643" s="81">
        <v>76412.331631255307</v>
      </c>
      <c r="G643" s="81">
        <v>81961.8706117252</v>
      </c>
      <c r="H643" s="81">
        <f t="shared" si="9"/>
        <v>357853.7318647111</v>
      </c>
    </row>
    <row r="644" spans="1:8">
      <c r="A644">
        <v>542301</v>
      </c>
      <c r="B644" t="s">
        <v>674</v>
      </c>
      <c r="C644" s="82">
        <v>1724582.34192652</v>
      </c>
      <c r="D644" s="81">
        <v>1802989.56866787</v>
      </c>
      <c r="E644" s="81">
        <v>1878037.96154492</v>
      </c>
      <c r="F644" s="81">
        <v>1948971.3574689601</v>
      </c>
      <c r="G644" s="81">
        <v>2016414.4302509199</v>
      </c>
      <c r="H644" s="81">
        <f t="shared" ref="H644:H656" si="10">SUM(C644:G644)</f>
        <v>9370995.6598591898</v>
      </c>
    </row>
    <row r="645" spans="1:8">
      <c r="A645">
        <v>542313</v>
      </c>
      <c r="B645" t="s">
        <v>675</v>
      </c>
      <c r="C645" s="82">
        <v>452084.86448589398</v>
      </c>
      <c r="D645" s="81">
        <v>483246.28038480901</v>
      </c>
      <c r="E645" s="81">
        <v>514934.89047292399</v>
      </c>
      <c r="F645" s="81">
        <v>546858.39753952995</v>
      </c>
      <c r="G645" s="81">
        <v>578919.12077763397</v>
      </c>
      <c r="H645" s="81">
        <f t="shared" si="10"/>
        <v>2576043.5536607909</v>
      </c>
    </row>
    <row r="646" spans="1:8">
      <c r="A646">
        <v>542318</v>
      </c>
      <c r="B646" t="s">
        <v>793</v>
      </c>
      <c r="C646" s="82">
        <v>1338138.0566701901</v>
      </c>
      <c r="D646" s="81">
        <v>1449265.8201309</v>
      </c>
      <c r="E646" s="81">
        <v>1555864.83964228</v>
      </c>
      <c r="F646" s="81">
        <v>1657485.6754231099</v>
      </c>
      <c r="G646" s="81">
        <v>1756121.7033831801</v>
      </c>
      <c r="H646" s="81">
        <f t="shared" si="10"/>
        <v>7756876.0952496603</v>
      </c>
    </row>
    <row r="647" spans="1:8">
      <c r="A647">
        <v>542324</v>
      </c>
      <c r="B647" t="s">
        <v>794</v>
      </c>
      <c r="C647" s="82">
        <v>2242906.4069742099</v>
      </c>
      <c r="D647" s="81">
        <v>2393381.6008514999</v>
      </c>
      <c r="E647" s="81">
        <v>2542604.8741082102</v>
      </c>
      <c r="F647" s="81">
        <v>2688458.06352705</v>
      </c>
      <c r="G647" s="81">
        <v>2832806.1106664701</v>
      </c>
      <c r="H647" s="81">
        <f t="shared" si="10"/>
        <v>12700157.05612744</v>
      </c>
    </row>
    <row r="648" spans="1:8">
      <c r="A648">
        <v>542332</v>
      </c>
      <c r="B648" t="s">
        <v>678</v>
      </c>
      <c r="C648" s="82">
        <v>3678421.1237667501</v>
      </c>
      <c r="D648" s="81">
        <v>4003188.9128573001</v>
      </c>
      <c r="E648" s="81">
        <v>4330060.5863809204</v>
      </c>
      <c r="F648" s="81">
        <v>4657111.7016544398</v>
      </c>
      <c r="G648" s="81">
        <v>4985643.0595341297</v>
      </c>
      <c r="H648" s="81">
        <f t="shared" si="10"/>
        <v>21654425.38419354</v>
      </c>
    </row>
    <row r="649" spans="1:8">
      <c r="A649">
        <v>542338</v>
      </c>
      <c r="B649" t="s">
        <v>679</v>
      </c>
      <c r="C649" s="82">
        <v>4727925.5363921802</v>
      </c>
      <c r="D649" s="81">
        <v>4954365.2071785703</v>
      </c>
      <c r="E649" s="81">
        <v>5177907.8068881799</v>
      </c>
      <c r="F649" s="81">
        <v>5396474.4303951096</v>
      </c>
      <c r="G649" s="81">
        <v>5611165.30536089</v>
      </c>
      <c r="H649" s="81">
        <f t="shared" si="10"/>
        <v>25867838.286214933</v>
      </c>
    </row>
    <row r="650" spans="1:8">
      <c r="A650">
        <v>542339</v>
      </c>
      <c r="B650" t="s">
        <v>680</v>
      </c>
      <c r="C650" s="82">
        <v>4209728.0246796096</v>
      </c>
      <c r="D650" s="81">
        <v>4157098.1395482402</v>
      </c>
      <c r="E650" s="81">
        <v>4071954.65187144</v>
      </c>
      <c r="F650" s="81">
        <v>3954024.78837898</v>
      </c>
      <c r="G650" s="81">
        <v>4073855.63789071</v>
      </c>
      <c r="H650" s="81">
        <f t="shared" si="10"/>
        <v>20466661.242368981</v>
      </c>
    </row>
    <row r="651" spans="1:8">
      <c r="A651">
        <v>542343</v>
      </c>
      <c r="B651" t="s">
        <v>681</v>
      </c>
      <c r="C651" s="82">
        <v>2638808.0952584902</v>
      </c>
      <c r="D651" s="81">
        <v>2765287.3794855899</v>
      </c>
      <c r="E651" s="81">
        <v>2891085.13698996</v>
      </c>
      <c r="F651" s="81">
        <v>3013268.28834537</v>
      </c>
      <c r="G651" s="81">
        <v>3133589.8166636098</v>
      </c>
      <c r="H651" s="81">
        <f t="shared" si="10"/>
        <v>14442038.71674302</v>
      </c>
    </row>
    <row r="652" spans="1:8">
      <c r="A652">
        <v>552220</v>
      </c>
      <c r="B652" t="s">
        <v>683</v>
      </c>
      <c r="C652" s="82">
        <v>147099.68709985801</v>
      </c>
      <c r="D652" s="81">
        <v>148975.61114031999</v>
      </c>
      <c r="E652" s="81">
        <v>151231.88711360199</v>
      </c>
      <c r="F652" s="81">
        <v>153399.417675062</v>
      </c>
      <c r="G652" s="81">
        <v>156149.978551582</v>
      </c>
      <c r="H652" s="81">
        <f t="shared" si="10"/>
        <v>756856.58158042398</v>
      </c>
    </row>
    <row r="653" spans="1:8">
      <c r="A653">
        <v>552349</v>
      </c>
      <c r="B653" t="s">
        <v>684</v>
      </c>
      <c r="C653" s="82">
        <v>2404574.69717866</v>
      </c>
      <c r="D653" s="81">
        <v>2507695.2015370899</v>
      </c>
      <c r="E653" s="81">
        <v>2607250.37299868</v>
      </c>
      <c r="F653" s="81">
        <v>2700622.9435024001</v>
      </c>
      <c r="G653" s="81">
        <v>2791127.0454419302</v>
      </c>
      <c r="H653" s="81">
        <f t="shared" si="10"/>
        <v>13011270.26065876</v>
      </c>
    </row>
    <row r="654" spans="1:8">
      <c r="A654">
        <v>553304</v>
      </c>
      <c r="B654" t="s">
        <v>685</v>
      </c>
      <c r="C654" s="82">
        <v>575764.21499972197</v>
      </c>
      <c r="D654" s="81">
        <v>624424.91436912003</v>
      </c>
      <c r="E654" s="81">
        <v>672402.72112282203</v>
      </c>
      <c r="F654" s="81">
        <v>718236.29393816402</v>
      </c>
      <c r="G654" s="81">
        <v>738843.17473061103</v>
      </c>
      <c r="H654" s="81">
        <f t="shared" si="10"/>
        <v>3329671.3191604391</v>
      </c>
    </row>
    <row r="655" spans="1:8">
      <c r="A655">
        <v>663800</v>
      </c>
      <c r="B655" t="s">
        <v>795</v>
      </c>
      <c r="C655" s="82">
        <v>7136912.2682565404</v>
      </c>
      <c r="D655" s="81">
        <v>7268327.5305768903</v>
      </c>
      <c r="E655" s="81">
        <v>7416807.6271232497</v>
      </c>
      <c r="F655" s="81">
        <v>7576193.4613188198</v>
      </c>
      <c r="G655" s="81">
        <v>7746757.78498636</v>
      </c>
      <c r="H655" s="81">
        <f t="shared" si="10"/>
        <v>37144998.672261864</v>
      </c>
    </row>
    <row r="656" spans="1:8">
      <c r="A656">
        <v>673900</v>
      </c>
      <c r="B656" t="s">
        <v>689</v>
      </c>
      <c r="C656" s="82">
        <v>1276231.6063878101</v>
      </c>
      <c r="D656" s="81">
        <v>1309712.89818378</v>
      </c>
      <c r="E656" s="81">
        <v>1345079.64998876</v>
      </c>
      <c r="F656" s="81">
        <v>1379928.2667769699</v>
      </c>
      <c r="G656" s="81">
        <v>1415685.0509955301</v>
      </c>
      <c r="H656" s="81">
        <f t="shared" si="10"/>
        <v>6726637.4723328501</v>
      </c>
    </row>
    <row r="658" spans="3:3">
      <c r="C658" s="82"/>
    </row>
  </sheetData>
  <mergeCells count="1">
    <mergeCell ref="C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Demand Calcs</vt:lpstr>
      <vt:lpstr>Main</vt:lpstr>
      <vt:lpstr>CAF BLS  Attributions</vt:lpstr>
      <vt:lpstr>CAF BLS Adjustment</vt:lpstr>
      <vt:lpstr>HCLS Adjustment</vt:lpstr>
      <vt:lpstr>SVS Adjustment</vt:lpstr>
      <vt:lpstr>NECA 5 year Projections</vt:lpstr>
      <vt:lpstr>'Demand Calcs'!Print_Area</vt:lpstr>
      <vt:lpstr>Main!Print_Area</vt:lpstr>
      <vt:lpstr>'CAF BLS  Attributions'!Print_Titles</vt:lpstr>
      <vt:lpstr>Main!Print_Titles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fzahid</cp:lastModifiedBy>
  <cp:lastPrinted>2019-04-29T17:22:18Z</cp:lastPrinted>
  <dcterms:created xsi:type="dcterms:W3CDTF">2016-06-21T21:38:02Z</dcterms:created>
  <dcterms:modified xsi:type="dcterms:W3CDTF">2019-05-06T15:52:16Z</dcterms:modified>
</cp:coreProperties>
</file>